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MUVAHI" sheetId="2" r:id="rId1"/>
    <sheet name="Recon Sheet" sheetId="3" r:id="rId2"/>
    <sheet name="Details" sheetId="4" r:id="rId3"/>
  </sheets>
  <externalReferences>
    <externalReference r:id="rId4"/>
    <externalReference r:id="rId5"/>
  </externalReferences>
  <definedNames>
    <definedName name="_xlnm.Print_Area" localSheetId="2">Details!$A$1:$Q$120</definedName>
    <definedName name="_xlnm.Print_Area" localSheetId="1">'Recon Sheet'!$A$1:$O$163</definedName>
  </definedNames>
  <calcPr calcId="152511"/>
</workbook>
</file>

<file path=xl/calcChain.xml><?xml version="1.0" encoding="utf-8"?>
<calcChain xmlns="http://schemas.openxmlformats.org/spreadsheetml/2006/main">
  <c r="H199" i="2" l="1"/>
  <c r="G10" i="3" l="1"/>
  <c r="G11" i="3"/>
  <c r="G12" i="3"/>
  <c r="F12" i="3"/>
  <c r="F9" i="3"/>
  <c r="E11" i="3"/>
  <c r="E10" i="3"/>
  <c r="E9" i="3"/>
  <c r="H176" i="2"/>
  <c r="N5" i="2" s="1"/>
  <c r="D77" i="3"/>
  <c r="D22" i="3"/>
  <c r="D80" i="3"/>
  <c r="D78" i="3"/>
  <c r="D126" i="3"/>
  <c r="D9" i="3"/>
  <c r="K192" i="2" l="1"/>
  <c r="I192" i="2"/>
  <c r="D192" i="2"/>
  <c r="G192" i="2"/>
  <c r="F192" i="2"/>
  <c r="D178" i="2" l="1"/>
  <c r="E184" i="2" s="1"/>
  <c r="H184" i="2" s="1"/>
  <c r="E178" i="2"/>
  <c r="E185" i="2" s="1"/>
  <c r="H185" i="2" s="1"/>
  <c r="F178" i="2"/>
  <c r="E186" i="2" s="1"/>
  <c r="C178" i="2"/>
  <c r="E183" i="2" s="1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5" i="2"/>
  <c r="I4" i="2"/>
  <c r="H128" i="2"/>
  <c r="H92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H186" i="2" l="1"/>
  <c r="E12" i="3"/>
  <c r="H183" i="2"/>
  <c r="E192" i="2"/>
  <c r="G178" i="2"/>
  <c r="P112" i="4"/>
  <c r="O112" i="4"/>
  <c r="Q112" i="4" s="1"/>
  <c r="Q111" i="4"/>
  <c r="P111" i="4"/>
  <c r="O111" i="4"/>
  <c r="P110" i="4"/>
  <c r="O110" i="4"/>
  <c r="Q110" i="4" s="1"/>
  <c r="Q109" i="4"/>
  <c r="P109" i="4"/>
  <c r="O109" i="4"/>
  <c r="A109" i="4"/>
  <c r="A110" i="4" s="1"/>
  <c r="A111" i="4" s="1"/>
  <c r="A112" i="4" s="1"/>
  <c r="P108" i="4"/>
  <c r="O108" i="4"/>
  <c r="Q108" i="4" s="1"/>
  <c r="P106" i="4"/>
  <c r="O106" i="4"/>
  <c r="Q106" i="4" s="1"/>
  <c r="Q105" i="4"/>
  <c r="P105" i="4"/>
  <c r="O105" i="4"/>
  <c r="P104" i="4"/>
  <c r="O104" i="4"/>
  <c r="Q104" i="4" s="1"/>
  <c r="Q103" i="4"/>
  <c r="P103" i="4"/>
  <c r="O103" i="4"/>
  <c r="P102" i="4"/>
  <c r="O102" i="4"/>
  <c r="Q102" i="4" s="1"/>
  <c r="Q101" i="4"/>
  <c r="P101" i="4"/>
  <c r="O101" i="4"/>
  <c r="A101" i="4"/>
  <c r="A102" i="4" s="1"/>
  <c r="A103" i="4" s="1"/>
  <c r="A104" i="4" s="1"/>
  <c r="A105" i="4" s="1"/>
  <c r="A106" i="4" s="1"/>
  <c r="P100" i="4"/>
  <c r="O100" i="4"/>
  <c r="Q100" i="4" s="1"/>
  <c r="P98" i="4"/>
  <c r="O98" i="4"/>
  <c r="Q98" i="4" s="1"/>
  <c r="P97" i="4"/>
  <c r="O97" i="4"/>
  <c r="Q97" i="4" s="1"/>
  <c r="P96" i="4"/>
  <c r="O96" i="4"/>
  <c r="Q96" i="4" s="1"/>
  <c r="P95" i="4"/>
  <c r="O95" i="4"/>
  <c r="Q95" i="4" s="1"/>
  <c r="P94" i="4"/>
  <c r="O94" i="4"/>
  <c r="Q94" i="4" s="1"/>
  <c r="P93" i="4"/>
  <c r="O93" i="4"/>
  <c r="Q93" i="4" s="1"/>
  <c r="A93" i="4"/>
  <c r="A94" i="4" s="1"/>
  <c r="A95" i="4" s="1"/>
  <c r="A96" i="4" s="1"/>
  <c r="A97" i="4" s="1"/>
  <c r="A98" i="4" s="1"/>
  <c r="P92" i="4"/>
  <c r="O92" i="4"/>
  <c r="Q92" i="4" s="1"/>
  <c r="A92" i="4"/>
  <c r="P91" i="4"/>
  <c r="O91" i="4"/>
  <c r="Q91" i="4" s="1"/>
  <c r="P89" i="4"/>
  <c r="O89" i="4"/>
  <c r="Q89" i="4" s="1"/>
  <c r="P88" i="4"/>
  <c r="O88" i="4"/>
  <c r="Q88" i="4" s="1"/>
  <c r="P87" i="4"/>
  <c r="O87" i="4"/>
  <c r="Q87" i="4" s="1"/>
  <c r="P86" i="4"/>
  <c r="O86" i="4"/>
  <c r="Q86" i="4" s="1"/>
  <c r="P85" i="4"/>
  <c r="O85" i="4"/>
  <c r="Q85" i="4" s="1"/>
  <c r="P84" i="4"/>
  <c r="O84" i="4"/>
  <c r="Q84" i="4" s="1"/>
  <c r="P83" i="4"/>
  <c r="O83" i="4"/>
  <c r="Q83" i="4" s="1"/>
  <c r="P82" i="4"/>
  <c r="O82" i="4"/>
  <c r="Q82" i="4" s="1"/>
  <c r="P81" i="4"/>
  <c r="O81" i="4"/>
  <c r="Q81" i="4" s="1"/>
  <c r="P80" i="4"/>
  <c r="O80" i="4"/>
  <c r="Q80" i="4" s="1"/>
  <c r="P79" i="4"/>
  <c r="O79" i="4"/>
  <c r="Q79" i="4" s="1"/>
  <c r="P78" i="4"/>
  <c r="O78" i="4"/>
  <c r="Q78" i="4" s="1"/>
  <c r="P77" i="4"/>
  <c r="O77" i="4"/>
  <c r="Q77" i="4" s="1"/>
  <c r="P76" i="4"/>
  <c r="O76" i="4"/>
  <c r="Q76" i="4" s="1"/>
  <c r="P75" i="4"/>
  <c r="O75" i="4"/>
  <c r="Q75" i="4" s="1"/>
  <c r="P74" i="4"/>
  <c r="O74" i="4"/>
  <c r="Q74" i="4" s="1"/>
  <c r="P73" i="4"/>
  <c r="O73" i="4"/>
  <c r="Q73" i="4" s="1"/>
  <c r="P72" i="4"/>
  <c r="O72" i="4"/>
  <c r="Q72" i="4" s="1"/>
  <c r="P71" i="4"/>
  <c r="O71" i="4"/>
  <c r="Q71" i="4" s="1"/>
  <c r="P70" i="4"/>
  <c r="O70" i="4"/>
  <c r="Q70" i="4" s="1"/>
  <c r="P69" i="4"/>
  <c r="O69" i="4"/>
  <c r="Q69" i="4" s="1"/>
  <c r="P68" i="4"/>
  <c r="O68" i="4"/>
  <c r="Q68" i="4" s="1"/>
  <c r="P67" i="4"/>
  <c r="O67" i="4"/>
  <c r="Q67" i="4" s="1"/>
  <c r="P66" i="4"/>
  <c r="O66" i="4"/>
  <c r="Q66" i="4" s="1"/>
  <c r="P65" i="4"/>
  <c r="O65" i="4"/>
  <c r="Q65" i="4" s="1"/>
  <c r="P64" i="4"/>
  <c r="O64" i="4"/>
  <c r="Q64" i="4" s="1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P63" i="4"/>
  <c r="O63" i="4"/>
  <c r="Q63" i="4" s="1"/>
  <c r="A63" i="4"/>
  <c r="P62" i="4"/>
  <c r="O62" i="4"/>
  <c r="Q62" i="4" s="1"/>
  <c r="P60" i="4"/>
  <c r="O60" i="4"/>
  <c r="Q60" i="4" s="1"/>
  <c r="P59" i="4"/>
  <c r="O59" i="4"/>
  <c r="Q59" i="4" s="1"/>
  <c r="P58" i="4"/>
  <c r="O58" i="4"/>
  <c r="Q58" i="4" s="1"/>
  <c r="P57" i="4"/>
  <c r="O57" i="4"/>
  <c r="Q57" i="4" s="1"/>
  <c r="P56" i="4"/>
  <c r="O56" i="4"/>
  <c r="Q56" i="4" s="1"/>
  <c r="P55" i="4"/>
  <c r="O55" i="4"/>
  <c r="Q55" i="4" s="1"/>
  <c r="P54" i="4"/>
  <c r="O54" i="4"/>
  <c r="Q54" i="4" s="1"/>
  <c r="A54" i="4"/>
  <c r="A55" i="4" s="1"/>
  <c r="A56" i="4" s="1"/>
  <c r="A57" i="4" s="1"/>
  <c r="A58" i="4" s="1"/>
  <c r="A59" i="4" s="1"/>
  <c r="A60" i="4" s="1"/>
  <c r="P53" i="4"/>
  <c r="O53" i="4"/>
  <c r="Q53" i="4" s="1"/>
  <c r="Q52" i="4"/>
  <c r="P51" i="4"/>
  <c r="O51" i="4"/>
  <c r="Q51" i="4" s="1"/>
  <c r="P50" i="4"/>
  <c r="O50" i="4"/>
  <c r="Q50" i="4" s="1"/>
  <c r="P49" i="4"/>
  <c r="O49" i="4"/>
  <c r="Q49" i="4" s="1"/>
  <c r="P48" i="4"/>
  <c r="O48" i="4"/>
  <c r="Q48" i="4" s="1"/>
  <c r="P47" i="4"/>
  <c r="O47" i="4"/>
  <c r="Q47" i="4" s="1"/>
  <c r="P46" i="4"/>
  <c r="O46" i="4"/>
  <c r="Q46" i="4" s="1"/>
  <c r="P45" i="4"/>
  <c r="O45" i="4"/>
  <c r="Q45" i="4" s="1"/>
  <c r="P44" i="4"/>
  <c r="O44" i="4"/>
  <c r="Q44" i="4" s="1"/>
  <c r="P43" i="4"/>
  <c r="O43" i="4"/>
  <c r="Q43" i="4" s="1"/>
  <c r="P42" i="4"/>
  <c r="O42" i="4"/>
  <c r="Q42" i="4" s="1"/>
  <c r="P41" i="4"/>
  <c r="O41" i="4"/>
  <c r="Q41" i="4" s="1"/>
  <c r="P40" i="4"/>
  <c r="O40" i="4"/>
  <c r="Q40" i="4" s="1"/>
  <c r="P39" i="4"/>
  <c r="O39" i="4"/>
  <c r="Q39" i="4" s="1"/>
  <c r="P38" i="4"/>
  <c r="O38" i="4"/>
  <c r="Q38" i="4" s="1"/>
  <c r="P37" i="4"/>
  <c r="O37" i="4"/>
  <c r="Q37" i="4" s="1"/>
  <c r="P36" i="4"/>
  <c r="O36" i="4"/>
  <c r="Q36" i="4" s="1"/>
  <c r="P35" i="4"/>
  <c r="O35" i="4"/>
  <c r="Q35" i="4" s="1"/>
  <c r="P34" i="4"/>
  <c r="O34" i="4"/>
  <c r="Q34" i="4" s="1"/>
  <c r="P33" i="4"/>
  <c r="O33" i="4"/>
  <c r="Q33" i="4" s="1"/>
  <c r="P32" i="4"/>
  <c r="O32" i="4"/>
  <c r="Q32" i="4" s="1"/>
  <c r="P31" i="4"/>
  <c r="O31" i="4"/>
  <c r="Q31" i="4" s="1"/>
  <c r="P30" i="4"/>
  <c r="O30" i="4"/>
  <c r="Q30" i="4" s="1"/>
  <c r="P29" i="4"/>
  <c r="O29" i="4"/>
  <c r="Q29" i="4" s="1"/>
  <c r="P28" i="4"/>
  <c r="O28" i="4"/>
  <c r="Q28" i="4" s="1"/>
  <c r="P27" i="4"/>
  <c r="O27" i="4"/>
  <c r="Q27" i="4" s="1"/>
  <c r="P26" i="4"/>
  <c r="O26" i="4"/>
  <c r="Q26" i="4" s="1"/>
  <c r="P25" i="4"/>
  <c r="O25" i="4"/>
  <c r="Q25" i="4" s="1"/>
  <c r="P24" i="4"/>
  <c r="O24" i="4"/>
  <c r="Q24" i="4" s="1"/>
  <c r="P23" i="4"/>
  <c r="O23" i="4"/>
  <c r="Q23" i="4" s="1"/>
  <c r="P22" i="4"/>
  <c r="O22" i="4"/>
  <c r="Q22" i="4" s="1"/>
  <c r="P21" i="4"/>
  <c r="O21" i="4"/>
  <c r="Q21" i="4" s="1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P20" i="4"/>
  <c r="O20" i="4"/>
  <c r="Q20" i="4" s="1"/>
  <c r="A20" i="4"/>
  <c r="P19" i="4"/>
  <c r="O19" i="4"/>
  <c r="Q19" i="4" s="1"/>
  <c r="Q18" i="4"/>
  <c r="P17" i="4"/>
  <c r="O17" i="4"/>
  <c r="Q17" i="4" s="1"/>
  <c r="P16" i="4"/>
  <c r="O16" i="4"/>
  <c r="Q16" i="4" s="1"/>
  <c r="P15" i="4"/>
  <c r="O15" i="4"/>
  <c r="Q15" i="4" s="1"/>
  <c r="P14" i="4"/>
  <c r="O14" i="4"/>
  <c r="Q14" i="4" s="1"/>
  <c r="P13" i="4"/>
  <c r="O13" i="4"/>
  <c r="Q13" i="4" s="1"/>
  <c r="P12" i="4"/>
  <c r="O12" i="4"/>
  <c r="Q12" i="4" s="1"/>
  <c r="A12" i="4"/>
  <c r="A13" i="4" s="1"/>
  <c r="A14" i="4" s="1"/>
  <c r="A15" i="4" s="1"/>
  <c r="A16" i="4" s="1"/>
  <c r="A17" i="4" s="1"/>
  <c r="P11" i="4"/>
  <c r="O11" i="4"/>
  <c r="Q11" i="4" s="1"/>
  <c r="A11" i="4"/>
  <c r="P10" i="4"/>
  <c r="O10" i="4"/>
  <c r="Q10" i="4" s="1"/>
  <c r="Q9" i="4"/>
  <c r="O9" i="4"/>
  <c r="Q154" i="3"/>
  <c r="P154" i="3"/>
  <c r="O154" i="3"/>
  <c r="H154" i="3"/>
  <c r="P153" i="3"/>
  <c r="O153" i="3"/>
  <c r="Q153" i="3" s="1"/>
  <c r="H153" i="3"/>
  <c r="G153" i="3"/>
  <c r="P152" i="3"/>
  <c r="O152" i="3"/>
  <c r="Q152" i="3" s="1"/>
  <c r="P151" i="3"/>
  <c r="O151" i="3"/>
  <c r="Q151" i="3" s="1"/>
  <c r="L151" i="3"/>
  <c r="K151" i="3"/>
  <c r="P150" i="3"/>
  <c r="L150" i="3"/>
  <c r="K150" i="3"/>
  <c r="O150" i="3" s="1"/>
  <c r="Q150" i="3" s="1"/>
  <c r="P149" i="3"/>
  <c r="L149" i="3"/>
  <c r="K149" i="3"/>
  <c r="O149" i="3" s="1"/>
  <c r="Q149" i="3" s="1"/>
  <c r="P148" i="3"/>
  <c r="L148" i="3"/>
  <c r="K148" i="3"/>
  <c r="O148" i="3" s="1"/>
  <c r="Q148" i="3" s="1"/>
  <c r="P147" i="3"/>
  <c r="O147" i="3"/>
  <c r="Q147" i="3" s="1"/>
  <c r="L147" i="3"/>
  <c r="K147" i="3"/>
  <c r="P146" i="3"/>
  <c r="O146" i="3"/>
  <c r="Q146" i="3" s="1"/>
  <c r="P145" i="3"/>
  <c r="L145" i="3"/>
  <c r="K145" i="3"/>
  <c r="O145" i="3" s="1"/>
  <c r="Q145" i="3" s="1"/>
  <c r="P144" i="3"/>
  <c r="O144" i="3"/>
  <c r="Q144" i="3" s="1"/>
  <c r="L144" i="3"/>
  <c r="K144" i="3"/>
  <c r="P143" i="3"/>
  <c r="O143" i="3"/>
  <c r="Q143" i="3" s="1"/>
  <c r="Q142" i="3"/>
  <c r="P142" i="3"/>
  <c r="O142" i="3"/>
  <c r="P141" i="3"/>
  <c r="O141" i="3"/>
  <c r="Q141" i="3" s="1"/>
  <c r="Q140" i="3"/>
  <c r="P140" i="3"/>
  <c r="O140" i="3"/>
  <c r="P139" i="3"/>
  <c r="O139" i="3"/>
  <c r="Q139" i="3" s="1"/>
  <c r="Q138" i="3"/>
  <c r="P138" i="3"/>
  <c r="O138" i="3"/>
  <c r="P137" i="3"/>
  <c r="O137" i="3"/>
  <c r="Q137" i="3" s="1"/>
  <c r="P136" i="3"/>
  <c r="K136" i="3"/>
  <c r="O136" i="3" s="1"/>
  <c r="Q136" i="3" s="1"/>
  <c r="P135" i="3"/>
  <c r="L135" i="3"/>
  <c r="K135" i="3"/>
  <c r="O135" i="3" s="1"/>
  <c r="Q135" i="3" s="1"/>
  <c r="P134" i="3"/>
  <c r="O134" i="3"/>
  <c r="Q134" i="3" s="1"/>
  <c r="L134" i="3"/>
  <c r="K134" i="3"/>
  <c r="A134" i="3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P133" i="3"/>
  <c r="L133" i="3"/>
  <c r="K133" i="3"/>
  <c r="O133" i="3" s="1"/>
  <c r="Q133" i="3" s="1"/>
  <c r="P130" i="3"/>
  <c r="O130" i="3"/>
  <c r="Q130" i="3" s="1"/>
  <c r="P129" i="3"/>
  <c r="O129" i="3"/>
  <c r="Q129" i="3" s="1"/>
  <c r="P128" i="3"/>
  <c r="O128" i="3"/>
  <c r="Q128" i="3" s="1"/>
  <c r="P127" i="3"/>
  <c r="O127" i="3"/>
  <c r="Q127" i="3" s="1"/>
  <c r="A127" i="3"/>
  <c r="A128" i="3" s="1"/>
  <c r="A129" i="3" s="1"/>
  <c r="A130" i="3" s="1"/>
  <c r="P126" i="3"/>
  <c r="O126" i="3"/>
  <c r="Q126" i="3" s="1"/>
  <c r="P123" i="3"/>
  <c r="O123" i="3"/>
  <c r="Q123" i="3" s="1"/>
  <c r="P122" i="3"/>
  <c r="O122" i="3"/>
  <c r="Q122" i="3" s="1"/>
  <c r="P121" i="3"/>
  <c r="O121" i="3"/>
  <c r="Q121" i="3" s="1"/>
  <c r="P120" i="3"/>
  <c r="O120" i="3"/>
  <c r="Q120" i="3" s="1"/>
  <c r="P119" i="3"/>
  <c r="O119" i="3"/>
  <c r="Q119" i="3" s="1"/>
  <c r="P118" i="3"/>
  <c r="O118" i="3"/>
  <c r="Q118" i="3" s="1"/>
  <c r="A118" i="3"/>
  <c r="A119" i="3" s="1"/>
  <c r="A120" i="3" s="1"/>
  <c r="A121" i="3" s="1"/>
  <c r="A122" i="3" s="1"/>
  <c r="A123" i="3" s="1"/>
  <c r="P117" i="3"/>
  <c r="O117" i="3"/>
  <c r="Q117" i="3" s="1"/>
  <c r="P114" i="3"/>
  <c r="O114" i="3"/>
  <c r="Q114" i="3" s="1"/>
  <c r="Q113" i="3"/>
  <c r="P113" i="3"/>
  <c r="O113" i="3"/>
  <c r="P112" i="3"/>
  <c r="O112" i="3"/>
  <c r="Q112" i="3" s="1"/>
  <c r="Q111" i="3"/>
  <c r="P111" i="3"/>
  <c r="O111" i="3"/>
  <c r="P110" i="3"/>
  <c r="O110" i="3"/>
  <c r="Q110" i="3" s="1"/>
  <c r="Q109" i="3"/>
  <c r="P109" i="3"/>
  <c r="O109" i="3"/>
  <c r="A109" i="3"/>
  <c r="A110" i="3" s="1"/>
  <c r="A111" i="3" s="1"/>
  <c r="A112" i="3" s="1"/>
  <c r="A113" i="3" s="1"/>
  <c r="A114" i="3" s="1"/>
  <c r="P108" i="3"/>
  <c r="O108" i="3"/>
  <c r="Q108" i="3" s="1"/>
  <c r="A108" i="3"/>
  <c r="Q107" i="3"/>
  <c r="P107" i="3"/>
  <c r="O107" i="3"/>
  <c r="P104" i="3"/>
  <c r="O104" i="3"/>
  <c r="Q104" i="3" s="1"/>
  <c r="P103" i="3"/>
  <c r="O103" i="3"/>
  <c r="Q103" i="3" s="1"/>
  <c r="P102" i="3"/>
  <c r="O102" i="3"/>
  <c r="Q102" i="3" s="1"/>
  <c r="P101" i="3"/>
  <c r="O101" i="3"/>
  <c r="Q101" i="3" s="1"/>
  <c r="P100" i="3"/>
  <c r="O100" i="3"/>
  <c r="Q100" i="3" s="1"/>
  <c r="P99" i="3"/>
  <c r="O99" i="3"/>
  <c r="Q99" i="3" s="1"/>
  <c r="P98" i="3"/>
  <c r="O98" i="3"/>
  <c r="Q98" i="3" s="1"/>
  <c r="P97" i="3"/>
  <c r="O97" i="3"/>
  <c r="Q97" i="3" s="1"/>
  <c r="P96" i="3"/>
  <c r="O96" i="3"/>
  <c r="Q96" i="3" s="1"/>
  <c r="P95" i="3"/>
  <c r="O95" i="3"/>
  <c r="Q95" i="3" s="1"/>
  <c r="P94" i="3"/>
  <c r="O94" i="3"/>
  <c r="Q94" i="3" s="1"/>
  <c r="P93" i="3"/>
  <c r="O93" i="3"/>
  <c r="Q93" i="3" s="1"/>
  <c r="P92" i="3"/>
  <c r="O92" i="3"/>
  <c r="Q92" i="3" s="1"/>
  <c r="P91" i="3"/>
  <c r="O91" i="3"/>
  <c r="Q91" i="3" s="1"/>
  <c r="P90" i="3"/>
  <c r="O90" i="3"/>
  <c r="Q90" i="3" s="1"/>
  <c r="P89" i="3"/>
  <c r="O89" i="3"/>
  <c r="Q89" i="3" s="1"/>
  <c r="P88" i="3"/>
  <c r="O88" i="3"/>
  <c r="Q88" i="3" s="1"/>
  <c r="P87" i="3"/>
  <c r="O87" i="3"/>
  <c r="Q87" i="3" s="1"/>
  <c r="P86" i="3"/>
  <c r="O86" i="3"/>
  <c r="Q86" i="3" s="1"/>
  <c r="P85" i="3"/>
  <c r="O85" i="3"/>
  <c r="Q85" i="3" s="1"/>
  <c r="P84" i="3"/>
  <c r="O84" i="3"/>
  <c r="Q84" i="3" s="1"/>
  <c r="P83" i="3"/>
  <c r="O83" i="3"/>
  <c r="Q83" i="3" s="1"/>
  <c r="P82" i="3"/>
  <c r="O82" i="3"/>
  <c r="Q82" i="3" s="1"/>
  <c r="P81" i="3"/>
  <c r="O81" i="3"/>
  <c r="Q81" i="3" s="1"/>
  <c r="P80" i="3"/>
  <c r="O80" i="3"/>
  <c r="Q80" i="3" s="1"/>
  <c r="P79" i="3"/>
  <c r="O79" i="3"/>
  <c r="Q79" i="3" s="1"/>
  <c r="A79" i="3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P78" i="3"/>
  <c r="O78" i="3"/>
  <c r="Q78" i="3" s="1"/>
  <c r="A78" i="3"/>
  <c r="P77" i="3"/>
  <c r="O77" i="3"/>
  <c r="Q77" i="3" s="1"/>
  <c r="P74" i="3"/>
  <c r="O74" i="3"/>
  <c r="Q74" i="3" s="1"/>
  <c r="P73" i="3"/>
  <c r="O73" i="3"/>
  <c r="Q73" i="3" s="1"/>
  <c r="P72" i="3"/>
  <c r="O72" i="3"/>
  <c r="Q72" i="3" s="1"/>
  <c r="P71" i="3"/>
  <c r="O71" i="3"/>
  <c r="Q71" i="3" s="1"/>
  <c r="P70" i="3"/>
  <c r="O70" i="3"/>
  <c r="Q70" i="3" s="1"/>
  <c r="P69" i="3"/>
  <c r="O69" i="3"/>
  <c r="Q69" i="3" s="1"/>
  <c r="P68" i="3"/>
  <c r="O68" i="3"/>
  <c r="Q68" i="3" s="1"/>
  <c r="A68" i="3"/>
  <c r="A69" i="3" s="1"/>
  <c r="A70" i="3" s="1"/>
  <c r="A71" i="3" s="1"/>
  <c r="A72" i="3" s="1"/>
  <c r="A73" i="3" s="1"/>
  <c r="A74" i="3" s="1"/>
  <c r="P67" i="3"/>
  <c r="O67" i="3"/>
  <c r="Q67" i="3" s="1"/>
  <c r="Q66" i="3"/>
  <c r="D65" i="3"/>
  <c r="P64" i="3"/>
  <c r="O64" i="3"/>
  <c r="Q64" i="3" s="1"/>
  <c r="Q63" i="3"/>
  <c r="P63" i="3"/>
  <c r="O63" i="3"/>
  <c r="P62" i="3"/>
  <c r="O62" i="3"/>
  <c r="Q62" i="3" s="1"/>
  <c r="Q61" i="3"/>
  <c r="P61" i="3"/>
  <c r="O61" i="3"/>
  <c r="P60" i="3"/>
  <c r="O60" i="3"/>
  <c r="Q60" i="3" s="1"/>
  <c r="Q59" i="3"/>
  <c r="P59" i="3"/>
  <c r="O59" i="3"/>
  <c r="P58" i="3"/>
  <c r="O58" i="3"/>
  <c r="Q58" i="3" s="1"/>
  <c r="Q57" i="3"/>
  <c r="P57" i="3"/>
  <c r="O57" i="3"/>
  <c r="P56" i="3"/>
  <c r="O56" i="3"/>
  <c r="Q56" i="3" s="1"/>
  <c r="Q55" i="3"/>
  <c r="P55" i="3"/>
  <c r="O55" i="3"/>
  <c r="P54" i="3"/>
  <c r="O54" i="3"/>
  <c r="Q54" i="3" s="1"/>
  <c r="Q53" i="3"/>
  <c r="P53" i="3"/>
  <c r="O53" i="3"/>
  <c r="P52" i="3"/>
  <c r="O52" i="3"/>
  <c r="Q52" i="3" s="1"/>
  <c r="Q51" i="3"/>
  <c r="P51" i="3"/>
  <c r="O51" i="3"/>
  <c r="P50" i="3"/>
  <c r="O50" i="3"/>
  <c r="Q50" i="3" s="1"/>
  <c r="Q49" i="3"/>
  <c r="P49" i="3"/>
  <c r="O49" i="3"/>
  <c r="P48" i="3"/>
  <c r="O48" i="3"/>
  <c r="Q48" i="3" s="1"/>
  <c r="Q47" i="3"/>
  <c r="P47" i="3"/>
  <c r="O47" i="3"/>
  <c r="P46" i="3"/>
  <c r="O46" i="3"/>
  <c r="Q46" i="3" s="1"/>
  <c r="Q45" i="3"/>
  <c r="P45" i="3"/>
  <c r="O45" i="3"/>
  <c r="P44" i="3"/>
  <c r="O44" i="3"/>
  <c r="Q44" i="3" s="1"/>
  <c r="Q43" i="3"/>
  <c r="P43" i="3"/>
  <c r="O43" i="3"/>
  <c r="P42" i="3"/>
  <c r="O42" i="3"/>
  <c r="Q42" i="3" s="1"/>
  <c r="Q41" i="3"/>
  <c r="P41" i="3"/>
  <c r="O41" i="3"/>
  <c r="P40" i="3"/>
  <c r="O40" i="3"/>
  <c r="Q40" i="3" s="1"/>
  <c r="Q39" i="3"/>
  <c r="P39" i="3"/>
  <c r="O39" i="3"/>
  <c r="P38" i="3"/>
  <c r="O38" i="3"/>
  <c r="Q38" i="3" s="1"/>
  <c r="Q37" i="3"/>
  <c r="P37" i="3"/>
  <c r="O37" i="3"/>
  <c r="P36" i="3"/>
  <c r="O36" i="3"/>
  <c r="Q36" i="3" s="1"/>
  <c r="Q35" i="3"/>
  <c r="P35" i="3"/>
  <c r="O35" i="3"/>
  <c r="P34" i="3"/>
  <c r="O34" i="3"/>
  <c r="Q34" i="3" s="1"/>
  <c r="Q33" i="3"/>
  <c r="P33" i="3"/>
  <c r="O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P32" i="3"/>
  <c r="O32" i="3"/>
  <c r="Q32" i="3" s="1"/>
  <c r="Q31" i="3"/>
  <c r="D30" i="3"/>
  <c r="Q29" i="3"/>
  <c r="P29" i="3"/>
  <c r="O29" i="3"/>
  <c r="Q28" i="3"/>
  <c r="P28" i="3"/>
  <c r="O28" i="3"/>
  <c r="Q27" i="3"/>
  <c r="P27" i="3"/>
  <c r="O27" i="3"/>
  <c r="Q26" i="3"/>
  <c r="P26" i="3"/>
  <c r="O26" i="3"/>
  <c r="Q25" i="3"/>
  <c r="P25" i="3"/>
  <c r="O25" i="3"/>
  <c r="Q24" i="3"/>
  <c r="P24" i="3"/>
  <c r="O24" i="3"/>
  <c r="A24" i="3"/>
  <c r="A25" i="3" s="1"/>
  <c r="A26" i="3" s="1"/>
  <c r="A27" i="3" s="1"/>
  <c r="A28" i="3" s="1"/>
  <c r="A29" i="3" s="1"/>
  <c r="Q23" i="3"/>
  <c r="P23" i="3"/>
  <c r="O23" i="3"/>
  <c r="A23" i="3"/>
  <c r="Q22" i="3"/>
  <c r="P22" i="3"/>
  <c r="O22" i="3"/>
  <c r="O21" i="3"/>
  <c r="Q21" i="3" s="1"/>
  <c r="D19" i="3"/>
  <c r="Q18" i="3"/>
  <c r="P18" i="3"/>
  <c r="O18" i="3"/>
  <c r="P17" i="3"/>
  <c r="O17" i="3"/>
  <c r="Q17" i="3" s="1"/>
  <c r="Q16" i="3"/>
  <c r="P16" i="3"/>
  <c r="O16" i="3"/>
  <c r="P15" i="3"/>
  <c r="O15" i="3"/>
  <c r="Q15" i="3" s="1"/>
  <c r="Q14" i="3"/>
  <c r="P14" i="3"/>
  <c r="O14" i="3"/>
  <c r="P13" i="3"/>
  <c r="O13" i="3"/>
  <c r="Q13" i="3" s="1"/>
  <c r="P12" i="3"/>
  <c r="O12" i="3"/>
  <c r="Q12" i="3"/>
  <c r="Q11" i="3"/>
  <c r="P11" i="3"/>
  <c r="O11" i="3"/>
  <c r="A11" i="3"/>
  <c r="A12" i="3" s="1"/>
  <c r="A13" i="3" s="1"/>
  <c r="A14" i="3" s="1"/>
  <c r="A15" i="3" s="1"/>
  <c r="A16" i="3" s="1"/>
  <c r="A17" i="3" s="1"/>
  <c r="A18" i="3" s="1"/>
  <c r="Q10" i="3"/>
  <c r="P10" i="3"/>
  <c r="O10" i="3"/>
  <c r="A10" i="3"/>
  <c r="P9" i="3"/>
  <c r="O9" i="3"/>
  <c r="H192" i="2" l="1"/>
  <c r="G9" i="3"/>
  <c r="G19" i="3" s="1"/>
  <c r="Q9" i="3"/>
</calcChain>
</file>

<file path=xl/sharedStrings.xml><?xml version="1.0" encoding="utf-8"?>
<sst xmlns="http://schemas.openxmlformats.org/spreadsheetml/2006/main" count="1053" uniqueCount="353">
  <si>
    <t xml:space="preserve">Sub-Contractor                Site Engineer                (Sr.Eng/ DY.M-SMX )                 (Dy.M-PMX )                   AGM                Project Incharge </t>
  </si>
  <si>
    <t xml:space="preserve">                                                                                                 </t>
  </si>
  <si>
    <t>Sub Total =</t>
  </si>
  <si>
    <t>200mm HDPE</t>
  </si>
  <si>
    <t>180mm HDPE</t>
  </si>
  <si>
    <t>160mm HDPE</t>
  </si>
  <si>
    <t>140mm HDPE</t>
  </si>
  <si>
    <t>125mm HDPE</t>
  </si>
  <si>
    <t>110mm HDPE</t>
  </si>
  <si>
    <t>90 mm HDPE</t>
  </si>
  <si>
    <t>75 mm HDPE</t>
  </si>
  <si>
    <t>63 mm HDPE</t>
  </si>
  <si>
    <t xml:space="preserve">This Bill Qty (FHTC Stretch Billed ) </t>
  </si>
  <si>
    <t>FHTC Stretch Qty Billed Up to Previous</t>
  </si>
  <si>
    <t>FHTC Stretch Qty Billed  up to Date</t>
  </si>
  <si>
    <t xml:space="preserve">This Bill Qty (Hydro Test ) </t>
  </si>
  <si>
    <t>Hydro Test Qty Up to Previous</t>
  </si>
  <si>
    <t>Hydro Test Qty Billed up to Date</t>
  </si>
  <si>
    <t>WO/DPR Qty's</t>
  </si>
  <si>
    <t xml:space="preserve">This Bill Qty (GAP Closing) </t>
  </si>
  <si>
    <t>GAP Closing Qty Up to Previous</t>
  </si>
  <si>
    <t>GAP Closing Billed Qty up to Date</t>
  </si>
  <si>
    <t xml:space="preserve">This Bill Qty (Laying) </t>
  </si>
  <si>
    <t>Qty Billed Up to Previous</t>
  </si>
  <si>
    <t>Laying Qty Billed up to Date</t>
  </si>
  <si>
    <t>Laying Up to Date</t>
  </si>
  <si>
    <t>FHTC Stretch - 10%</t>
  </si>
  <si>
    <t>Hydro Test - 15%</t>
  </si>
  <si>
    <t>Gap Closing- 5%</t>
  </si>
  <si>
    <t>Laying, Jointing, Backfilling - 60%</t>
  </si>
  <si>
    <t>Dia of Pipe</t>
  </si>
  <si>
    <t>Abstract (Bill Breakup)</t>
  </si>
  <si>
    <t>J14</t>
  </si>
  <si>
    <t>J7</t>
  </si>
  <si>
    <t>J12</t>
  </si>
  <si>
    <t>J5</t>
  </si>
  <si>
    <t>J2</t>
  </si>
  <si>
    <t>J1</t>
  </si>
  <si>
    <t>Remarks</t>
  </si>
  <si>
    <t>Pipe Length (M)</t>
  </si>
  <si>
    <t>Type of Road</t>
  </si>
  <si>
    <t>End Node</t>
  </si>
  <si>
    <t>Start Node</t>
  </si>
  <si>
    <t>AMUVAHI</t>
  </si>
  <si>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</si>
  <si>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</si>
  <si>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</si>
  <si>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</si>
  <si>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Contractor Name-KRISHNA POWER</t>
  </si>
  <si>
    <t>MONTH:</t>
  </si>
  <si>
    <t>Block:</t>
  </si>
  <si>
    <t>MANGRAURA</t>
  </si>
  <si>
    <t>ABC Limited</t>
  </si>
  <si>
    <t>BILL NO:</t>
  </si>
  <si>
    <t>GP:</t>
  </si>
  <si>
    <t>Sl NO</t>
  </si>
  <si>
    <t>Description</t>
  </si>
  <si>
    <t>Units</t>
  </si>
  <si>
    <t xml:space="preserve">Balance Qty </t>
  </si>
  <si>
    <t>SAP Entry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</si>
  <si>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</si>
  <si>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</si>
  <si>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</si>
  <si>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</si>
  <si>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</si>
  <si>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</si>
  <si>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</si>
  <si>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</si>
  <si>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</si>
  <si>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</si>
  <si>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</si>
  <si>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</si>
  <si>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</si>
  <si>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</si>
  <si>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</si>
  <si>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</si>
  <si>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</si>
  <si>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</si>
  <si>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</si>
  <si>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</si>
  <si>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</si>
  <si>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</si>
  <si>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</si>
  <si>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</si>
  <si>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</si>
  <si>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</si>
  <si>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</si>
  <si>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</si>
  <si>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</si>
  <si>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</si>
  <si>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</si>
  <si>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</si>
  <si>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</si>
  <si>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</si>
  <si>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</si>
  <si>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</si>
  <si>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</si>
  <si>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</si>
  <si>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</si>
  <si>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</si>
  <si>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</si>
  <si>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</si>
  <si>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</si>
  <si>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</si>
  <si>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</si>
  <si>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</si>
  <si>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</si>
  <si>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</si>
  <si>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</si>
  <si>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</si>
  <si>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</si>
  <si>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</si>
  <si>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</si>
  <si>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</si>
  <si>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</si>
  <si>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</si>
  <si>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</si>
  <si>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</si>
  <si>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</si>
  <si>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</si>
  <si>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</si>
  <si>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</si>
  <si>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</si>
  <si>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</si>
  <si>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</si>
  <si>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</si>
  <si>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</si>
  <si>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</si>
  <si>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</si>
  <si>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</si>
  <si>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</si>
  <si>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</si>
  <si>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</si>
  <si>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</si>
  <si>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</si>
  <si>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</si>
  <si>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</si>
  <si>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</si>
  <si>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</si>
  <si>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</si>
  <si>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</si>
  <si>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</si>
  <si>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</si>
  <si>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</si>
  <si>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</si>
  <si>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</si>
  <si>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</si>
  <si>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</si>
  <si>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</si>
  <si>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</si>
  <si>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</si>
  <si>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</si>
  <si>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</si>
  <si>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</si>
  <si>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</si>
  <si>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</si>
  <si>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</si>
  <si>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</si>
  <si>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</si>
  <si>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</si>
  <si>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</si>
  <si>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</si>
  <si>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</si>
  <si>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</si>
  <si>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</si>
  <si>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</si>
  <si>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</si>
  <si>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</si>
  <si>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</si>
  <si>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</si>
  <si>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</si>
  <si>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</si>
  <si>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</si>
  <si>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</si>
  <si>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</si>
  <si>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</si>
  <si>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</si>
  <si>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</si>
  <si>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</si>
  <si>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</si>
  <si>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</si>
  <si>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</si>
  <si>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</si>
  <si>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</si>
  <si>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</si>
  <si>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</si>
  <si>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</si>
  <si>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</si>
  <si>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</si>
  <si>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</si>
  <si>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</si>
  <si>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</si>
  <si>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</si>
  <si>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</si>
  <si>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</si>
  <si>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</si>
  <si>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</si>
  <si>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</si>
  <si>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</si>
  <si>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</si>
  <si>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</si>
  <si>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</si>
  <si>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</si>
  <si>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</si>
  <si>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</si>
  <si>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</si>
  <si>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</si>
  <si>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</si>
  <si>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</si>
  <si>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</si>
  <si>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</si>
  <si>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</si>
  <si>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</si>
  <si>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</si>
  <si>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</si>
  <si>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</si>
  <si>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</si>
  <si>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</si>
  <si>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</si>
  <si>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ENTRY NO:</t>
  </si>
  <si>
    <t>Consumption Details  (Node/Junction)</t>
  </si>
  <si>
    <t>Total Consumed upto Date</t>
  </si>
  <si>
    <t>j2,25,3</t>
  </si>
  <si>
    <t>J4</t>
  </si>
  <si>
    <t>B.T. ROAD</t>
  </si>
  <si>
    <t>J8</t>
  </si>
  <si>
    <t>J15</t>
  </si>
  <si>
    <t>J16</t>
  </si>
  <si>
    <t>J17</t>
  </si>
  <si>
    <t>Brick road</t>
  </si>
  <si>
    <t>J18</t>
  </si>
  <si>
    <t>J21</t>
  </si>
  <si>
    <t>J20</t>
  </si>
  <si>
    <t>J23</t>
  </si>
  <si>
    <t>Interlocking</t>
  </si>
  <si>
    <t>J24</t>
  </si>
  <si>
    <t>J26</t>
  </si>
  <si>
    <t>J27</t>
  </si>
  <si>
    <t>J6</t>
  </si>
  <si>
    <t>J40</t>
  </si>
  <si>
    <t>J41</t>
  </si>
  <si>
    <t>J52</t>
  </si>
  <si>
    <t>J53</t>
  </si>
  <si>
    <t>J52A</t>
  </si>
  <si>
    <t>J52B</t>
  </si>
  <si>
    <t>J73</t>
  </si>
  <si>
    <t>J74</t>
  </si>
  <si>
    <t>J77</t>
  </si>
  <si>
    <t>J79</t>
  </si>
  <si>
    <t>J99</t>
  </si>
  <si>
    <t>J104</t>
  </si>
  <si>
    <t>J103</t>
  </si>
  <si>
    <t>J80</t>
  </si>
  <si>
    <t>J89</t>
  </si>
  <si>
    <t>J90</t>
  </si>
  <si>
    <t>J122</t>
  </si>
  <si>
    <t>J123</t>
  </si>
  <si>
    <t>J126</t>
  </si>
  <si>
    <t>J127</t>
  </si>
  <si>
    <t>J120</t>
  </si>
  <si>
    <t>J121</t>
  </si>
  <si>
    <t>J105</t>
  </si>
  <si>
    <t xml:space="preserve">AMUWAHI(JMR) BLOCK-MANGRAURA </t>
  </si>
  <si>
    <t>Sl.No</t>
  </si>
  <si>
    <t>WIDTH OF DISMATLING</t>
  </si>
  <si>
    <t>Dia of pipe(MM)</t>
  </si>
  <si>
    <t>CUMMULATIVE</t>
  </si>
  <si>
    <t>Depth(M)</t>
  </si>
  <si>
    <t>REMARK</t>
  </si>
  <si>
    <t>Crossing</t>
  </si>
  <si>
    <t>CULVERT</t>
  </si>
  <si>
    <t>j90</t>
  </si>
  <si>
    <t>j89</t>
  </si>
  <si>
    <t>j91</t>
  </si>
  <si>
    <t>j98</t>
  </si>
  <si>
    <t>j105</t>
  </si>
  <si>
    <t>INTERLOCKING</t>
  </si>
  <si>
    <t>j116</t>
  </si>
  <si>
    <t>j117</t>
  </si>
  <si>
    <t>j114</t>
  </si>
  <si>
    <t>j113</t>
  </si>
  <si>
    <t>B.T ROAD</t>
  </si>
  <si>
    <t>BRICK ROAD</t>
  </si>
  <si>
    <t>J113</t>
  </si>
  <si>
    <t>J115</t>
  </si>
  <si>
    <t>J111</t>
  </si>
  <si>
    <t>J110</t>
  </si>
  <si>
    <t>J108</t>
  </si>
  <si>
    <t>J109</t>
  </si>
  <si>
    <t>J106</t>
  </si>
  <si>
    <t>J107</t>
  </si>
  <si>
    <t>J101</t>
  </si>
  <si>
    <t>J100</t>
  </si>
  <si>
    <t>J92</t>
  </si>
  <si>
    <t>J93</t>
  </si>
  <si>
    <t>J72A</t>
  </si>
  <si>
    <t>J72B</t>
  </si>
  <si>
    <t>J72</t>
  </si>
  <si>
    <t>J64</t>
  </si>
  <si>
    <t>J65</t>
  </si>
  <si>
    <t>J66</t>
  </si>
  <si>
    <t>J67</t>
  </si>
  <si>
    <t>J68</t>
  </si>
  <si>
    <t>J70</t>
  </si>
  <si>
    <t>J61</t>
  </si>
  <si>
    <t>J59</t>
  </si>
  <si>
    <t>J60</t>
  </si>
  <si>
    <t>J57</t>
  </si>
  <si>
    <t>J58</t>
  </si>
  <si>
    <t>J55</t>
  </si>
  <si>
    <t>J56</t>
  </si>
  <si>
    <t>J44</t>
  </si>
  <si>
    <t>J45</t>
  </si>
  <si>
    <t>J49</t>
  </si>
  <si>
    <t>J37</t>
  </si>
  <si>
    <t>J34</t>
  </si>
  <si>
    <t>J28</t>
  </si>
  <si>
    <t>J35</t>
  </si>
  <si>
    <t>J36</t>
  </si>
  <si>
    <t>J44A</t>
  </si>
  <si>
    <t>J71</t>
  </si>
  <si>
    <t>J84</t>
  </si>
  <si>
    <t>J87</t>
  </si>
  <si>
    <t>J90A</t>
  </si>
  <si>
    <t>J86</t>
  </si>
  <si>
    <t>J85</t>
  </si>
  <si>
    <t>J83</t>
  </si>
  <si>
    <t>J78</t>
  </si>
  <si>
    <t>J29</t>
  </si>
  <si>
    <t>J30</t>
  </si>
  <si>
    <t>J32</t>
  </si>
  <si>
    <t>J33</t>
  </si>
  <si>
    <t>J31</t>
  </si>
  <si>
    <t>J3</t>
  </si>
  <si>
    <t>J10</t>
  </si>
  <si>
    <t>J88</t>
  </si>
  <si>
    <t>J94</t>
  </si>
  <si>
    <t>J95</t>
  </si>
  <si>
    <t>J96</t>
  </si>
  <si>
    <t>J97</t>
  </si>
  <si>
    <t>J98</t>
  </si>
  <si>
    <t>BR/I.L</t>
  </si>
  <si>
    <t>J38</t>
  </si>
  <si>
    <t>J25</t>
  </si>
  <si>
    <t>-</t>
  </si>
  <si>
    <t>j55,54,35,45,57,59,65,67,72a,30,32,78,113,111,108,106,101,92,100,98,97,94,95,84,87,91,90,89,85,83,116,126,120,122,104,103,99,90,73,52a,52,40,26,23,21,5,7,14,16</t>
  </si>
  <si>
    <t>j28,34,29,38</t>
  </si>
  <si>
    <t>j71,71(1),37,49,61,64,72,72(1)</t>
  </si>
  <si>
    <t>j2,2,3</t>
  </si>
  <si>
    <t>j25,25(1)</t>
  </si>
  <si>
    <t>j71,37,49,61,64,72</t>
  </si>
  <si>
    <t>j50,58,60,93,72(b),66,68,70,31,33,36,10,115,110,109,107,96,88,90(a),86,117,127,121,123,74,52(b),53,41,27,24,20,4,6,8,12,15,18,17,99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</si>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</sst>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4" fillId="0" borderId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2"/>
    <xf numFmtId="164" fontId="5" fillId="0" borderId="0" xfId="4" applyNumberFormat="1" applyFont="1" applyAlignment="1">
      <alignment horizontal="center" vertical="center"/>
    </xf>
    <xf numFmtId="0" fontId="6" fillId="0" borderId="0" xfId="4" applyFont="1" applyAlignment="1">
      <alignment horizontal="right" vertical="center"/>
    </xf>
    <xf numFmtId="164" fontId="7" fillId="2" borderId="1" xfId="4" applyNumberFormat="1" applyFont="1" applyFill="1" applyBorder="1" applyAlignment="1">
      <alignment horizontal="center" vertical="center"/>
    </xf>
    <xf numFmtId="164" fontId="7" fillId="3" borderId="2" xfId="4" applyNumberFormat="1" applyFont="1" applyFill="1" applyBorder="1" applyAlignment="1">
      <alignment horizontal="center" vertical="center"/>
    </xf>
    <xf numFmtId="164" fontId="7" fillId="3" borderId="3" xfId="4" applyNumberFormat="1" applyFont="1" applyFill="1" applyBorder="1" applyAlignment="1">
      <alignment horizontal="center" vertical="center"/>
    </xf>
    <xf numFmtId="164" fontId="7" fillId="2" borderId="4" xfId="4" applyNumberFormat="1" applyFont="1" applyFill="1" applyBorder="1" applyAlignment="1">
      <alignment horizontal="center" vertical="center"/>
    </xf>
    <xf numFmtId="164" fontId="5" fillId="3" borderId="5" xfId="4" applyNumberFormat="1" applyFont="1" applyFill="1" applyBorder="1" applyAlignment="1">
      <alignment horizontal="center" vertical="center"/>
    </xf>
    <xf numFmtId="164" fontId="8" fillId="2" borderId="7" xfId="4" applyNumberFormat="1" applyFont="1" applyFill="1" applyBorder="1" applyAlignment="1">
      <alignment horizontal="center" vertical="center"/>
    </xf>
    <xf numFmtId="164" fontId="8" fillId="0" borderId="8" xfId="4" applyNumberFormat="1" applyFont="1" applyBorder="1" applyAlignment="1">
      <alignment horizontal="center" vertical="center"/>
    </xf>
    <xf numFmtId="164" fontId="8" fillId="0" borderId="9" xfId="4" applyNumberFormat="1" applyFont="1" applyBorder="1" applyAlignment="1">
      <alignment horizontal="center" vertical="center"/>
    </xf>
    <xf numFmtId="164" fontId="8" fillId="2" borderId="10" xfId="4" applyNumberFormat="1" applyFont="1" applyFill="1" applyBorder="1" applyAlignment="1">
      <alignment horizontal="center" vertical="center"/>
    </xf>
    <xf numFmtId="164" fontId="8" fillId="2" borderId="11" xfId="4" applyNumberFormat="1" applyFont="1" applyFill="1" applyBorder="1" applyAlignment="1">
      <alignment horizontal="center" vertical="center"/>
    </xf>
    <xf numFmtId="43" fontId="9" fillId="0" borderId="8" xfId="4" applyNumberFormat="1" applyFont="1" applyBorder="1" applyAlignment="1">
      <alignment horizontal="center" vertical="center"/>
    </xf>
    <xf numFmtId="41" fontId="8" fillId="0" borderId="5" xfId="4" applyNumberFormat="1" applyFont="1" applyBorder="1" applyAlignment="1">
      <alignment horizontal="center" vertical="center"/>
    </xf>
    <xf numFmtId="0" fontId="8" fillId="0" borderId="8" xfId="4" applyFont="1" applyBorder="1" applyAlignment="1">
      <alignment horizontal="left" vertical="center"/>
    </xf>
    <xf numFmtId="0" fontId="8" fillId="0" borderId="8" xfId="4" applyFont="1" applyBorder="1" applyAlignment="1">
      <alignment horizontal="center" vertical="center"/>
    </xf>
    <xf numFmtId="164" fontId="10" fillId="0" borderId="9" xfId="4" applyNumberFormat="1" applyFont="1" applyBorder="1" applyAlignment="1">
      <alignment horizontal="center" vertical="center"/>
    </xf>
    <xf numFmtId="43" fontId="8" fillId="0" borderId="8" xfId="4" applyNumberFormat="1" applyFont="1" applyBorder="1" applyAlignment="1">
      <alignment horizontal="center" vertical="center"/>
    </xf>
    <xf numFmtId="164" fontId="8" fillId="0" borderId="12" xfId="4" applyNumberFormat="1" applyFont="1" applyBorder="1" applyAlignment="1">
      <alignment horizontal="center" vertical="center"/>
    </xf>
    <xf numFmtId="164" fontId="8" fillId="0" borderId="13" xfId="4" applyNumberFormat="1" applyFont="1" applyBorder="1" applyAlignment="1">
      <alignment horizontal="center" vertical="center"/>
    </xf>
    <xf numFmtId="164" fontId="10" fillId="0" borderId="13" xfId="4" applyNumberFormat="1" applyFont="1" applyBorder="1" applyAlignment="1">
      <alignment horizontal="center" vertical="center"/>
    </xf>
    <xf numFmtId="43" fontId="8" fillId="0" borderId="12" xfId="4" applyNumberFormat="1" applyFont="1" applyBorder="1" applyAlignment="1">
      <alignment horizontal="center" vertical="center"/>
    </xf>
    <xf numFmtId="0" fontId="6" fillId="2" borderId="14" xfId="4" applyFont="1" applyFill="1" applyBorder="1" applyAlignment="1">
      <alignment horizontal="center" vertical="center" wrapText="1"/>
    </xf>
    <xf numFmtId="0" fontId="6" fillId="4" borderId="15" xfId="4" applyFont="1" applyFill="1" applyBorder="1" applyAlignment="1">
      <alignment horizontal="center" vertical="center" wrapText="1"/>
    </xf>
    <xf numFmtId="0" fontId="6" fillId="4" borderId="16" xfId="4" applyFont="1" applyFill="1" applyBorder="1" applyAlignment="1">
      <alignment horizontal="center" vertical="center" wrapText="1"/>
    </xf>
    <xf numFmtId="0" fontId="6" fillId="2" borderId="17" xfId="4" applyFont="1" applyFill="1" applyBorder="1" applyAlignment="1">
      <alignment horizontal="center" vertical="center" wrapText="1"/>
    </xf>
    <xf numFmtId="0" fontId="1" fillId="0" borderId="8" xfId="2" applyBorder="1"/>
    <xf numFmtId="0" fontId="1" fillId="0" borderId="8" xfId="2" applyBorder="1" applyAlignment="1">
      <alignment horizontal="center"/>
    </xf>
    <xf numFmtId="0" fontId="1" fillId="0" borderId="0" xfId="2" applyBorder="1"/>
    <xf numFmtId="0" fontId="15" fillId="0" borderId="25" xfId="5" applyFont="1" applyBorder="1" applyAlignment="1">
      <alignment horizontal="center" vertical="center" wrapText="1"/>
    </xf>
    <xf numFmtId="0" fontId="15" fillId="0" borderId="0" xfId="5" applyFont="1" applyBorder="1" applyAlignment="1">
      <alignment horizontal="center" vertical="center" wrapText="1"/>
    </xf>
    <xf numFmtId="0" fontId="15" fillId="0" borderId="26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7" fillId="0" borderId="0" xfId="5" applyFont="1" applyAlignment="1">
      <alignment vertical="center" wrapText="1"/>
    </xf>
    <xf numFmtId="0" fontId="15" fillId="5" borderId="0" xfId="5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25" xfId="5" applyFont="1" applyBorder="1" applyAlignment="1">
      <alignment horizontal="center" vertical="center"/>
    </xf>
    <xf numFmtId="0" fontId="18" fillId="0" borderId="0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20" fillId="0" borderId="0" xfId="5" applyFont="1" applyAlignment="1">
      <alignment vertical="center" wrapText="1"/>
    </xf>
    <xf numFmtId="0" fontId="18" fillId="5" borderId="0" xfId="5" applyFont="1" applyFill="1" applyAlignment="1">
      <alignment horizontal="center" vertical="center"/>
    </xf>
    <xf numFmtId="164" fontId="5" fillId="6" borderId="8" xfId="4" applyNumberFormat="1" applyFont="1" applyFill="1" applyBorder="1" applyAlignment="1">
      <alignment horizontal="center" vertical="center"/>
    </xf>
    <xf numFmtId="0" fontId="18" fillId="7" borderId="0" xfId="5" applyFont="1" applyFill="1" applyBorder="1" applyAlignment="1">
      <alignment horizontal="center" vertical="center"/>
    </xf>
    <xf numFmtId="0" fontId="18" fillId="0" borderId="8" xfId="5" applyFont="1" applyBorder="1" applyAlignment="1">
      <alignment horizontal="center" vertical="center"/>
    </xf>
    <xf numFmtId="0" fontId="18" fillId="0" borderId="8" xfId="5" applyFont="1" applyBorder="1" applyAlignment="1">
      <alignment horizontal="left" vertical="center"/>
    </xf>
    <xf numFmtId="0" fontId="18" fillId="0" borderId="5" xfId="5" applyFont="1" applyBorder="1" applyAlignment="1">
      <alignment horizontal="center" vertical="center"/>
    </xf>
    <xf numFmtId="0" fontId="18" fillId="0" borderId="8" xfId="5" applyFont="1" applyBorder="1" applyAlignment="1">
      <alignment horizontal="right" vertical="center"/>
    </xf>
    <xf numFmtId="0" fontId="18" fillId="0" borderId="6" xfId="5" applyFont="1" applyBorder="1" applyAlignment="1">
      <alignment horizontal="center" vertical="center"/>
    </xf>
    <xf numFmtId="164" fontId="5" fillId="6" borderId="0" xfId="4" applyNumberFormat="1" applyFont="1" applyFill="1" applyBorder="1" applyAlignment="1">
      <alignment horizontal="center" vertical="center"/>
    </xf>
    <xf numFmtId="0" fontId="18" fillId="0" borderId="5" xfId="5" applyFont="1" applyBorder="1" applyAlignment="1">
      <alignment vertical="center"/>
    </xf>
    <xf numFmtId="0" fontId="18" fillId="0" borderId="11" xfId="5" applyFont="1" applyBorder="1" applyAlignment="1">
      <alignment vertical="center"/>
    </xf>
    <xf numFmtId="0" fontId="21" fillId="8" borderId="8" xfId="0" applyFont="1" applyFill="1" applyBorder="1" applyAlignment="1">
      <alignment vertical="center" wrapText="1"/>
    </xf>
    <xf numFmtId="0" fontId="22" fillId="8" borderId="24" xfId="0" applyFont="1" applyFill="1" applyBorder="1" applyAlignment="1">
      <alignment horizontal="center" vertical="center" wrapText="1"/>
    </xf>
    <xf numFmtId="0" fontId="23" fillId="8" borderId="0" xfId="0" applyFont="1" applyFill="1"/>
    <xf numFmtId="0" fontId="18" fillId="7" borderId="6" xfId="0" applyFont="1" applyFill="1" applyBorder="1" applyAlignment="1">
      <alignment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left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165" fontId="24" fillId="9" borderId="8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65" fontId="24" fillId="7" borderId="9" xfId="0" applyNumberFormat="1" applyFont="1" applyFill="1" applyBorder="1" applyAlignment="1">
      <alignment horizontal="center" vertical="center"/>
    </xf>
    <xf numFmtId="165" fontId="24" fillId="7" borderId="8" xfId="0" applyNumberFormat="1" applyFont="1" applyFill="1" applyBorder="1" applyAlignment="1">
      <alignment horizontal="center" vertical="center"/>
    </xf>
    <xf numFmtId="165" fontId="24" fillId="7" borderId="7" xfId="0" applyNumberFormat="1" applyFont="1" applyFill="1" applyBorder="1" applyAlignment="1">
      <alignment horizontal="center" vertical="center"/>
    </xf>
    <xf numFmtId="165" fontId="19" fillId="7" borderId="6" xfId="0" applyNumberFormat="1" applyFont="1" applyFill="1" applyBorder="1" applyAlignment="1">
      <alignment horizontal="center" vertical="center"/>
    </xf>
    <xf numFmtId="0" fontId="26" fillId="9" borderId="0" xfId="0" applyFont="1" applyFill="1"/>
    <xf numFmtId="165" fontId="24" fillId="5" borderId="8" xfId="0" applyNumberFormat="1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43" fontId="27" fillId="0" borderId="8" xfId="6" applyFont="1" applyFill="1" applyBorder="1" applyAlignment="1">
      <alignment horizontal="center" vertical="center" wrapText="1"/>
    </xf>
    <xf numFmtId="43" fontId="24" fillId="0" borderId="8" xfId="6" applyFont="1" applyFill="1" applyBorder="1" applyAlignment="1">
      <alignment horizontal="center" vertical="center" wrapText="1"/>
    </xf>
    <xf numFmtId="43" fontId="24" fillId="4" borderId="8" xfId="6" applyFont="1" applyFill="1" applyBorder="1" applyAlignment="1">
      <alignment horizontal="center" vertical="center" wrapText="1"/>
    </xf>
    <xf numFmtId="43" fontId="25" fillId="0" borderId="8" xfId="6" applyFont="1" applyFill="1" applyBorder="1" applyAlignment="1">
      <alignment horizontal="center" vertical="center" wrapText="1"/>
    </xf>
    <xf numFmtId="43" fontId="24" fillId="0" borderId="6" xfId="6" applyFont="1" applyFill="1" applyBorder="1" applyAlignment="1">
      <alignment horizontal="center" vertical="center" wrapText="1"/>
    </xf>
    <xf numFmtId="43" fontId="24" fillId="0" borderId="7" xfId="6" applyFont="1" applyFill="1" applyBorder="1" applyAlignment="1">
      <alignment horizontal="center" vertical="center" wrapText="1"/>
    </xf>
    <xf numFmtId="43" fontId="19" fillId="0" borderId="6" xfId="6" applyFont="1" applyFill="1" applyBorder="1" applyAlignment="1">
      <alignment horizontal="center" vertical="center" wrapText="1"/>
    </xf>
    <xf numFmtId="0" fontId="26" fillId="0" borderId="0" xfId="0" applyFont="1"/>
    <xf numFmtId="43" fontId="24" fillId="5" borderId="8" xfId="6" applyFont="1" applyFill="1" applyBorder="1" applyAlignment="1">
      <alignment horizontal="center" vertical="center" wrapText="1"/>
    </xf>
    <xf numFmtId="43" fontId="26" fillId="0" borderId="0" xfId="0" applyNumberFormat="1" applyFont="1"/>
    <xf numFmtId="0" fontId="28" fillId="8" borderId="8" xfId="0" applyFont="1" applyFill="1" applyBorder="1" applyAlignment="1">
      <alignment horizontal="right" vertical="center" wrapText="1"/>
    </xf>
    <xf numFmtId="0" fontId="28" fillId="8" borderId="8" xfId="0" applyFont="1" applyFill="1" applyBorder="1" applyAlignment="1">
      <alignment horizontal="right" vertical="center"/>
    </xf>
    <xf numFmtId="41" fontId="29" fillId="8" borderId="8" xfId="1" applyNumberFormat="1" applyFont="1" applyFill="1" applyBorder="1" applyAlignment="1">
      <alignment horizontal="center" vertical="center" wrapText="1"/>
    </xf>
    <xf numFmtId="2" fontId="30" fillId="8" borderId="8" xfId="1" applyNumberFormat="1" applyFont="1" applyFill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right" vertical="center"/>
    </xf>
    <xf numFmtId="0" fontId="29" fillId="8" borderId="6" xfId="0" applyFont="1" applyFill="1" applyBorder="1" applyAlignment="1">
      <alignment horizontal="right" vertical="center"/>
    </xf>
    <xf numFmtId="0" fontId="29" fillId="8" borderId="7" xfId="0" applyFont="1" applyFill="1" applyBorder="1" applyAlignment="1">
      <alignment horizontal="right" vertical="center"/>
    </xf>
    <xf numFmtId="0" fontId="28" fillId="8" borderId="6" xfId="0" applyFont="1" applyFill="1" applyBorder="1" applyAlignment="1">
      <alignment horizontal="right" vertical="center"/>
    </xf>
    <xf numFmtId="0" fontId="31" fillId="8" borderId="0" xfId="0" applyFont="1" applyFill="1" applyAlignment="1">
      <alignment horizontal="right"/>
    </xf>
    <xf numFmtId="0" fontId="29" fillId="5" borderId="8" xfId="0" applyFont="1" applyFill="1" applyBorder="1" applyAlignment="1">
      <alignment horizontal="right" vertical="center"/>
    </xf>
    <xf numFmtId="41" fontId="24" fillId="9" borderId="8" xfId="0" applyNumberFormat="1" applyFont="1" applyFill="1" applyBorder="1" applyAlignment="1">
      <alignment horizontal="center" vertical="center" wrapText="1"/>
    </xf>
    <xf numFmtId="41" fontId="24" fillId="4" borderId="8" xfId="0" applyNumberFormat="1" applyFont="1" applyFill="1" applyBorder="1" applyAlignment="1">
      <alignment horizontal="center" vertical="center" wrapText="1"/>
    </xf>
    <xf numFmtId="165" fontId="24" fillId="9" borderId="6" xfId="0" applyNumberFormat="1" applyFont="1" applyFill="1" applyBorder="1" applyAlignment="1">
      <alignment horizontal="center" vertical="center"/>
    </xf>
    <xf numFmtId="165" fontId="24" fillId="9" borderId="7" xfId="0" applyNumberFormat="1" applyFont="1" applyFill="1" applyBorder="1" applyAlignment="1">
      <alignment horizontal="center" vertical="center"/>
    </xf>
    <xf numFmtId="165" fontId="19" fillId="9" borderId="6" xfId="0" applyNumberFormat="1" applyFont="1" applyFill="1" applyBorder="1" applyAlignment="1">
      <alignment horizontal="center" vertical="center"/>
    </xf>
    <xf numFmtId="0" fontId="0" fillId="9" borderId="0" xfId="0" applyFill="1"/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/>
    </xf>
    <xf numFmtId="41" fontId="24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65" fontId="24" fillId="0" borderId="8" xfId="0" applyNumberFormat="1" applyFont="1" applyBorder="1" applyAlignment="1">
      <alignment horizontal="center" vertical="center"/>
    </xf>
    <xf numFmtId="165" fontId="24" fillId="0" borderId="6" xfId="0" applyNumberFormat="1" applyFont="1" applyBorder="1" applyAlignment="1">
      <alignment horizontal="center" vertical="center"/>
    </xf>
    <xf numFmtId="165" fontId="24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27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left" vertical="center" wrapText="1"/>
    </xf>
    <xf numFmtId="43" fontId="27" fillId="0" borderId="6" xfId="6" applyFont="1" applyFill="1" applyBorder="1" applyAlignment="1">
      <alignment horizontal="center" vertical="center" wrapText="1"/>
    </xf>
    <xf numFmtId="0" fontId="32" fillId="0" borderId="0" xfId="0" applyFont="1" applyFill="1"/>
    <xf numFmtId="43" fontId="21" fillId="5" borderId="8" xfId="6" applyFont="1" applyFill="1" applyBorder="1" applyAlignment="1">
      <alignment horizontal="center" vertical="center" wrapText="1"/>
    </xf>
    <xf numFmtId="41" fontId="29" fillId="4" borderId="8" xfId="1" applyNumberFormat="1" applyFont="1" applyFill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/>
    </xf>
    <xf numFmtId="41" fontId="24" fillId="0" borderId="8" xfId="6" applyNumberFormat="1" applyFont="1" applyFill="1" applyBorder="1" applyAlignment="1">
      <alignment horizontal="center" vertical="center" wrapText="1"/>
    </xf>
    <xf numFmtId="166" fontId="25" fillId="0" borderId="8" xfId="6" applyNumberFormat="1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 wrapText="1"/>
    </xf>
    <xf numFmtId="0" fontId="32" fillId="0" borderId="0" xfId="0" applyFont="1"/>
    <xf numFmtId="0" fontId="24" fillId="9" borderId="6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top"/>
    </xf>
    <xf numFmtId="0" fontId="33" fillId="10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9" fillId="8" borderId="8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36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37" fillId="0" borderId="0" xfId="0" applyFont="1"/>
    <xf numFmtId="0" fontId="0" fillId="5" borderId="0" xfId="0" applyFill="1"/>
    <xf numFmtId="0" fontId="18" fillId="0" borderId="8" xfId="5" applyFont="1" applyBorder="1" applyAlignment="1">
      <alignment vertical="center"/>
    </xf>
    <xf numFmtId="0" fontId="1" fillId="10" borderId="8" xfId="2" applyFill="1" applyBorder="1" applyAlignment="1">
      <alignment horizontal="center"/>
    </xf>
    <xf numFmtId="0" fontId="13" fillId="0" borderId="8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3" fillId="10" borderId="8" xfId="2" applyFont="1" applyFill="1" applyBorder="1" applyAlignment="1">
      <alignment horizontal="center" vertical="center"/>
    </xf>
    <xf numFmtId="0" fontId="13" fillId="0" borderId="8" xfId="2" applyFont="1" applyBorder="1" applyAlignment="1">
      <alignment horizontal="center" vertical="center" wrapText="1"/>
    </xf>
    <xf numFmtId="0" fontId="6" fillId="4" borderId="23" xfId="4" applyFont="1" applyFill="1" applyBorder="1" applyAlignment="1">
      <alignment vertical="center"/>
    </xf>
    <xf numFmtId="0" fontId="6" fillId="4" borderId="22" xfId="4" applyFont="1" applyFill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6" fillId="4" borderId="19" xfId="4" applyFont="1" applyFill="1" applyBorder="1" applyAlignment="1">
      <alignment vertical="center"/>
    </xf>
    <xf numFmtId="0" fontId="6" fillId="4" borderId="18" xfId="4" applyFont="1" applyFill="1" applyBorder="1" applyAlignment="1">
      <alignment vertical="center" wrapText="1"/>
    </xf>
    <xf numFmtId="0" fontId="7" fillId="3" borderId="5" xfId="4" applyFont="1" applyFill="1" applyBorder="1" applyAlignment="1">
      <alignment vertical="center"/>
    </xf>
    <xf numFmtId="0" fontId="7" fillId="3" borderId="6" xfId="4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2" applyBorder="1" applyAlignment="1">
      <alignment horizontal="center"/>
    </xf>
    <xf numFmtId="0" fontId="0" fillId="0" borderId="0" xfId="0" applyBorder="1" applyAlignment="1">
      <alignment horizontal="center"/>
    </xf>
    <xf numFmtId="43" fontId="9" fillId="0" borderId="8" xfId="4" applyNumberFormat="1" applyFont="1" applyBorder="1" applyAlignment="1">
      <alignment horizontal="left" vertical="center"/>
    </xf>
    <xf numFmtId="43" fontId="9" fillId="0" borderId="8" xfId="4" applyNumberFormat="1" applyFont="1" applyBorder="1" applyAlignment="1">
      <alignment horizontal="center"/>
    </xf>
    <xf numFmtId="164" fontId="8" fillId="2" borderId="10" xfId="4" applyNumberFormat="1" applyFont="1" applyFill="1" applyBorder="1" applyAlignment="1">
      <alignment horizontal="center"/>
    </xf>
    <xf numFmtId="164" fontId="5" fillId="0" borderId="8" xfId="4" applyNumberFormat="1" applyFont="1" applyBorder="1" applyAlignment="1">
      <alignment horizontal="center"/>
    </xf>
    <xf numFmtId="0" fontId="11" fillId="0" borderId="27" xfId="0" applyFont="1" applyBorder="1" applyAlignment="1">
      <alignment vertical="center"/>
    </xf>
    <xf numFmtId="0" fontId="6" fillId="4" borderId="27" xfId="4" applyFont="1" applyFill="1" applyBorder="1" applyAlignment="1">
      <alignment horizontal="center" vertical="center" wrapText="1"/>
    </xf>
    <xf numFmtId="0" fontId="6" fillId="4" borderId="8" xfId="4" applyFont="1" applyFill="1" applyBorder="1" applyAlignment="1">
      <alignment vertical="center"/>
    </xf>
    <xf numFmtId="164" fontId="8" fillId="3" borderId="5" xfId="4" applyNumberFormat="1" applyFont="1" applyFill="1" applyBorder="1" applyAlignment="1">
      <alignment horizontal="center" vertical="center"/>
    </xf>
    <xf numFmtId="164" fontId="8" fillId="2" borderId="4" xfId="4" applyNumberFormat="1" applyFont="1" applyFill="1" applyBorder="1" applyAlignment="1">
      <alignment horizontal="center" vertical="center"/>
    </xf>
    <xf numFmtId="164" fontId="8" fillId="2" borderId="11" xfId="4" applyNumberFormat="1" applyFont="1" applyFill="1" applyBorder="1" applyAlignment="1">
      <alignment horizontal="left" vertical="center"/>
    </xf>
    <xf numFmtId="43" fontId="5" fillId="10" borderId="8" xfId="4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" fontId="3" fillId="0" borderId="0" xfId="3" applyNumberFormat="1" applyFont="1" applyAlignment="1">
      <alignment horizontal="center" vertical="center" wrapText="1"/>
    </xf>
    <xf numFmtId="0" fontId="1" fillId="0" borderId="5" xfId="2" applyBorder="1" applyAlignment="1">
      <alignment horizontal="center"/>
    </xf>
    <xf numFmtId="0" fontId="1" fillId="0" borderId="6" xfId="2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3" fillId="0" borderId="5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5" fillId="0" borderId="0" xfId="5" applyFont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/>
    </xf>
    <xf numFmtId="0" fontId="22" fillId="8" borderId="24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43" fontId="24" fillId="0" borderId="8" xfId="6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wrapText="1"/>
    </xf>
    <xf numFmtId="0" fontId="38" fillId="0" borderId="11" xfId="0" applyFont="1" applyFill="1" applyBorder="1" applyAlignment="1">
      <alignment horizontal="center" wrapText="1"/>
    </xf>
    <xf numFmtId="0" fontId="38" fillId="0" borderId="6" xfId="0" applyFont="1" applyFill="1" applyBorder="1" applyAlignment="1">
      <alignment horizontal="center" wrapText="1"/>
    </xf>
  </cellXfs>
  <cellStyles count="7">
    <cellStyle name="Comma" xfId="1" builtinId="3"/>
    <cellStyle name="Comma 4" xfId="6"/>
    <cellStyle name="Normal" xfId="0" builtinId="0"/>
    <cellStyle name="Normal 2" xfId="2"/>
    <cellStyle name="Normal 2 2" xfId="5"/>
    <cellStyle name="Normal 4" xfId="3"/>
    <cellStyle name="Normal 9" xfId="4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1015485</xdr:colOff>
      <xdr:row>178</xdr:row>
      <xdr:rowOff>0</xdr:rowOff>
    </xdr:from>
    <xdr:ext cx="9826" cy="736701"/>
    <xdr:pic>
      <xdr:nvPicPr>
        <xdr:cNvPr id="2" name="Picture 1" descr="Power Mech Symble.jpg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59510" y="702879"/>
          <a:ext cx="9826" cy="7367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mangraura%20jan%20bill\SHUKLA%20CONSTR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 Sheet"/>
      <sheetName val="Details"/>
      <sheetName val="Sheet1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199"/>
  <sheetViews>
    <sheetView tabSelected="1" topLeftCell="A178" zoomScale="115" zoomScaleNormal="115" workbookViewId="0">
      <selection activeCell="H199" sqref="H199"/>
    </sheetView>
  </sheetViews>
  <sheetFormatPr defaultRowHeight="15" x14ac:dyDescent="0.25"/>
  <cols>
    <col min="1" max="2" width="9.140625" style="1"/>
    <col min="3" max="3" width="13.42578125" style="1" customWidth="1"/>
    <col min="4" max="4" width="11.42578125" style="1" customWidth="1"/>
    <col min="5" max="5" width="13.85546875" style="1" customWidth="1"/>
    <col min="6" max="6" width="13.7109375" style="1" customWidth="1"/>
    <col min="7" max="7" width="20.28515625" style="1" bestFit="1" customWidth="1"/>
    <col min="8" max="8" width="10.140625" style="1" bestFit="1" customWidth="1"/>
    <col min="9" max="9" width="11.5703125" style="1" customWidth="1"/>
    <col min="10" max="10" width="9.28515625" style="1" bestFit="1" customWidth="1"/>
    <col min="11" max="11" width="11.42578125" style="1" bestFit="1" customWidth="1"/>
    <col min="12" max="12" width="10.5703125" style="1" bestFit="1" customWidth="1"/>
    <col min="13" max="16384" width="9.140625" style="1"/>
  </cols>
  <sheetData>
    <row r="2" spans="2:14" ht="18.75" x14ac:dyDescent="0.3">
      <c r="B2" s="196" t="s">
        <v>262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2:14" ht="63" x14ac:dyDescent="0.25">
      <c r="B3" s="159" t="s">
        <v>263</v>
      </c>
      <c r="C3" s="159" t="s">
        <v>42</v>
      </c>
      <c r="D3" s="159" t="s">
        <v>41</v>
      </c>
      <c r="E3" s="159" t="s">
        <v>40</v>
      </c>
      <c r="F3" s="160" t="s">
        <v>264</v>
      </c>
      <c r="G3" s="159" t="s">
        <v>265</v>
      </c>
      <c r="H3" s="161" t="s">
        <v>39</v>
      </c>
      <c r="I3" s="162" t="s">
        <v>266</v>
      </c>
      <c r="J3" s="162" t="s">
        <v>267</v>
      </c>
      <c r="K3" s="197" t="s">
        <v>268</v>
      </c>
      <c r="L3" s="198"/>
    </row>
    <row r="4" spans="2:14" x14ac:dyDescent="0.25">
      <c r="B4" s="29">
        <v>1</v>
      </c>
      <c r="C4" s="29" t="s">
        <v>37</v>
      </c>
      <c r="D4" s="29" t="s">
        <v>36</v>
      </c>
      <c r="E4" s="29"/>
      <c r="F4" s="29"/>
      <c r="G4" s="29">
        <v>110</v>
      </c>
      <c r="H4" s="29">
        <v>384.4</v>
      </c>
      <c r="I4" s="29">
        <f>+H4</f>
        <v>384.4</v>
      </c>
      <c r="J4" s="29">
        <v>1.1100000000000001</v>
      </c>
      <c r="K4" s="29"/>
      <c r="L4" s="28"/>
    </row>
    <row r="5" spans="2:14" x14ac:dyDescent="0.25">
      <c r="B5" s="29">
        <f>1+B4</f>
        <v>2</v>
      </c>
      <c r="C5" s="29" t="s">
        <v>36</v>
      </c>
      <c r="D5" s="29" t="s">
        <v>35</v>
      </c>
      <c r="E5" s="29"/>
      <c r="F5" s="29"/>
      <c r="G5" s="29">
        <v>63</v>
      </c>
      <c r="H5" s="29">
        <v>97.9</v>
      </c>
      <c r="I5" s="29">
        <f>+I4+H5</f>
        <v>482.29999999999995</v>
      </c>
      <c r="J5" s="29">
        <v>1.06</v>
      </c>
      <c r="K5" s="28"/>
      <c r="L5" s="28"/>
      <c r="N5" s="1">
        <f>384.4+H175+H176</f>
        <v>700</v>
      </c>
    </row>
    <row r="6" spans="2:14" x14ac:dyDescent="0.25">
      <c r="B6" s="29">
        <f t="shared" ref="B6:B69" si="0">1+B5</f>
        <v>3</v>
      </c>
      <c r="C6" s="29" t="s">
        <v>35</v>
      </c>
      <c r="D6" s="29" t="s">
        <v>223</v>
      </c>
      <c r="E6" s="29" t="s">
        <v>224</v>
      </c>
      <c r="F6" s="29">
        <v>0.36</v>
      </c>
      <c r="G6" s="29">
        <v>63</v>
      </c>
      <c r="H6" s="29">
        <v>3.1</v>
      </c>
      <c r="I6" s="29">
        <f t="shared" ref="I6:I69" si="1">+I5+H6</f>
        <v>485.4</v>
      </c>
      <c r="J6" s="29">
        <v>1.06</v>
      </c>
      <c r="K6" s="194" t="s">
        <v>269</v>
      </c>
      <c r="L6" s="195"/>
    </row>
    <row r="7" spans="2:14" x14ac:dyDescent="0.25">
      <c r="B7" s="29">
        <f t="shared" si="0"/>
        <v>4</v>
      </c>
      <c r="C7" s="29" t="s">
        <v>35</v>
      </c>
      <c r="D7" s="29" t="s">
        <v>223</v>
      </c>
      <c r="E7" s="29"/>
      <c r="F7" s="29"/>
      <c r="G7" s="29">
        <v>63</v>
      </c>
      <c r="H7" s="29">
        <v>26.2</v>
      </c>
      <c r="I7" s="29">
        <f t="shared" si="1"/>
        <v>511.59999999999997</v>
      </c>
      <c r="J7" s="29">
        <v>1.06</v>
      </c>
      <c r="K7" s="28"/>
      <c r="L7" s="28"/>
    </row>
    <row r="8" spans="2:14" x14ac:dyDescent="0.25">
      <c r="B8" s="29">
        <f t="shared" si="0"/>
        <v>5</v>
      </c>
      <c r="C8" s="29" t="s">
        <v>225</v>
      </c>
      <c r="D8" s="29" t="s">
        <v>33</v>
      </c>
      <c r="E8" s="29"/>
      <c r="F8" s="29"/>
      <c r="G8" s="29">
        <v>63</v>
      </c>
      <c r="H8" s="29">
        <v>113.4</v>
      </c>
      <c r="I8" s="29">
        <f t="shared" si="1"/>
        <v>625</v>
      </c>
      <c r="J8" s="29">
        <v>1.06</v>
      </c>
      <c r="K8" s="28"/>
      <c r="L8" s="28"/>
    </row>
    <row r="9" spans="2:14" x14ac:dyDescent="0.25">
      <c r="B9" s="29">
        <f t="shared" si="0"/>
        <v>6</v>
      </c>
      <c r="C9" s="29" t="s">
        <v>33</v>
      </c>
      <c r="D9" s="29" t="s">
        <v>36</v>
      </c>
      <c r="E9" s="29"/>
      <c r="F9" s="29"/>
      <c r="G9" s="29">
        <v>63</v>
      </c>
      <c r="H9" s="29">
        <v>6.6</v>
      </c>
      <c r="I9" s="29">
        <f t="shared" si="1"/>
        <v>631.6</v>
      </c>
      <c r="J9" s="29">
        <v>1.06</v>
      </c>
      <c r="K9" s="28"/>
      <c r="L9" s="28"/>
    </row>
    <row r="10" spans="2:14" x14ac:dyDescent="0.25">
      <c r="B10" s="29">
        <f t="shared" si="0"/>
        <v>7</v>
      </c>
      <c r="C10" s="29" t="s">
        <v>33</v>
      </c>
      <c r="D10" s="29" t="s">
        <v>36</v>
      </c>
      <c r="E10" s="29"/>
      <c r="F10" s="29"/>
      <c r="G10" s="29">
        <v>63</v>
      </c>
      <c r="H10" s="29">
        <v>8.6</v>
      </c>
      <c r="I10" s="29">
        <f t="shared" si="1"/>
        <v>640.20000000000005</v>
      </c>
      <c r="J10" s="29">
        <v>1.06</v>
      </c>
      <c r="K10" s="194" t="s">
        <v>270</v>
      </c>
      <c r="L10" s="195"/>
    </row>
    <row r="11" spans="2:14" x14ac:dyDescent="0.25">
      <c r="B11" s="29">
        <f t="shared" si="0"/>
        <v>8</v>
      </c>
      <c r="C11" s="29" t="s">
        <v>33</v>
      </c>
      <c r="D11" s="29" t="s">
        <v>36</v>
      </c>
      <c r="E11" s="29"/>
      <c r="F11" s="29"/>
      <c r="G11" s="29">
        <v>63</v>
      </c>
      <c r="H11" s="29">
        <v>110.9</v>
      </c>
      <c r="I11" s="29">
        <f t="shared" si="1"/>
        <v>751.1</v>
      </c>
      <c r="J11" s="29">
        <v>1.06</v>
      </c>
      <c r="K11" s="28"/>
      <c r="L11" s="28"/>
    </row>
    <row r="12" spans="2:14" x14ac:dyDescent="0.25">
      <c r="B12" s="29">
        <f t="shared" si="0"/>
        <v>9</v>
      </c>
      <c r="C12" s="29" t="s">
        <v>33</v>
      </c>
      <c r="D12" s="29" t="s">
        <v>34</v>
      </c>
      <c r="E12" s="29"/>
      <c r="F12" s="29"/>
      <c r="G12" s="29">
        <v>63</v>
      </c>
      <c r="H12" s="29">
        <v>206.4</v>
      </c>
      <c r="I12" s="29">
        <f t="shared" si="1"/>
        <v>957.5</v>
      </c>
      <c r="J12" s="29">
        <v>1.06</v>
      </c>
      <c r="K12" s="28"/>
      <c r="L12" s="28"/>
    </row>
    <row r="13" spans="2:14" x14ac:dyDescent="0.25">
      <c r="B13" s="29">
        <f t="shared" si="0"/>
        <v>10</v>
      </c>
      <c r="C13" s="29" t="s">
        <v>33</v>
      </c>
      <c r="D13" s="29" t="s">
        <v>32</v>
      </c>
      <c r="E13" s="29"/>
      <c r="F13" s="29"/>
      <c r="G13" s="29">
        <v>63</v>
      </c>
      <c r="H13" s="29">
        <v>442.4</v>
      </c>
      <c r="I13" s="29">
        <f t="shared" si="1"/>
        <v>1399.9</v>
      </c>
      <c r="J13" s="29">
        <v>1.06</v>
      </c>
      <c r="K13" s="28"/>
      <c r="L13" s="28"/>
    </row>
    <row r="14" spans="2:14" x14ac:dyDescent="0.25">
      <c r="B14" s="29">
        <f t="shared" si="0"/>
        <v>11</v>
      </c>
      <c r="C14" s="29" t="s">
        <v>32</v>
      </c>
      <c r="D14" s="29" t="s">
        <v>226</v>
      </c>
      <c r="E14" s="29"/>
      <c r="F14" s="29"/>
      <c r="G14" s="29">
        <v>63</v>
      </c>
      <c r="H14" s="29">
        <v>43</v>
      </c>
      <c r="I14" s="29">
        <f t="shared" si="1"/>
        <v>1442.9</v>
      </c>
      <c r="J14" s="29">
        <v>1.06</v>
      </c>
      <c r="K14" s="28"/>
      <c r="L14" s="28"/>
    </row>
    <row r="15" spans="2:14" x14ac:dyDescent="0.25">
      <c r="B15" s="29">
        <f t="shared" si="0"/>
        <v>12</v>
      </c>
      <c r="C15" s="29" t="s">
        <v>32</v>
      </c>
      <c r="D15" s="29" t="s">
        <v>227</v>
      </c>
      <c r="E15" s="29"/>
      <c r="F15" s="29"/>
      <c r="G15" s="29">
        <v>63</v>
      </c>
      <c r="H15" s="29">
        <v>76.5</v>
      </c>
      <c r="I15" s="29">
        <f t="shared" si="1"/>
        <v>1519.4</v>
      </c>
      <c r="J15" s="29">
        <v>1.06</v>
      </c>
      <c r="K15" s="28"/>
      <c r="L15" s="28"/>
    </row>
    <row r="16" spans="2:14" x14ac:dyDescent="0.25">
      <c r="B16" s="29">
        <f t="shared" si="0"/>
        <v>13</v>
      </c>
      <c r="C16" s="29" t="s">
        <v>32</v>
      </c>
      <c r="D16" s="29" t="s">
        <v>227</v>
      </c>
      <c r="E16" s="29" t="s">
        <v>224</v>
      </c>
      <c r="F16" s="29">
        <v>0.36</v>
      </c>
      <c r="G16" s="29">
        <v>63</v>
      </c>
      <c r="H16" s="29">
        <v>3.8</v>
      </c>
      <c r="I16" s="29">
        <f t="shared" si="1"/>
        <v>1523.2</v>
      </c>
      <c r="J16" s="29">
        <v>1.06</v>
      </c>
      <c r="K16" s="194" t="s">
        <v>269</v>
      </c>
      <c r="L16" s="195"/>
    </row>
    <row r="17" spans="2:12" x14ac:dyDescent="0.25">
      <c r="B17" s="29">
        <f t="shared" si="0"/>
        <v>14</v>
      </c>
      <c r="C17" s="29" t="s">
        <v>227</v>
      </c>
      <c r="D17" s="29" t="s">
        <v>228</v>
      </c>
      <c r="E17" s="29" t="s">
        <v>229</v>
      </c>
      <c r="F17" s="29">
        <v>0.46</v>
      </c>
      <c r="G17" s="29">
        <v>63</v>
      </c>
      <c r="H17" s="29">
        <v>5.8</v>
      </c>
      <c r="I17" s="29">
        <f t="shared" si="1"/>
        <v>1529</v>
      </c>
      <c r="J17" s="29">
        <v>1.06</v>
      </c>
      <c r="K17" s="28"/>
      <c r="L17" s="28"/>
    </row>
    <row r="18" spans="2:12" x14ac:dyDescent="0.25">
      <c r="B18" s="29">
        <f t="shared" si="0"/>
        <v>15</v>
      </c>
      <c r="C18" s="29" t="s">
        <v>227</v>
      </c>
      <c r="D18" s="29" t="s">
        <v>228</v>
      </c>
      <c r="E18" s="29"/>
      <c r="F18" s="29"/>
      <c r="G18" s="29">
        <v>63</v>
      </c>
      <c r="H18" s="29">
        <v>137.30000000000001</v>
      </c>
      <c r="I18" s="29">
        <f t="shared" si="1"/>
        <v>1666.3</v>
      </c>
      <c r="J18" s="29">
        <v>1.06</v>
      </c>
      <c r="K18" s="28"/>
      <c r="L18" s="28"/>
    </row>
    <row r="19" spans="2:12" x14ac:dyDescent="0.25">
      <c r="B19" s="29">
        <f t="shared" si="0"/>
        <v>16</v>
      </c>
      <c r="C19" s="29" t="s">
        <v>227</v>
      </c>
      <c r="D19" s="29" t="s">
        <v>228</v>
      </c>
      <c r="E19" s="29" t="s">
        <v>229</v>
      </c>
      <c r="F19" s="29">
        <v>0.46</v>
      </c>
      <c r="G19" s="29">
        <v>63</v>
      </c>
      <c r="H19" s="29">
        <v>5.9</v>
      </c>
      <c r="I19" s="29">
        <f t="shared" si="1"/>
        <v>1672.2</v>
      </c>
      <c r="J19" s="29">
        <v>1.06</v>
      </c>
      <c r="K19" s="194" t="s">
        <v>269</v>
      </c>
      <c r="L19" s="195"/>
    </row>
    <row r="20" spans="2:12" x14ac:dyDescent="0.25">
      <c r="B20" s="29">
        <f t="shared" si="0"/>
        <v>17</v>
      </c>
      <c r="C20" s="29" t="s">
        <v>227</v>
      </c>
      <c r="D20" s="29" t="s">
        <v>228</v>
      </c>
      <c r="E20" s="29"/>
      <c r="F20" s="29"/>
      <c r="G20" s="29">
        <v>63</v>
      </c>
      <c r="H20" s="29">
        <v>34.799999999999997</v>
      </c>
      <c r="I20" s="29">
        <f t="shared" si="1"/>
        <v>1707</v>
      </c>
      <c r="J20" s="29">
        <v>1.06</v>
      </c>
      <c r="K20" s="28"/>
      <c r="L20" s="28"/>
    </row>
    <row r="21" spans="2:12" x14ac:dyDescent="0.25">
      <c r="B21" s="29">
        <f t="shared" si="0"/>
        <v>18</v>
      </c>
      <c r="C21" s="29" t="s">
        <v>227</v>
      </c>
      <c r="D21" s="29" t="s">
        <v>230</v>
      </c>
      <c r="E21" s="29"/>
      <c r="F21" s="29"/>
      <c r="G21" s="29">
        <v>63</v>
      </c>
      <c r="H21" s="29">
        <v>255.3</v>
      </c>
      <c r="I21" s="29">
        <f t="shared" si="1"/>
        <v>1962.3</v>
      </c>
      <c r="J21" s="29">
        <v>1.06</v>
      </c>
      <c r="K21" s="28"/>
      <c r="L21" s="28"/>
    </row>
    <row r="22" spans="2:12" x14ac:dyDescent="0.25">
      <c r="B22" s="29">
        <f t="shared" si="0"/>
        <v>19</v>
      </c>
      <c r="C22" s="29" t="s">
        <v>35</v>
      </c>
      <c r="D22" s="29" t="s">
        <v>231</v>
      </c>
      <c r="E22" s="29"/>
      <c r="F22" s="29"/>
      <c r="G22" s="29">
        <v>63</v>
      </c>
      <c r="H22" s="29">
        <v>287.10000000000002</v>
      </c>
      <c r="I22" s="29">
        <f t="shared" si="1"/>
        <v>2249.4</v>
      </c>
      <c r="J22" s="29">
        <v>1.06</v>
      </c>
      <c r="K22" s="28"/>
      <c r="L22" s="28"/>
    </row>
    <row r="23" spans="2:12" x14ac:dyDescent="0.25">
      <c r="B23" s="29">
        <f t="shared" si="0"/>
        <v>20</v>
      </c>
      <c r="C23" s="29" t="s">
        <v>231</v>
      </c>
      <c r="D23" s="29" t="s">
        <v>232</v>
      </c>
      <c r="E23" s="29" t="s">
        <v>224</v>
      </c>
      <c r="F23" s="29">
        <v>0.36</v>
      </c>
      <c r="G23" s="29">
        <v>63</v>
      </c>
      <c r="H23" s="29">
        <v>3.2</v>
      </c>
      <c r="I23" s="29">
        <f t="shared" si="1"/>
        <v>2252.6</v>
      </c>
      <c r="J23" s="29">
        <v>1.06</v>
      </c>
      <c r="K23" s="194" t="s">
        <v>269</v>
      </c>
      <c r="L23" s="195"/>
    </row>
    <row r="24" spans="2:12" x14ac:dyDescent="0.25">
      <c r="B24" s="29">
        <f t="shared" si="0"/>
        <v>21</v>
      </c>
      <c r="C24" s="29" t="s">
        <v>231</v>
      </c>
      <c r="D24" s="29" t="s">
        <v>232</v>
      </c>
      <c r="E24" s="29"/>
      <c r="F24" s="29"/>
      <c r="G24" s="29">
        <v>63</v>
      </c>
      <c r="H24" s="29">
        <v>37.799999999999997</v>
      </c>
      <c r="I24" s="29">
        <f t="shared" si="1"/>
        <v>2290.4</v>
      </c>
      <c r="J24" s="29">
        <v>1.06</v>
      </c>
      <c r="K24" s="28"/>
      <c r="L24" s="28"/>
    </row>
    <row r="25" spans="2:12" x14ac:dyDescent="0.25">
      <c r="B25" s="29">
        <f t="shared" si="0"/>
        <v>22</v>
      </c>
      <c r="C25" s="29" t="s">
        <v>231</v>
      </c>
      <c r="D25" s="29" t="s">
        <v>233</v>
      </c>
      <c r="E25" s="29"/>
      <c r="F25" s="29"/>
      <c r="G25" s="29">
        <v>63</v>
      </c>
      <c r="H25" s="29">
        <v>181.4</v>
      </c>
      <c r="I25" s="29">
        <f t="shared" si="1"/>
        <v>2471.8000000000002</v>
      </c>
      <c r="J25" s="29">
        <v>1.06</v>
      </c>
      <c r="K25" s="28"/>
      <c r="L25" s="28"/>
    </row>
    <row r="26" spans="2:12" x14ac:dyDescent="0.25">
      <c r="B26" s="29">
        <f t="shared" si="0"/>
        <v>23</v>
      </c>
      <c r="C26" s="29" t="s">
        <v>231</v>
      </c>
      <c r="D26" s="29" t="s">
        <v>233</v>
      </c>
      <c r="E26" s="29" t="s">
        <v>234</v>
      </c>
      <c r="F26" s="29">
        <v>0.46</v>
      </c>
      <c r="G26" s="29">
        <v>63</v>
      </c>
      <c r="H26" s="29">
        <v>4.5999999999999996</v>
      </c>
      <c r="I26" s="29">
        <f t="shared" si="1"/>
        <v>2476.4</v>
      </c>
      <c r="J26" s="29">
        <v>1.06</v>
      </c>
      <c r="K26" s="194" t="s">
        <v>269</v>
      </c>
      <c r="L26" s="195"/>
    </row>
    <row r="27" spans="2:12" x14ac:dyDescent="0.25">
      <c r="B27" s="29">
        <f t="shared" si="0"/>
        <v>24</v>
      </c>
      <c r="C27" s="29" t="s">
        <v>233</v>
      </c>
      <c r="D27" s="29" t="s">
        <v>235</v>
      </c>
      <c r="E27" s="29"/>
      <c r="F27" s="29"/>
      <c r="G27" s="29">
        <v>63</v>
      </c>
      <c r="H27" s="29">
        <v>53.1</v>
      </c>
      <c r="I27" s="29">
        <f t="shared" si="1"/>
        <v>2529.5</v>
      </c>
      <c r="J27" s="29">
        <v>1.06</v>
      </c>
      <c r="K27" s="28"/>
      <c r="L27" s="28"/>
    </row>
    <row r="28" spans="2:12" x14ac:dyDescent="0.25">
      <c r="B28" s="29">
        <f t="shared" si="0"/>
        <v>25</v>
      </c>
      <c r="C28" s="29" t="s">
        <v>233</v>
      </c>
      <c r="D28" s="29" t="s">
        <v>236</v>
      </c>
      <c r="E28" s="29"/>
      <c r="F28" s="29"/>
      <c r="G28" s="29">
        <v>63</v>
      </c>
      <c r="H28" s="29">
        <v>45.2</v>
      </c>
      <c r="I28" s="29">
        <f t="shared" si="1"/>
        <v>2574.6999999999998</v>
      </c>
      <c r="J28" s="29">
        <v>1.06</v>
      </c>
      <c r="K28" s="28"/>
      <c r="L28" s="28"/>
    </row>
    <row r="29" spans="2:12" x14ac:dyDescent="0.25">
      <c r="B29" s="29">
        <f t="shared" si="0"/>
        <v>26</v>
      </c>
      <c r="C29" s="29" t="s">
        <v>233</v>
      </c>
      <c r="D29" s="29" t="s">
        <v>236</v>
      </c>
      <c r="E29" s="29" t="s">
        <v>229</v>
      </c>
      <c r="F29" s="29">
        <v>0.46</v>
      </c>
      <c r="G29" s="29">
        <v>63</v>
      </c>
      <c r="H29" s="29">
        <v>21.9</v>
      </c>
      <c r="I29" s="29">
        <f t="shared" si="1"/>
        <v>2596.6</v>
      </c>
      <c r="J29" s="29">
        <v>1.06</v>
      </c>
      <c r="K29" s="28"/>
      <c r="L29" s="28"/>
    </row>
    <row r="30" spans="2:12" x14ac:dyDescent="0.25">
      <c r="B30" s="29">
        <f t="shared" si="0"/>
        <v>27</v>
      </c>
      <c r="C30" s="29" t="s">
        <v>236</v>
      </c>
      <c r="D30" s="29" t="s">
        <v>237</v>
      </c>
      <c r="E30" s="29" t="s">
        <v>224</v>
      </c>
      <c r="F30" s="29">
        <v>0.36</v>
      </c>
      <c r="G30" s="29">
        <v>63</v>
      </c>
      <c r="H30" s="29">
        <v>4.9000000000000004</v>
      </c>
      <c r="I30" s="29">
        <f t="shared" si="1"/>
        <v>2601.5</v>
      </c>
      <c r="J30" s="29">
        <v>1.06</v>
      </c>
      <c r="K30" s="194" t="s">
        <v>269</v>
      </c>
      <c r="L30" s="195"/>
    </row>
    <row r="31" spans="2:12" x14ac:dyDescent="0.25">
      <c r="B31" s="29">
        <f t="shared" si="0"/>
        <v>28</v>
      </c>
      <c r="C31" s="29" t="s">
        <v>35</v>
      </c>
      <c r="D31" s="29" t="s">
        <v>238</v>
      </c>
      <c r="E31" s="29"/>
      <c r="F31" s="29"/>
      <c r="G31" s="29">
        <v>63</v>
      </c>
      <c r="H31" s="29">
        <v>84.9</v>
      </c>
      <c r="I31" s="29">
        <f t="shared" si="1"/>
        <v>2686.4</v>
      </c>
      <c r="J31" s="29">
        <v>1.06</v>
      </c>
      <c r="K31" s="28"/>
      <c r="L31" s="28"/>
    </row>
    <row r="32" spans="2:12" x14ac:dyDescent="0.25">
      <c r="B32" s="29">
        <f t="shared" si="0"/>
        <v>29</v>
      </c>
      <c r="C32" s="29" t="s">
        <v>236</v>
      </c>
      <c r="D32" s="29" t="s">
        <v>237</v>
      </c>
      <c r="E32" s="29"/>
      <c r="F32" s="29"/>
      <c r="G32" s="29">
        <v>63</v>
      </c>
      <c r="H32" s="29">
        <v>52</v>
      </c>
      <c r="I32" s="29">
        <f t="shared" si="1"/>
        <v>2738.4</v>
      </c>
      <c r="J32" s="29">
        <v>1.06</v>
      </c>
      <c r="K32" s="28"/>
      <c r="L32" s="28"/>
    </row>
    <row r="33" spans="2:12" x14ac:dyDescent="0.25">
      <c r="B33" s="29">
        <f t="shared" si="0"/>
        <v>30</v>
      </c>
      <c r="C33" s="29" t="s">
        <v>236</v>
      </c>
      <c r="D33" s="29" t="s">
        <v>239</v>
      </c>
      <c r="E33" s="29"/>
      <c r="F33" s="29"/>
      <c r="G33" s="29">
        <v>63</v>
      </c>
      <c r="H33" s="29">
        <v>48.9</v>
      </c>
      <c r="I33" s="29">
        <f t="shared" si="1"/>
        <v>2787.3</v>
      </c>
      <c r="J33" s="29">
        <v>1.06</v>
      </c>
      <c r="K33" s="28"/>
      <c r="L33" s="28"/>
    </row>
    <row r="34" spans="2:12" x14ac:dyDescent="0.25">
      <c r="B34" s="29">
        <f t="shared" si="0"/>
        <v>31</v>
      </c>
      <c r="C34" s="29" t="s">
        <v>236</v>
      </c>
      <c r="D34" s="29" t="s">
        <v>239</v>
      </c>
      <c r="E34" s="29" t="s">
        <v>229</v>
      </c>
      <c r="F34" s="29">
        <v>0.46</v>
      </c>
      <c r="G34" s="29">
        <v>63</v>
      </c>
      <c r="H34" s="29">
        <v>15.8</v>
      </c>
      <c r="I34" s="29">
        <f t="shared" si="1"/>
        <v>2803.1000000000004</v>
      </c>
      <c r="J34" s="29">
        <v>1.06</v>
      </c>
      <c r="K34" s="28"/>
      <c r="L34" s="28"/>
    </row>
    <row r="35" spans="2:12" x14ac:dyDescent="0.25">
      <c r="B35" s="29">
        <f t="shared" si="0"/>
        <v>32</v>
      </c>
      <c r="C35" s="29" t="s">
        <v>239</v>
      </c>
      <c r="D35" s="29" t="s">
        <v>240</v>
      </c>
      <c r="E35" s="29"/>
      <c r="F35" s="29"/>
      <c r="G35" s="29">
        <v>63</v>
      </c>
      <c r="H35" s="29">
        <v>98.7</v>
      </c>
      <c r="I35" s="29">
        <f t="shared" si="1"/>
        <v>2901.8</v>
      </c>
      <c r="J35" s="29">
        <v>1.06</v>
      </c>
      <c r="K35" s="28"/>
      <c r="L35" s="28"/>
    </row>
    <row r="36" spans="2:12" x14ac:dyDescent="0.25">
      <c r="B36" s="29">
        <f t="shared" si="0"/>
        <v>33</v>
      </c>
      <c r="C36" s="29" t="s">
        <v>239</v>
      </c>
      <c r="D36" s="29" t="s">
        <v>241</v>
      </c>
      <c r="E36" s="29"/>
      <c r="F36" s="29"/>
      <c r="G36" s="29">
        <v>63</v>
      </c>
      <c r="H36" s="29">
        <v>12.9</v>
      </c>
      <c r="I36" s="29">
        <f t="shared" si="1"/>
        <v>2914.7000000000003</v>
      </c>
      <c r="J36" s="29">
        <v>1.06</v>
      </c>
      <c r="K36" s="28"/>
      <c r="L36" s="28"/>
    </row>
    <row r="37" spans="2:12" x14ac:dyDescent="0.25">
      <c r="B37" s="29">
        <f t="shared" si="0"/>
        <v>34</v>
      </c>
      <c r="C37" s="29" t="s">
        <v>239</v>
      </c>
      <c r="D37" s="29" t="s">
        <v>241</v>
      </c>
      <c r="E37" s="29" t="s">
        <v>229</v>
      </c>
      <c r="F37" s="29">
        <v>0.46</v>
      </c>
      <c r="G37" s="29">
        <v>63</v>
      </c>
      <c r="H37" s="29">
        <v>17.399999999999999</v>
      </c>
      <c r="I37" s="29">
        <f t="shared" si="1"/>
        <v>2932.1000000000004</v>
      </c>
      <c r="J37" s="29">
        <v>1.06</v>
      </c>
      <c r="K37" s="28"/>
      <c r="L37" s="28"/>
    </row>
    <row r="38" spans="2:12" x14ac:dyDescent="0.25">
      <c r="B38" s="29">
        <f t="shared" si="0"/>
        <v>35</v>
      </c>
      <c r="C38" s="29" t="s">
        <v>239</v>
      </c>
      <c r="D38" s="29" t="s">
        <v>241</v>
      </c>
      <c r="E38" s="29"/>
      <c r="F38" s="29"/>
      <c r="G38" s="29">
        <v>63</v>
      </c>
      <c r="H38" s="29">
        <v>8.6</v>
      </c>
      <c r="I38" s="29">
        <f t="shared" si="1"/>
        <v>2940.7000000000003</v>
      </c>
      <c r="J38" s="29">
        <v>1.06</v>
      </c>
      <c r="K38" s="28"/>
      <c r="L38" s="28"/>
    </row>
    <row r="39" spans="2:12" x14ac:dyDescent="0.25">
      <c r="B39" s="29">
        <f t="shared" si="0"/>
        <v>36</v>
      </c>
      <c r="C39" s="29" t="s">
        <v>239</v>
      </c>
      <c r="D39" s="29" t="s">
        <v>241</v>
      </c>
      <c r="E39" s="29" t="s">
        <v>229</v>
      </c>
      <c r="F39" s="29">
        <v>0.46</v>
      </c>
      <c r="G39" s="29">
        <v>63</v>
      </c>
      <c r="H39" s="29">
        <v>4.9000000000000004</v>
      </c>
      <c r="I39" s="29">
        <f t="shared" si="1"/>
        <v>2945.6000000000004</v>
      </c>
      <c r="J39" s="29">
        <v>1.06</v>
      </c>
      <c r="K39" s="194" t="s">
        <v>269</v>
      </c>
      <c r="L39" s="195"/>
    </row>
    <row r="40" spans="2:12" x14ac:dyDescent="0.25">
      <c r="B40" s="29">
        <f t="shared" si="0"/>
        <v>37</v>
      </c>
      <c r="C40" s="29" t="s">
        <v>241</v>
      </c>
      <c r="D40" s="29" t="s">
        <v>242</v>
      </c>
      <c r="E40" s="29" t="s">
        <v>229</v>
      </c>
      <c r="F40" s="29">
        <v>0.46</v>
      </c>
      <c r="G40" s="29">
        <v>63</v>
      </c>
      <c r="H40" s="29">
        <v>44.3</v>
      </c>
      <c r="I40" s="29">
        <f t="shared" si="1"/>
        <v>2989.9000000000005</v>
      </c>
      <c r="J40" s="29">
        <v>1.06</v>
      </c>
      <c r="K40" s="28"/>
      <c r="L40" s="28"/>
    </row>
    <row r="41" spans="2:12" x14ac:dyDescent="0.25">
      <c r="B41" s="29">
        <f t="shared" si="0"/>
        <v>38</v>
      </c>
      <c r="C41" s="29" t="s">
        <v>241</v>
      </c>
      <c r="D41" s="29" t="s">
        <v>243</v>
      </c>
      <c r="E41" s="29" t="s">
        <v>229</v>
      </c>
      <c r="F41" s="29">
        <v>0.46</v>
      </c>
      <c r="G41" s="29">
        <v>63</v>
      </c>
      <c r="H41" s="29">
        <v>15.2</v>
      </c>
      <c r="I41" s="29">
        <f t="shared" si="1"/>
        <v>3005.1000000000004</v>
      </c>
      <c r="J41" s="29">
        <v>1.06</v>
      </c>
      <c r="K41" s="28"/>
      <c r="L41" s="28"/>
    </row>
    <row r="42" spans="2:12" x14ac:dyDescent="0.25">
      <c r="B42" s="29">
        <f t="shared" si="0"/>
        <v>39</v>
      </c>
      <c r="C42" s="29" t="s">
        <v>243</v>
      </c>
      <c r="D42" s="29" t="s">
        <v>244</v>
      </c>
      <c r="E42" s="29"/>
      <c r="F42" s="29"/>
      <c r="G42" s="29">
        <v>63</v>
      </c>
      <c r="H42" s="29">
        <v>61.6</v>
      </c>
      <c r="I42" s="29">
        <f t="shared" si="1"/>
        <v>3066.7000000000003</v>
      </c>
      <c r="J42" s="29">
        <v>1.06</v>
      </c>
      <c r="K42" s="28"/>
      <c r="L42" s="28"/>
    </row>
    <row r="43" spans="2:12" x14ac:dyDescent="0.25">
      <c r="B43" s="29">
        <f t="shared" si="0"/>
        <v>40</v>
      </c>
      <c r="C43" s="29" t="s">
        <v>243</v>
      </c>
      <c r="D43" s="29" t="s">
        <v>245</v>
      </c>
      <c r="E43" s="29" t="s">
        <v>229</v>
      </c>
      <c r="F43" s="29">
        <v>0.46</v>
      </c>
      <c r="G43" s="29">
        <v>63</v>
      </c>
      <c r="H43" s="29">
        <v>22.9</v>
      </c>
      <c r="I43" s="29">
        <f t="shared" si="1"/>
        <v>3089.6000000000004</v>
      </c>
      <c r="J43" s="29">
        <v>1.06</v>
      </c>
      <c r="K43" s="28"/>
      <c r="L43" s="28"/>
    </row>
    <row r="44" spans="2:12" x14ac:dyDescent="0.25">
      <c r="B44" s="29">
        <f t="shared" si="0"/>
        <v>41</v>
      </c>
      <c r="C44" s="29" t="s">
        <v>243</v>
      </c>
      <c r="D44" s="29" t="s">
        <v>245</v>
      </c>
      <c r="E44" s="29"/>
      <c r="F44" s="29"/>
      <c r="G44" s="29">
        <v>63</v>
      </c>
      <c r="H44" s="29">
        <v>73</v>
      </c>
      <c r="I44" s="29">
        <f t="shared" si="1"/>
        <v>3162.6000000000004</v>
      </c>
      <c r="J44" s="29">
        <v>1.06</v>
      </c>
      <c r="K44" s="28"/>
      <c r="L44" s="28"/>
    </row>
    <row r="45" spans="2:12" x14ac:dyDescent="0.25">
      <c r="B45" s="29">
        <f t="shared" si="0"/>
        <v>42</v>
      </c>
      <c r="C45" s="29" t="s">
        <v>243</v>
      </c>
      <c r="D45" s="29" t="s">
        <v>245</v>
      </c>
      <c r="E45" s="29" t="s">
        <v>224</v>
      </c>
      <c r="F45" s="29">
        <v>0.36</v>
      </c>
      <c r="G45" s="29">
        <v>63</v>
      </c>
      <c r="H45" s="29">
        <v>3.7</v>
      </c>
      <c r="I45" s="29">
        <f t="shared" si="1"/>
        <v>3166.3</v>
      </c>
      <c r="J45" s="29">
        <v>1.06</v>
      </c>
      <c r="K45" s="194" t="s">
        <v>269</v>
      </c>
      <c r="L45" s="195"/>
    </row>
    <row r="46" spans="2:12" x14ac:dyDescent="0.25">
      <c r="B46" s="29">
        <f t="shared" si="0"/>
        <v>43</v>
      </c>
      <c r="C46" s="29" t="s">
        <v>245</v>
      </c>
      <c r="D46" s="29" t="s">
        <v>246</v>
      </c>
      <c r="E46" s="29"/>
      <c r="F46" s="29"/>
      <c r="G46" s="29">
        <v>63</v>
      </c>
      <c r="H46" s="29">
        <v>96.3</v>
      </c>
      <c r="I46" s="29">
        <f t="shared" si="1"/>
        <v>3262.6000000000004</v>
      </c>
      <c r="J46" s="29">
        <v>1.06</v>
      </c>
      <c r="K46" s="28"/>
      <c r="L46" s="28"/>
    </row>
    <row r="47" spans="2:12" x14ac:dyDescent="0.25">
      <c r="B47" s="29">
        <f t="shared" si="0"/>
        <v>44</v>
      </c>
      <c r="C47" s="29" t="s">
        <v>245</v>
      </c>
      <c r="D47" s="29" t="s">
        <v>247</v>
      </c>
      <c r="E47" s="29"/>
      <c r="F47" s="29"/>
      <c r="G47" s="29">
        <v>63</v>
      </c>
      <c r="H47" s="29">
        <v>137</v>
      </c>
      <c r="I47" s="29">
        <f t="shared" si="1"/>
        <v>3399.6000000000004</v>
      </c>
      <c r="J47" s="29">
        <v>1.06</v>
      </c>
      <c r="K47" s="28"/>
      <c r="L47" s="28"/>
    </row>
    <row r="48" spans="2:12" x14ac:dyDescent="0.25">
      <c r="B48" s="29">
        <f t="shared" si="0"/>
        <v>45</v>
      </c>
      <c r="C48" s="29" t="s">
        <v>247</v>
      </c>
      <c r="D48" s="29" t="s">
        <v>248</v>
      </c>
      <c r="E48" s="29"/>
      <c r="F48" s="29"/>
      <c r="G48" s="29">
        <v>63</v>
      </c>
      <c r="H48" s="29">
        <v>217.4</v>
      </c>
      <c r="I48" s="29">
        <f t="shared" si="1"/>
        <v>3617.0000000000005</v>
      </c>
      <c r="J48" s="29">
        <v>1.06</v>
      </c>
      <c r="K48" s="28"/>
      <c r="L48" s="28"/>
    </row>
    <row r="49" spans="2:12" x14ac:dyDescent="0.25">
      <c r="B49" s="29">
        <f t="shared" si="0"/>
        <v>46</v>
      </c>
      <c r="C49" s="29" t="s">
        <v>249</v>
      </c>
      <c r="D49" s="29" t="s">
        <v>250</v>
      </c>
      <c r="E49" s="29"/>
      <c r="F49" s="29"/>
      <c r="G49" s="29">
        <v>63</v>
      </c>
      <c r="H49" s="29">
        <v>429.7</v>
      </c>
      <c r="I49" s="29">
        <f t="shared" si="1"/>
        <v>4046.7000000000003</v>
      </c>
      <c r="J49" s="29">
        <v>1.06</v>
      </c>
      <c r="K49" s="28"/>
      <c r="L49" s="28"/>
    </row>
    <row r="50" spans="2:12" x14ac:dyDescent="0.25">
      <c r="B50" s="29">
        <f t="shared" si="0"/>
        <v>47</v>
      </c>
      <c r="C50" s="29" t="s">
        <v>249</v>
      </c>
      <c r="D50" s="29" t="s">
        <v>250</v>
      </c>
      <c r="E50" s="158" t="s">
        <v>229</v>
      </c>
      <c r="F50" s="29">
        <v>0.46</v>
      </c>
      <c r="G50" s="29">
        <v>63</v>
      </c>
      <c r="H50" s="158">
        <v>79.5</v>
      </c>
      <c r="I50" s="29">
        <f t="shared" si="1"/>
        <v>4126.2000000000007</v>
      </c>
      <c r="J50" s="29">
        <v>1.06</v>
      </c>
      <c r="K50" s="28"/>
      <c r="L50" s="28"/>
    </row>
    <row r="51" spans="2:12" x14ac:dyDescent="0.25">
      <c r="B51" s="29">
        <f t="shared" si="0"/>
        <v>48</v>
      </c>
      <c r="C51" s="158" t="s">
        <v>250</v>
      </c>
      <c r="D51" s="158" t="s">
        <v>251</v>
      </c>
      <c r="E51" s="29" t="s">
        <v>229</v>
      </c>
      <c r="F51" s="29">
        <v>0.46</v>
      </c>
      <c r="G51" s="29">
        <v>63</v>
      </c>
      <c r="H51" s="29">
        <v>216.6</v>
      </c>
      <c r="I51" s="29">
        <f t="shared" si="1"/>
        <v>4342.8000000000011</v>
      </c>
      <c r="J51" s="29">
        <v>1.06</v>
      </c>
      <c r="K51" s="28"/>
      <c r="L51" s="28"/>
    </row>
    <row r="52" spans="2:12" x14ac:dyDescent="0.25">
      <c r="B52" s="29">
        <f t="shared" si="0"/>
        <v>49</v>
      </c>
      <c r="C52" s="29" t="s">
        <v>251</v>
      </c>
      <c r="D52" s="29" t="s">
        <v>249</v>
      </c>
      <c r="E52" s="29"/>
      <c r="F52" s="29"/>
      <c r="G52" s="29">
        <v>63</v>
      </c>
      <c r="H52" s="29">
        <v>277.10000000000002</v>
      </c>
      <c r="I52" s="29">
        <f t="shared" si="1"/>
        <v>4619.9000000000015</v>
      </c>
      <c r="J52" s="29">
        <v>1.06</v>
      </c>
      <c r="K52" s="28"/>
      <c r="L52" s="28"/>
    </row>
    <row r="53" spans="2:12" x14ac:dyDescent="0.25">
      <c r="B53" s="29">
        <f t="shared" si="0"/>
        <v>50</v>
      </c>
      <c r="C53" s="29" t="s">
        <v>247</v>
      </c>
      <c r="D53" s="29" t="s">
        <v>252</v>
      </c>
      <c r="E53" s="29"/>
      <c r="F53" s="29"/>
      <c r="G53" s="29">
        <v>63</v>
      </c>
      <c r="H53" s="29">
        <v>136.4</v>
      </c>
      <c r="I53" s="29">
        <f t="shared" si="1"/>
        <v>4756.3000000000011</v>
      </c>
      <c r="J53" s="29">
        <v>1.06</v>
      </c>
      <c r="K53" s="28"/>
      <c r="L53" s="28"/>
    </row>
    <row r="54" spans="2:12" x14ac:dyDescent="0.25">
      <c r="B54" s="29">
        <f t="shared" si="0"/>
        <v>51</v>
      </c>
      <c r="C54" s="29" t="s">
        <v>252</v>
      </c>
      <c r="D54" s="29" t="s">
        <v>253</v>
      </c>
      <c r="E54" s="29"/>
      <c r="F54" s="29"/>
      <c r="G54" s="29">
        <v>63</v>
      </c>
      <c r="H54" s="29">
        <v>120.4</v>
      </c>
      <c r="I54" s="29">
        <f t="shared" si="1"/>
        <v>4876.7000000000007</v>
      </c>
      <c r="J54" s="29">
        <v>1.06</v>
      </c>
      <c r="K54" s="28"/>
      <c r="L54" s="28"/>
    </row>
    <row r="55" spans="2:12" x14ac:dyDescent="0.25">
      <c r="B55" s="29">
        <f t="shared" si="0"/>
        <v>52</v>
      </c>
      <c r="C55" s="29" t="s">
        <v>254</v>
      </c>
      <c r="D55" s="29" t="s">
        <v>251</v>
      </c>
      <c r="E55" s="29" t="s">
        <v>229</v>
      </c>
      <c r="F55" s="29">
        <v>0.46</v>
      </c>
      <c r="G55" s="29">
        <v>63</v>
      </c>
      <c r="H55" s="29">
        <v>240</v>
      </c>
      <c r="I55" s="29">
        <f t="shared" si="1"/>
        <v>5116.7000000000007</v>
      </c>
      <c r="J55" s="29">
        <v>1.06</v>
      </c>
      <c r="K55" s="28"/>
      <c r="L55" s="28"/>
    </row>
    <row r="56" spans="2:12" x14ac:dyDescent="0.25">
      <c r="B56" s="29">
        <f t="shared" si="0"/>
        <v>53</v>
      </c>
      <c r="C56" s="29" t="s">
        <v>250</v>
      </c>
      <c r="D56" s="29" t="s">
        <v>255</v>
      </c>
      <c r="E56" s="29" t="s">
        <v>229</v>
      </c>
      <c r="F56" s="29">
        <v>0.46</v>
      </c>
      <c r="G56" s="29">
        <v>63</v>
      </c>
      <c r="H56" s="29">
        <v>4.5</v>
      </c>
      <c r="I56" s="29">
        <f t="shared" si="1"/>
        <v>5121.2000000000007</v>
      </c>
      <c r="J56" s="29">
        <v>1.06</v>
      </c>
      <c r="K56" s="194" t="s">
        <v>269</v>
      </c>
      <c r="L56" s="195"/>
    </row>
    <row r="57" spans="2:12" x14ac:dyDescent="0.25">
      <c r="B57" s="29">
        <f t="shared" si="0"/>
        <v>54</v>
      </c>
      <c r="C57" s="29" t="s">
        <v>250</v>
      </c>
      <c r="D57" s="29" t="s">
        <v>255</v>
      </c>
      <c r="E57" s="29" t="s">
        <v>229</v>
      </c>
      <c r="F57" s="29">
        <v>0.46</v>
      </c>
      <c r="G57" s="29">
        <v>63</v>
      </c>
      <c r="H57" s="29">
        <v>212.6</v>
      </c>
      <c r="I57" s="29">
        <f t="shared" si="1"/>
        <v>5333.8000000000011</v>
      </c>
      <c r="J57" s="29">
        <v>1.06</v>
      </c>
      <c r="K57" s="28"/>
      <c r="L57" s="28"/>
    </row>
    <row r="58" spans="2:12" x14ac:dyDescent="0.25">
      <c r="B58" s="29">
        <f t="shared" si="0"/>
        <v>55</v>
      </c>
      <c r="C58" s="29" t="s">
        <v>255</v>
      </c>
      <c r="D58" s="29" t="s">
        <v>256</v>
      </c>
      <c r="E58" s="29"/>
      <c r="F58" s="29"/>
      <c r="G58" s="29">
        <v>63</v>
      </c>
      <c r="H58" s="29">
        <v>81</v>
      </c>
      <c r="I58" s="29">
        <f t="shared" si="1"/>
        <v>5414.8000000000011</v>
      </c>
      <c r="J58" s="29">
        <v>1.06</v>
      </c>
      <c r="K58" s="28"/>
      <c r="L58" s="28"/>
    </row>
    <row r="59" spans="2:12" x14ac:dyDescent="0.25">
      <c r="B59" s="29">
        <f t="shared" si="0"/>
        <v>56</v>
      </c>
      <c r="C59" s="29" t="s">
        <v>255</v>
      </c>
      <c r="D59" s="29" t="s">
        <v>257</v>
      </c>
      <c r="E59" s="29" t="s">
        <v>229</v>
      </c>
      <c r="F59" s="29">
        <v>0.46</v>
      </c>
      <c r="G59" s="29">
        <v>63</v>
      </c>
      <c r="H59" s="29">
        <v>219.5</v>
      </c>
      <c r="I59" s="29">
        <f t="shared" si="1"/>
        <v>5634.3000000000011</v>
      </c>
      <c r="J59" s="29">
        <v>1.06</v>
      </c>
      <c r="K59" s="28"/>
      <c r="L59" s="28"/>
    </row>
    <row r="60" spans="2:12" x14ac:dyDescent="0.25">
      <c r="B60" s="29">
        <f t="shared" si="0"/>
        <v>57</v>
      </c>
      <c r="C60" s="29" t="s">
        <v>255</v>
      </c>
      <c r="D60" s="29" t="s">
        <v>257</v>
      </c>
      <c r="E60" s="29"/>
      <c r="F60" s="29"/>
      <c r="G60" s="29">
        <v>63</v>
      </c>
      <c r="H60" s="29">
        <v>147.9</v>
      </c>
      <c r="I60" s="29">
        <f t="shared" si="1"/>
        <v>5782.2000000000007</v>
      </c>
      <c r="J60" s="29">
        <v>1.06</v>
      </c>
      <c r="K60" s="28"/>
      <c r="L60" s="28"/>
    </row>
    <row r="61" spans="2:12" x14ac:dyDescent="0.25">
      <c r="B61" s="29">
        <f t="shared" si="0"/>
        <v>58</v>
      </c>
      <c r="C61" s="29" t="s">
        <v>257</v>
      </c>
      <c r="D61" s="29" t="s">
        <v>258</v>
      </c>
      <c r="E61" s="29"/>
      <c r="F61" s="29"/>
      <c r="G61" s="29">
        <v>63</v>
      </c>
      <c r="H61" s="29">
        <v>136.19999999999999</v>
      </c>
      <c r="I61" s="29">
        <f t="shared" si="1"/>
        <v>5918.4000000000005</v>
      </c>
      <c r="J61" s="29">
        <v>1.06</v>
      </c>
      <c r="K61" s="28"/>
      <c r="L61" s="28"/>
    </row>
    <row r="62" spans="2:12" x14ac:dyDescent="0.25">
      <c r="B62" s="29">
        <f t="shared" si="0"/>
        <v>59</v>
      </c>
      <c r="C62" s="29" t="s">
        <v>257</v>
      </c>
      <c r="D62" s="29" t="s">
        <v>259</v>
      </c>
      <c r="E62" s="29"/>
      <c r="F62" s="29"/>
      <c r="G62" s="29">
        <v>63</v>
      </c>
      <c r="H62" s="29">
        <v>345</v>
      </c>
      <c r="I62" s="29">
        <f t="shared" si="1"/>
        <v>6263.4000000000005</v>
      </c>
      <c r="J62" s="29">
        <v>1.06</v>
      </c>
      <c r="K62" s="28"/>
      <c r="L62" s="28"/>
    </row>
    <row r="63" spans="2:12" x14ac:dyDescent="0.25">
      <c r="B63" s="29">
        <f t="shared" si="0"/>
        <v>60</v>
      </c>
      <c r="C63" s="29" t="s">
        <v>259</v>
      </c>
      <c r="D63" s="29" t="s">
        <v>260</v>
      </c>
      <c r="E63" s="29"/>
      <c r="F63" s="29"/>
      <c r="G63" s="29">
        <v>63</v>
      </c>
      <c r="H63" s="29">
        <v>73</v>
      </c>
      <c r="I63" s="29">
        <f t="shared" si="1"/>
        <v>6336.4000000000005</v>
      </c>
      <c r="J63" s="29">
        <v>1.06</v>
      </c>
      <c r="K63" s="28"/>
      <c r="L63" s="28"/>
    </row>
    <row r="64" spans="2:12" x14ac:dyDescent="0.25">
      <c r="B64" s="29">
        <f t="shared" si="0"/>
        <v>61</v>
      </c>
      <c r="C64" s="158" t="s">
        <v>259</v>
      </c>
      <c r="D64" s="158" t="s">
        <v>261</v>
      </c>
      <c r="E64" s="29"/>
      <c r="F64" s="29"/>
      <c r="G64" s="29">
        <v>63</v>
      </c>
      <c r="H64" s="29">
        <v>151.6</v>
      </c>
      <c r="I64" s="29">
        <f t="shared" si="1"/>
        <v>6488.0000000000009</v>
      </c>
      <c r="J64" s="29">
        <v>1.06</v>
      </c>
      <c r="K64" s="28"/>
      <c r="L64" s="28"/>
    </row>
    <row r="65" spans="2:12" x14ac:dyDescent="0.25">
      <c r="B65" s="29">
        <f t="shared" si="0"/>
        <v>62</v>
      </c>
      <c r="C65" s="175" t="s">
        <v>271</v>
      </c>
      <c r="D65" s="175" t="s">
        <v>272</v>
      </c>
      <c r="E65" s="175"/>
      <c r="F65" s="175"/>
      <c r="G65" s="175">
        <v>63</v>
      </c>
      <c r="H65" s="175">
        <v>22.5</v>
      </c>
      <c r="I65" s="29">
        <f t="shared" si="1"/>
        <v>6510.5000000000009</v>
      </c>
      <c r="J65" s="176">
        <v>1.06</v>
      </c>
      <c r="K65" s="28"/>
      <c r="L65" s="28"/>
    </row>
    <row r="66" spans="2:12" x14ac:dyDescent="0.25">
      <c r="B66" s="29">
        <f t="shared" si="0"/>
        <v>63</v>
      </c>
      <c r="C66" s="175" t="s">
        <v>271</v>
      </c>
      <c r="D66" s="175" t="s">
        <v>273</v>
      </c>
      <c r="E66" s="175"/>
      <c r="F66" s="175"/>
      <c r="G66" s="175">
        <v>63</v>
      </c>
      <c r="H66" s="175">
        <v>108.8</v>
      </c>
      <c r="I66" s="29">
        <f t="shared" si="1"/>
        <v>6619.3000000000011</v>
      </c>
      <c r="J66" s="176">
        <v>1.06</v>
      </c>
      <c r="K66" s="28"/>
      <c r="L66" s="28"/>
    </row>
    <row r="67" spans="2:12" x14ac:dyDescent="0.25">
      <c r="B67" s="29">
        <f t="shared" si="0"/>
        <v>64</v>
      </c>
      <c r="C67" s="175" t="s">
        <v>273</v>
      </c>
      <c r="D67" s="175" t="s">
        <v>274</v>
      </c>
      <c r="E67" s="175"/>
      <c r="F67" s="175"/>
      <c r="G67" s="175">
        <v>63</v>
      </c>
      <c r="H67" s="175">
        <v>152.80000000000001</v>
      </c>
      <c r="I67" s="29">
        <f t="shared" si="1"/>
        <v>6772.1000000000013</v>
      </c>
      <c r="J67" s="176">
        <v>1.06</v>
      </c>
      <c r="K67" s="28"/>
      <c r="L67" s="28"/>
    </row>
    <row r="68" spans="2:12" x14ac:dyDescent="0.25">
      <c r="B68" s="29">
        <f t="shared" si="0"/>
        <v>65</v>
      </c>
      <c r="C68" s="175" t="s">
        <v>274</v>
      </c>
      <c r="D68" s="175" t="s">
        <v>275</v>
      </c>
      <c r="E68" s="175"/>
      <c r="F68" s="175"/>
      <c r="G68" s="175">
        <v>63</v>
      </c>
      <c r="H68" s="175">
        <v>265.10000000000002</v>
      </c>
      <c r="I68" s="29">
        <f t="shared" si="1"/>
        <v>7037.2000000000016</v>
      </c>
      <c r="J68" s="176">
        <v>1.06</v>
      </c>
      <c r="K68" s="28"/>
      <c r="L68" s="28"/>
    </row>
    <row r="69" spans="2:12" x14ac:dyDescent="0.25">
      <c r="B69" s="29">
        <f t="shared" si="0"/>
        <v>66</v>
      </c>
      <c r="C69" s="175" t="s">
        <v>274</v>
      </c>
      <c r="D69" s="175" t="s">
        <v>275</v>
      </c>
      <c r="E69" s="175" t="s">
        <v>276</v>
      </c>
      <c r="F69" s="175">
        <v>0.36</v>
      </c>
      <c r="G69" s="175">
        <v>63</v>
      </c>
      <c r="H69" s="175">
        <v>5.7</v>
      </c>
      <c r="I69" s="29">
        <f t="shared" si="1"/>
        <v>7042.9000000000015</v>
      </c>
      <c r="J69" s="176">
        <v>1.06</v>
      </c>
      <c r="K69" s="28"/>
      <c r="L69" s="28"/>
    </row>
    <row r="70" spans="2:12" x14ac:dyDescent="0.25">
      <c r="B70" s="29">
        <f t="shared" ref="B70:B133" si="2">1+B69</f>
        <v>67</v>
      </c>
      <c r="C70" s="175" t="s">
        <v>277</v>
      </c>
      <c r="D70" s="175" t="s">
        <v>278</v>
      </c>
      <c r="E70" s="175"/>
      <c r="F70" s="175"/>
      <c r="G70" s="175">
        <v>63</v>
      </c>
      <c r="H70" s="175">
        <v>25.6</v>
      </c>
      <c r="I70" s="29">
        <f t="shared" ref="I70:I133" si="3">+I69+H70</f>
        <v>7068.5000000000018</v>
      </c>
      <c r="J70" s="176">
        <v>1.06</v>
      </c>
      <c r="K70" s="28"/>
      <c r="L70" s="28"/>
    </row>
    <row r="71" spans="2:12" x14ac:dyDescent="0.25">
      <c r="B71" s="29">
        <f t="shared" si="2"/>
        <v>68</v>
      </c>
      <c r="C71" s="175" t="s">
        <v>275</v>
      </c>
      <c r="D71" s="175" t="s">
        <v>279</v>
      </c>
      <c r="E71" s="175"/>
      <c r="F71" s="175"/>
      <c r="G71" s="175">
        <v>63</v>
      </c>
      <c r="H71" s="175">
        <v>265.60000000000002</v>
      </c>
      <c r="I71" s="29">
        <f t="shared" si="3"/>
        <v>7334.1000000000022</v>
      </c>
      <c r="J71" s="176">
        <v>1.06</v>
      </c>
      <c r="K71" s="28"/>
      <c r="L71" s="28"/>
    </row>
    <row r="72" spans="2:12" x14ac:dyDescent="0.25">
      <c r="B72" s="29">
        <f t="shared" si="2"/>
        <v>69</v>
      </c>
      <c r="C72" s="175" t="s">
        <v>279</v>
      </c>
      <c r="D72" s="175" t="s">
        <v>280</v>
      </c>
      <c r="E72" s="175" t="s">
        <v>281</v>
      </c>
      <c r="F72" s="175">
        <v>0.36</v>
      </c>
      <c r="G72" s="175">
        <v>63</v>
      </c>
      <c r="H72" s="175">
        <v>3.5</v>
      </c>
      <c r="I72" s="29">
        <f t="shared" si="3"/>
        <v>7337.6000000000022</v>
      </c>
      <c r="J72" s="176">
        <v>1.06</v>
      </c>
      <c r="K72" s="28"/>
      <c r="L72" s="28"/>
    </row>
    <row r="73" spans="2:12" x14ac:dyDescent="0.25">
      <c r="B73" s="29">
        <f t="shared" si="2"/>
        <v>70</v>
      </c>
      <c r="C73" s="175" t="s">
        <v>279</v>
      </c>
      <c r="D73" s="175" t="s">
        <v>280</v>
      </c>
      <c r="E73" s="175"/>
      <c r="F73" s="175"/>
      <c r="G73" s="175">
        <v>63</v>
      </c>
      <c r="H73" s="175">
        <v>291.5</v>
      </c>
      <c r="I73" s="29">
        <f t="shared" si="3"/>
        <v>7629.1000000000022</v>
      </c>
      <c r="J73" s="176">
        <v>1.06</v>
      </c>
      <c r="K73" s="28"/>
      <c r="L73" s="28"/>
    </row>
    <row r="74" spans="2:12" x14ac:dyDescent="0.25">
      <c r="B74" s="29">
        <f t="shared" si="2"/>
        <v>71</v>
      </c>
      <c r="C74" s="175" t="s">
        <v>279</v>
      </c>
      <c r="D74" s="175" t="s">
        <v>280</v>
      </c>
      <c r="E74" s="175" t="s">
        <v>282</v>
      </c>
      <c r="F74" s="175">
        <v>0.36</v>
      </c>
      <c r="G74" s="175">
        <v>63</v>
      </c>
      <c r="H74" s="175">
        <v>67.5</v>
      </c>
      <c r="I74" s="29">
        <f t="shared" si="3"/>
        <v>7696.6000000000022</v>
      </c>
      <c r="J74" s="176">
        <v>1.06</v>
      </c>
      <c r="K74" s="28"/>
      <c r="L74" s="28"/>
    </row>
    <row r="75" spans="2:12" x14ac:dyDescent="0.25">
      <c r="B75" s="29">
        <f t="shared" si="2"/>
        <v>72</v>
      </c>
      <c r="C75" s="175" t="s">
        <v>283</v>
      </c>
      <c r="D75" s="175" t="s">
        <v>284</v>
      </c>
      <c r="E75" s="175" t="s">
        <v>282</v>
      </c>
      <c r="F75" s="175">
        <v>0.36</v>
      </c>
      <c r="G75" s="175">
        <v>63</v>
      </c>
      <c r="H75" s="175">
        <v>75.7</v>
      </c>
      <c r="I75" s="29">
        <f t="shared" si="3"/>
        <v>7772.300000000002</v>
      </c>
      <c r="J75" s="176">
        <v>1.06</v>
      </c>
      <c r="K75" s="28"/>
      <c r="L75" s="28"/>
    </row>
    <row r="76" spans="2:12" x14ac:dyDescent="0.25">
      <c r="B76" s="29">
        <f t="shared" si="2"/>
        <v>73</v>
      </c>
      <c r="C76" s="175" t="s">
        <v>283</v>
      </c>
      <c r="D76" s="175" t="s">
        <v>285</v>
      </c>
      <c r="E76" s="175" t="s">
        <v>282</v>
      </c>
      <c r="F76" s="175">
        <v>0.36</v>
      </c>
      <c r="G76" s="175">
        <v>63</v>
      </c>
      <c r="H76" s="175">
        <v>97.1</v>
      </c>
      <c r="I76" s="29">
        <f t="shared" si="3"/>
        <v>7869.4000000000024</v>
      </c>
      <c r="J76" s="176">
        <v>1.06</v>
      </c>
      <c r="K76" s="28"/>
      <c r="L76" s="28"/>
    </row>
    <row r="77" spans="2:12" x14ac:dyDescent="0.25">
      <c r="B77" s="29">
        <f t="shared" si="2"/>
        <v>74</v>
      </c>
      <c r="C77" s="175" t="s">
        <v>285</v>
      </c>
      <c r="D77" s="175" t="s">
        <v>286</v>
      </c>
      <c r="E77" s="175" t="s">
        <v>282</v>
      </c>
      <c r="F77" s="175">
        <v>0.36</v>
      </c>
      <c r="G77" s="175">
        <v>63</v>
      </c>
      <c r="H77" s="175">
        <v>24.1</v>
      </c>
      <c r="I77" s="29">
        <f t="shared" si="3"/>
        <v>7893.5000000000027</v>
      </c>
      <c r="J77" s="176">
        <v>1.06</v>
      </c>
      <c r="K77" s="28"/>
      <c r="L77" s="28"/>
    </row>
    <row r="78" spans="2:12" x14ac:dyDescent="0.25">
      <c r="B78" s="29">
        <f t="shared" si="2"/>
        <v>75</v>
      </c>
      <c r="C78" s="175" t="s">
        <v>285</v>
      </c>
      <c r="D78" s="175" t="s">
        <v>287</v>
      </c>
      <c r="E78" s="175" t="s">
        <v>282</v>
      </c>
      <c r="F78" s="175">
        <v>0.36</v>
      </c>
      <c r="G78" s="175">
        <v>63</v>
      </c>
      <c r="H78" s="175">
        <v>43.7</v>
      </c>
      <c r="I78" s="29">
        <f t="shared" si="3"/>
        <v>7937.2000000000025</v>
      </c>
      <c r="J78" s="176">
        <v>1.06</v>
      </c>
      <c r="K78" s="28"/>
      <c r="L78" s="28"/>
    </row>
    <row r="79" spans="2:12" x14ac:dyDescent="0.25">
      <c r="B79" s="29">
        <f t="shared" si="2"/>
        <v>76</v>
      </c>
      <c r="C79" s="175" t="s">
        <v>287</v>
      </c>
      <c r="D79" s="175" t="s">
        <v>288</v>
      </c>
      <c r="E79" s="175"/>
      <c r="F79" s="175"/>
      <c r="G79" s="175">
        <v>63</v>
      </c>
      <c r="H79" s="175">
        <v>78.900000000000006</v>
      </c>
      <c r="I79" s="29">
        <f t="shared" si="3"/>
        <v>8016.1000000000022</v>
      </c>
      <c r="J79" s="176">
        <v>1.06</v>
      </c>
      <c r="K79" s="28"/>
      <c r="L79" s="28"/>
    </row>
    <row r="80" spans="2:12" x14ac:dyDescent="0.25">
      <c r="B80" s="29">
        <f t="shared" si="2"/>
        <v>77</v>
      </c>
      <c r="C80" s="175" t="s">
        <v>287</v>
      </c>
      <c r="D80" s="175" t="s">
        <v>289</v>
      </c>
      <c r="E80" s="175" t="s">
        <v>282</v>
      </c>
      <c r="F80" s="175">
        <v>0.36</v>
      </c>
      <c r="G80" s="175">
        <v>63</v>
      </c>
      <c r="H80" s="175">
        <v>22.1</v>
      </c>
      <c r="I80" s="29">
        <f t="shared" si="3"/>
        <v>8038.2000000000025</v>
      </c>
      <c r="J80" s="176">
        <v>1.06</v>
      </c>
      <c r="K80" s="28"/>
      <c r="L80" s="28"/>
    </row>
    <row r="81" spans="2:12" x14ac:dyDescent="0.25">
      <c r="B81" s="29">
        <f t="shared" si="2"/>
        <v>78</v>
      </c>
      <c r="C81" s="175" t="s">
        <v>287</v>
      </c>
      <c r="D81" s="175" t="s">
        <v>289</v>
      </c>
      <c r="E81" s="175"/>
      <c r="F81" s="175"/>
      <c r="G81" s="175">
        <v>63</v>
      </c>
      <c r="H81" s="175">
        <v>17.100000000000001</v>
      </c>
      <c r="I81" s="29">
        <f t="shared" si="3"/>
        <v>8055.3000000000029</v>
      </c>
      <c r="J81" s="176">
        <v>1.06</v>
      </c>
      <c r="K81" s="28"/>
      <c r="L81" s="28"/>
    </row>
    <row r="82" spans="2:12" x14ac:dyDescent="0.25">
      <c r="B82" s="29">
        <f t="shared" si="2"/>
        <v>79</v>
      </c>
      <c r="C82" s="175" t="s">
        <v>289</v>
      </c>
      <c r="D82" s="175" t="s">
        <v>290</v>
      </c>
      <c r="E82" s="175"/>
      <c r="F82" s="175"/>
      <c r="G82" s="175">
        <v>63</v>
      </c>
      <c r="H82" s="175">
        <v>14.5</v>
      </c>
      <c r="I82" s="29">
        <f t="shared" si="3"/>
        <v>8069.8000000000029</v>
      </c>
      <c r="J82" s="176">
        <v>1.06</v>
      </c>
      <c r="K82" s="28"/>
      <c r="L82" s="28"/>
    </row>
    <row r="83" spans="2:12" x14ac:dyDescent="0.25">
      <c r="B83" s="29">
        <f t="shared" si="2"/>
        <v>80</v>
      </c>
      <c r="C83" s="175" t="s">
        <v>289</v>
      </c>
      <c r="D83" s="175" t="s">
        <v>291</v>
      </c>
      <c r="E83" s="175"/>
      <c r="F83" s="175"/>
      <c r="G83" s="175">
        <v>63</v>
      </c>
      <c r="H83" s="175">
        <v>143.69999999999999</v>
      </c>
      <c r="I83" s="29">
        <f t="shared" si="3"/>
        <v>8213.5000000000036</v>
      </c>
      <c r="J83" s="176">
        <v>1.06</v>
      </c>
      <c r="K83" s="28"/>
      <c r="L83" s="28"/>
    </row>
    <row r="84" spans="2:12" x14ac:dyDescent="0.25">
      <c r="B84" s="29">
        <f t="shared" si="2"/>
        <v>81</v>
      </c>
      <c r="C84" s="175" t="s">
        <v>289</v>
      </c>
      <c r="D84" s="175" t="s">
        <v>290</v>
      </c>
      <c r="E84" s="175" t="s">
        <v>276</v>
      </c>
      <c r="F84" s="175">
        <v>0.36</v>
      </c>
      <c r="G84" s="175">
        <v>63</v>
      </c>
      <c r="H84" s="175">
        <v>23.8</v>
      </c>
      <c r="I84" s="29">
        <f t="shared" si="3"/>
        <v>8237.3000000000029</v>
      </c>
      <c r="J84" s="176">
        <v>1.06</v>
      </c>
      <c r="K84" s="28"/>
      <c r="L84" s="28"/>
    </row>
    <row r="85" spans="2:12" x14ac:dyDescent="0.25">
      <c r="B85" s="29">
        <f t="shared" si="2"/>
        <v>82</v>
      </c>
      <c r="C85" s="175" t="s">
        <v>289</v>
      </c>
      <c r="D85" s="175" t="s">
        <v>291</v>
      </c>
      <c r="E85" s="175" t="s">
        <v>276</v>
      </c>
      <c r="F85" s="175">
        <v>0.36</v>
      </c>
      <c r="G85" s="175">
        <v>63</v>
      </c>
      <c r="H85" s="175">
        <v>23.4</v>
      </c>
      <c r="I85" s="29">
        <f t="shared" si="3"/>
        <v>8260.7000000000025</v>
      </c>
      <c r="J85" s="176">
        <v>1.06</v>
      </c>
      <c r="K85" s="28"/>
      <c r="L85" s="28"/>
    </row>
    <row r="86" spans="2:12" x14ac:dyDescent="0.25">
      <c r="B86" s="29">
        <f t="shared" si="2"/>
        <v>83</v>
      </c>
      <c r="C86" s="175" t="s">
        <v>289</v>
      </c>
      <c r="D86" s="175" t="s">
        <v>291</v>
      </c>
      <c r="E86" s="175" t="s">
        <v>276</v>
      </c>
      <c r="F86" s="175">
        <v>0.36</v>
      </c>
      <c r="G86" s="175">
        <v>63</v>
      </c>
      <c r="H86" s="175">
        <v>106.7</v>
      </c>
      <c r="I86" s="29">
        <f t="shared" si="3"/>
        <v>8367.4000000000033</v>
      </c>
      <c r="J86" s="176">
        <v>1.06</v>
      </c>
      <c r="K86" s="28"/>
      <c r="L86" s="28"/>
    </row>
    <row r="87" spans="2:12" x14ac:dyDescent="0.25">
      <c r="B87" s="29">
        <f t="shared" si="2"/>
        <v>84</v>
      </c>
      <c r="C87" s="175" t="s">
        <v>291</v>
      </c>
      <c r="D87" s="175" t="s">
        <v>292</v>
      </c>
      <c r="E87" s="175"/>
      <c r="F87" s="175"/>
      <c r="G87" s="175">
        <v>63</v>
      </c>
      <c r="H87" s="175">
        <v>17.7</v>
      </c>
      <c r="I87" s="29">
        <f t="shared" si="3"/>
        <v>8385.100000000004</v>
      </c>
      <c r="J87" s="176">
        <v>1.06</v>
      </c>
      <c r="K87" s="28"/>
      <c r="L87" s="28"/>
    </row>
    <row r="88" spans="2:12" x14ac:dyDescent="0.25">
      <c r="B88" s="29">
        <f t="shared" si="2"/>
        <v>85</v>
      </c>
      <c r="C88" s="175" t="s">
        <v>291</v>
      </c>
      <c r="D88" s="175" t="s">
        <v>292</v>
      </c>
      <c r="E88" s="175" t="s">
        <v>282</v>
      </c>
      <c r="F88" s="175">
        <v>0.36</v>
      </c>
      <c r="G88" s="175">
        <v>63</v>
      </c>
      <c r="H88" s="175">
        <v>64.7</v>
      </c>
      <c r="I88" s="29">
        <f t="shared" si="3"/>
        <v>8449.8000000000047</v>
      </c>
      <c r="J88" s="176">
        <v>1.06</v>
      </c>
      <c r="K88" s="28"/>
      <c r="L88" s="28"/>
    </row>
    <row r="89" spans="2:12" x14ac:dyDescent="0.25">
      <c r="B89" s="29">
        <f t="shared" si="2"/>
        <v>86</v>
      </c>
      <c r="C89" s="175" t="s">
        <v>291</v>
      </c>
      <c r="D89" s="175" t="s">
        <v>292</v>
      </c>
      <c r="E89" s="175" t="s">
        <v>276</v>
      </c>
      <c r="F89" s="175">
        <v>0.36</v>
      </c>
      <c r="G89" s="175">
        <v>63</v>
      </c>
      <c r="H89" s="175">
        <v>11.1</v>
      </c>
      <c r="I89" s="29">
        <f t="shared" si="3"/>
        <v>8460.9000000000051</v>
      </c>
      <c r="J89" s="176">
        <v>1.06</v>
      </c>
      <c r="K89" s="28"/>
      <c r="L89" s="28"/>
    </row>
    <row r="90" spans="2:12" x14ac:dyDescent="0.25">
      <c r="B90" s="29">
        <f t="shared" si="2"/>
        <v>87</v>
      </c>
      <c r="C90" s="175" t="s">
        <v>291</v>
      </c>
      <c r="D90" s="175" t="s">
        <v>292</v>
      </c>
      <c r="E90" s="175" t="s">
        <v>282</v>
      </c>
      <c r="F90" s="175">
        <v>0.36</v>
      </c>
      <c r="G90" s="175">
        <v>63</v>
      </c>
      <c r="H90" s="175">
        <v>27.7</v>
      </c>
      <c r="I90" s="29">
        <f t="shared" si="3"/>
        <v>8488.6000000000058</v>
      </c>
      <c r="J90" s="176">
        <v>1.06</v>
      </c>
      <c r="K90" s="28"/>
      <c r="L90" s="28"/>
    </row>
    <row r="91" spans="2:12" x14ac:dyDescent="0.25">
      <c r="B91" s="29">
        <f t="shared" si="2"/>
        <v>88</v>
      </c>
      <c r="C91" s="175" t="s">
        <v>291</v>
      </c>
      <c r="D91" s="175" t="s">
        <v>292</v>
      </c>
      <c r="E91" s="175" t="s">
        <v>276</v>
      </c>
      <c r="F91" s="175">
        <v>0.36</v>
      </c>
      <c r="G91" s="175">
        <v>63</v>
      </c>
      <c r="H91" s="175">
        <v>18.399999999999999</v>
      </c>
      <c r="I91" s="29">
        <f t="shared" si="3"/>
        <v>8507.0000000000055</v>
      </c>
      <c r="J91" s="176">
        <v>1.06</v>
      </c>
      <c r="K91" s="28"/>
      <c r="L91" s="28"/>
    </row>
    <row r="92" spans="2:12" x14ac:dyDescent="0.25">
      <c r="B92" s="29">
        <f t="shared" si="2"/>
        <v>89</v>
      </c>
      <c r="C92" s="175" t="s">
        <v>292</v>
      </c>
      <c r="D92" s="175" t="s">
        <v>261</v>
      </c>
      <c r="E92" s="175"/>
      <c r="F92" s="175"/>
      <c r="G92" s="175">
        <v>63</v>
      </c>
      <c r="H92" s="175">
        <f>231.3+4</f>
        <v>235.3</v>
      </c>
      <c r="I92" s="29">
        <f t="shared" si="3"/>
        <v>8742.3000000000047</v>
      </c>
      <c r="J92" s="176">
        <v>1.06</v>
      </c>
      <c r="K92" s="28"/>
      <c r="L92" s="28"/>
    </row>
    <row r="93" spans="2:12" x14ac:dyDescent="0.25">
      <c r="B93" s="29">
        <f t="shared" si="2"/>
        <v>90</v>
      </c>
      <c r="C93" s="175" t="s">
        <v>291</v>
      </c>
      <c r="D93" s="175" t="s">
        <v>293</v>
      </c>
      <c r="E93" s="175"/>
      <c r="F93" s="175"/>
      <c r="G93" s="175">
        <v>63</v>
      </c>
      <c r="H93" s="175">
        <v>93.5</v>
      </c>
      <c r="I93" s="29">
        <f t="shared" si="3"/>
        <v>8835.8000000000047</v>
      </c>
      <c r="J93" s="176">
        <v>1.06</v>
      </c>
      <c r="K93" s="28"/>
      <c r="L93" s="28"/>
    </row>
    <row r="94" spans="2:12" x14ac:dyDescent="0.25">
      <c r="B94" s="29">
        <f t="shared" si="2"/>
        <v>91</v>
      </c>
      <c r="C94" s="175" t="s">
        <v>293</v>
      </c>
      <c r="D94" s="175" t="s">
        <v>294</v>
      </c>
      <c r="E94" s="175"/>
      <c r="F94" s="175"/>
      <c r="G94" s="175">
        <v>63</v>
      </c>
      <c r="H94" s="175">
        <v>228.7</v>
      </c>
      <c r="I94" s="29">
        <f t="shared" si="3"/>
        <v>9064.5000000000055</v>
      </c>
      <c r="J94" s="176">
        <v>1.06</v>
      </c>
      <c r="K94" s="28"/>
      <c r="L94" s="28"/>
    </row>
    <row r="95" spans="2:12" x14ac:dyDescent="0.25">
      <c r="B95" s="29">
        <f t="shared" si="2"/>
        <v>92</v>
      </c>
      <c r="C95" s="175" t="s">
        <v>293</v>
      </c>
      <c r="D95" s="175" t="s">
        <v>295</v>
      </c>
      <c r="E95" s="175" t="s">
        <v>282</v>
      </c>
      <c r="F95" s="175">
        <v>0.36</v>
      </c>
      <c r="G95" s="175">
        <v>63</v>
      </c>
      <c r="H95" s="175">
        <v>110.4</v>
      </c>
      <c r="I95" s="29">
        <f t="shared" si="3"/>
        <v>9174.9000000000051</v>
      </c>
      <c r="J95" s="176">
        <v>1.06</v>
      </c>
      <c r="K95" s="28"/>
      <c r="L95" s="28"/>
    </row>
    <row r="96" spans="2:12" x14ac:dyDescent="0.25">
      <c r="B96" s="29">
        <f t="shared" si="2"/>
        <v>93</v>
      </c>
      <c r="C96" s="175" t="s">
        <v>293</v>
      </c>
      <c r="D96" s="175" t="s">
        <v>295</v>
      </c>
      <c r="E96" s="175"/>
      <c r="F96" s="175"/>
      <c r="G96" s="175">
        <v>63</v>
      </c>
      <c r="H96" s="175">
        <v>129.19999999999999</v>
      </c>
      <c r="I96" s="29">
        <f t="shared" si="3"/>
        <v>9304.1000000000058</v>
      </c>
      <c r="J96" s="176">
        <v>1.06</v>
      </c>
      <c r="K96" s="28"/>
      <c r="L96" s="28"/>
    </row>
    <row r="97" spans="2:12" x14ac:dyDescent="0.25">
      <c r="B97" s="29">
        <f t="shared" si="2"/>
        <v>94</v>
      </c>
      <c r="C97" s="175" t="s">
        <v>295</v>
      </c>
      <c r="D97" s="175" t="s">
        <v>296</v>
      </c>
      <c r="E97" s="175"/>
      <c r="F97" s="175"/>
      <c r="G97" s="175">
        <v>63</v>
      </c>
      <c r="H97" s="175">
        <v>35.700000000000003</v>
      </c>
      <c r="I97" s="29">
        <f t="shared" si="3"/>
        <v>9339.8000000000065</v>
      </c>
      <c r="J97" s="176">
        <v>1.06</v>
      </c>
      <c r="K97" s="28"/>
      <c r="L97" s="28"/>
    </row>
    <row r="98" spans="2:12" x14ac:dyDescent="0.25">
      <c r="B98" s="29">
        <f t="shared" si="2"/>
        <v>95</v>
      </c>
      <c r="C98" s="175" t="s">
        <v>295</v>
      </c>
      <c r="D98" s="175" t="s">
        <v>296</v>
      </c>
      <c r="E98" s="175" t="s">
        <v>282</v>
      </c>
      <c r="F98" s="175">
        <v>0.36</v>
      </c>
      <c r="G98" s="175">
        <v>63</v>
      </c>
      <c r="H98" s="175">
        <v>49.4</v>
      </c>
      <c r="I98" s="29">
        <f t="shared" si="3"/>
        <v>9389.2000000000062</v>
      </c>
      <c r="J98" s="176">
        <v>1.06</v>
      </c>
      <c r="K98" s="28"/>
      <c r="L98" s="28"/>
    </row>
    <row r="99" spans="2:12" x14ac:dyDescent="0.25">
      <c r="B99" s="29">
        <f t="shared" si="2"/>
        <v>96</v>
      </c>
      <c r="C99" s="175" t="s">
        <v>295</v>
      </c>
      <c r="D99" s="175" t="s">
        <v>292</v>
      </c>
      <c r="E99" s="175"/>
      <c r="F99" s="175"/>
      <c r="G99" s="175">
        <v>63</v>
      </c>
      <c r="H99" s="175">
        <v>92.5</v>
      </c>
      <c r="I99" s="29">
        <f t="shared" si="3"/>
        <v>9481.7000000000062</v>
      </c>
      <c r="J99" s="176">
        <v>1.06</v>
      </c>
      <c r="K99" s="28"/>
      <c r="L99" s="28"/>
    </row>
    <row r="100" spans="2:12" x14ac:dyDescent="0.25">
      <c r="B100" s="29">
        <f t="shared" si="2"/>
        <v>97</v>
      </c>
      <c r="C100" s="175" t="s">
        <v>292</v>
      </c>
      <c r="D100" s="175" t="s">
        <v>297</v>
      </c>
      <c r="E100" s="175"/>
      <c r="F100" s="175"/>
      <c r="G100" s="175">
        <v>63</v>
      </c>
      <c r="H100" s="175">
        <v>263.10000000000002</v>
      </c>
      <c r="I100" s="29">
        <f t="shared" si="3"/>
        <v>9744.8000000000065</v>
      </c>
      <c r="J100" s="176">
        <v>1.06</v>
      </c>
      <c r="K100" s="28"/>
      <c r="L100" s="28"/>
    </row>
    <row r="101" spans="2:12" x14ac:dyDescent="0.25">
      <c r="B101" s="29">
        <f t="shared" si="2"/>
        <v>98</v>
      </c>
      <c r="C101" s="175" t="s">
        <v>295</v>
      </c>
      <c r="D101" s="175" t="s">
        <v>298</v>
      </c>
      <c r="E101" s="175" t="s">
        <v>282</v>
      </c>
      <c r="F101" s="175">
        <v>0.36</v>
      </c>
      <c r="G101" s="175">
        <v>63</v>
      </c>
      <c r="H101" s="175">
        <v>18</v>
      </c>
      <c r="I101" s="29">
        <f t="shared" si="3"/>
        <v>9762.8000000000065</v>
      </c>
      <c r="J101" s="176">
        <v>1.06</v>
      </c>
      <c r="K101" s="28"/>
      <c r="L101" s="28"/>
    </row>
    <row r="102" spans="2:12" x14ac:dyDescent="0.25">
      <c r="B102" s="29">
        <f t="shared" si="2"/>
        <v>99</v>
      </c>
      <c r="C102" s="175" t="s">
        <v>298</v>
      </c>
      <c r="D102" s="175" t="s">
        <v>299</v>
      </c>
      <c r="E102" s="175" t="s">
        <v>282</v>
      </c>
      <c r="F102" s="175">
        <v>0.36</v>
      </c>
      <c r="G102" s="175">
        <v>63</v>
      </c>
      <c r="H102" s="175">
        <v>15.5</v>
      </c>
      <c r="I102" s="29">
        <f t="shared" si="3"/>
        <v>9778.3000000000065</v>
      </c>
      <c r="J102" s="176">
        <v>1.06</v>
      </c>
      <c r="K102" s="28"/>
      <c r="L102" s="28"/>
    </row>
    <row r="103" spans="2:12" x14ac:dyDescent="0.25">
      <c r="B103" s="29">
        <f t="shared" si="2"/>
        <v>100</v>
      </c>
      <c r="C103" s="175" t="s">
        <v>299</v>
      </c>
      <c r="D103" s="175" t="s">
        <v>300</v>
      </c>
      <c r="E103" s="175" t="s">
        <v>282</v>
      </c>
      <c r="F103" s="175">
        <v>0.36</v>
      </c>
      <c r="G103" s="175">
        <v>63</v>
      </c>
      <c r="H103" s="175">
        <v>13.6</v>
      </c>
      <c r="I103" s="29">
        <f t="shared" si="3"/>
        <v>9791.9000000000069</v>
      </c>
      <c r="J103" s="176">
        <v>1.06</v>
      </c>
      <c r="K103" s="28"/>
      <c r="L103" s="28"/>
    </row>
    <row r="104" spans="2:12" x14ac:dyDescent="0.25">
      <c r="B104" s="29">
        <f t="shared" si="2"/>
        <v>101</v>
      </c>
      <c r="C104" s="175" t="s">
        <v>299</v>
      </c>
      <c r="D104" s="175" t="s">
        <v>300</v>
      </c>
      <c r="E104" s="175"/>
      <c r="F104" s="175"/>
      <c r="G104" s="175">
        <v>63</v>
      </c>
      <c r="H104" s="175">
        <v>11.6</v>
      </c>
      <c r="I104" s="29">
        <f t="shared" si="3"/>
        <v>9803.5000000000073</v>
      </c>
      <c r="J104" s="176">
        <v>1.06</v>
      </c>
      <c r="K104" s="28"/>
      <c r="L104" s="28"/>
    </row>
    <row r="105" spans="2:12" x14ac:dyDescent="0.25">
      <c r="B105" s="29">
        <f t="shared" si="2"/>
        <v>102</v>
      </c>
      <c r="C105" s="175" t="s">
        <v>299</v>
      </c>
      <c r="D105" s="175" t="s">
        <v>301</v>
      </c>
      <c r="E105" s="175" t="s">
        <v>282</v>
      </c>
      <c r="F105" s="175">
        <v>0.36</v>
      </c>
      <c r="G105" s="175">
        <v>63</v>
      </c>
      <c r="H105" s="175">
        <v>46.4</v>
      </c>
      <c r="I105" s="29">
        <f t="shared" si="3"/>
        <v>9849.9000000000069</v>
      </c>
      <c r="J105" s="176">
        <v>1.06</v>
      </c>
      <c r="K105" s="28"/>
      <c r="L105" s="28"/>
    </row>
    <row r="106" spans="2:12" x14ac:dyDescent="0.25">
      <c r="B106" s="29">
        <f t="shared" si="2"/>
        <v>103</v>
      </c>
      <c r="C106" s="175" t="s">
        <v>301</v>
      </c>
      <c r="D106" s="175" t="s">
        <v>302</v>
      </c>
      <c r="E106" s="175" t="s">
        <v>282</v>
      </c>
      <c r="F106" s="175">
        <v>0.36</v>
      </c>
      <c r="G106" s="175">
        <v>63</v>
      </c>
      <c r="H106" s="175">
        <v>26.9</v>
      </c>
      <c r="I106" s="29">
        <f t="shared" si="3"/>
        <v>9876.8000000000065</v>
      </c>
      <c r="J106" s="176">
        <v>1.06</v>
      </c>
      <c r="K106" s="28"/>
      <c r="L106" s="28"/>
    </row>
    <row r="107" spans="2:12" x14ac:dyDescent="0.25">
      <c r="B107" s="29">
        <f t="shared" si="2"/>
        <v>104</v>
      </c>
      <c r="C107" s="175" t="s">
        <v>301</v>
      </c>
      <c r="D107" s="175" t="s">
        <v>302</v>
      </c>
      <c r="E107" s="175"/>
      <c r="F107" s="175"/>
      <c r="G107" s="175">
        <v>63</v>
      </c>
      <c r="H107" s="175">
        <v>21.4</v>
      </c>
      <c r="I107" s="29">
        <f t="shared" si="3"/>
        <v>9898.2000000000062</v>
      </c>
      <c r="J107" s="176">
        <v>1.06</v>
      </c>
      <c r="K107" s="28"/>
      <c r="L107" s="28"/>
    </row>
    <row r="108" spans="2:12" x14ac:dyDescent="0.25">
      <c r="B108" s="29">
        <f t="shared" si="2"/>
        <v>105</v>
      </c>
      <c r="C108" s="175" t="s">
        <v>301</v>
      </c>
      <c r="D108" s="175" t="s">
        <v>303</v>
      </c>
      <c r="E108" s="175" t="s">
        <v>282</v>
      </c>
      <c r="F108" s="175">
        <v>0.36</v>
      </c>
      <c r="G108" s="175">
        <v>63</v>
      </c>
      <c r="H108" s="175">
        <v>39.700000000000003</v>
      </c>
      <c r="I108" s="29">
        <f t="shared" si="3"/>
        <v>9937.9000000000069</v>
      </c>
      <c r="J108" s="176">
        <v>1.06</v>
      </c>
      <c r="K108" s="28"/>
      <c r="L108" s="28"/>
    </row>
    <row r="109" spans="2:12" x14ac:dyDescent="0.25">
      <c r="B109" s="29">
        <f t="shared" si="2"/>
        <v>106</v>
      </c>
      <c r="C109" s="175" t="s">
        <v>301</v>
      </c>
      <c r="D109" s="175" t="s">
        <v>303</v>
      </c>
      <c r="E109" s="175"/>
      <c r="F109" s="175"/>
      <c r="G109" s="175">
        <v>63</v>
      </c>
      <c r="H109" s="175">
        <v>58.2</v>
      </c>
      <c r="I109" s="29">
        <f t="shared" si="3"/>
        <v>9996.1000000000076</v>
      </c>
      <c r="J109" s="176">
        <v>1.06</v>
      </c>
      <c r="K109" s="28"/>
      <c r="L109" s="28"/>
    </row>
    <row r="110" spans="2:12" x14ac:dyDescent="0.25">
      <c r="B110" s="29">
        <f t="shared" si="2"/>
        <v>107</v>
      </c>
      <c r="C110" s="175" t="s">
        <v>298</v>
      </c>
      <c r="D110" s="175" t="s">
        <v>304</v>
      </c>
      <c r="E110" s="175" t="s">
        <v>282</v>
      </c>
      <c r="F110" s="175">
        <v>0.36</v>
      </c>
      <c r="G110" s="175">
        <v>63</v>
      </c>
      <c r="H110" s="175">
        <v>42.4</v>
      </c>
      <c r="I110" s="29">
        <f t="shared" si="3"/>
        <v>10038.500000000007</v>
      </c>
      <c r="J110" s="176">
        <v>1.06</v>
      </c>
      <c r="K110" s="28"/>
      <c r="L110" s="28"/>
    </row>
    <row r="111" spans="2:12" x14ac:dyDescent="0.25">
      <c r="B111" s="29">
        <f t="shared" si="2"/>
        <v>108</v>
      </c>
      <c r="C111" s="175" t="s">
        <v>304</v>
      </c>
      <c r="D111" s="175" t="s">
        <v>305</v>
      </c>
      <c r="E111" s="175" t="s">
        <v>282</v>
      </c>
      <c r="F111" s="175">
        <v>0.36</v>
      </c>
      <c r="G111" s="175">
        <v>63</v>
      </c>
      <c r="H111" s="175">
        <v>53.7</v>
      </c>
      <c r="I111" s="29">
        <f t="shared" si="3"/>
        <v>10092.200000000008</v>
      </c>
      <c r="J111" s="176">
        <v>1.06</v>
      </c>
      <c r="K111" s="28"/>
      <c r="L111" s="28"/>
    </row>
    <row r="112" spans="2:12" x14ac:dyDescent="0.25">
      <c r="B112" s="29">
        <f t="shared" si="2"/>
        <v>109</v>
      </c>
      <c r="C112" s="175" t="s">
        <v>305</v>
      </c>
      <c r="D112" s="175" t="s">
        <v>306</v>
      </c>
      <c r="E112" s="175"/>
      <c r="F112" s="175"/>
      <c r="G112" s="175">
        <v>63</v>
      </c>
      <c r="H112" s="175">
        <v>47.6</v>
      </c>
      <c r="I112" s="29">
        <f t="shared" si="3"/>
        <v>10139.800000000008</v>
      </c>
      <c r="J112" s="176">
        <v>1.06</v>
      </c>
      <c r="K112" s="28"/>
      <c r="L112" s="28"/>
    </row>
    <row r="113" spans="2:12" x14ac:dyDescent="0.25">
      <c r="B113" s="29">
        <f t="shared" si="2"/>
        <v>110</v>
      </c>
      <c r="C113" s="175" t="s">
        <v>305</v>
      </c>
      <c r="D113" s="175" t="s">
        <v>307</v>
      </c>
      <c r="E113" s="175" t="s">
        <v>282</v>
      </c>
      <c r="F113" s="175">
        <v>0.36</v>
      </c>
      <c r="G113" s="175">
        <v>63</v>
      </c>
      <c r="H113" s="175">
        <v>118.5</v>
      </c>
      <c r="I113" s="29">
        <f t="shared" si="3"/>
        <v>10258.300000000008</v>
      </c>
      <c r="J113" s="176">
        <v>1.06</v>
      </c>
      <c r="K113" s="28"/>
      <c r="L113" s="28"/>
    </row>
    <row r="114" spans="2:12" x14ac:dyDescent="0.25">
      <c r="B114" s="29">
        <f t="shared" si="2"/>
        <v>111</v>
      </c>
      <c r="C114" s="175" t="s">
        <v>307</v>
      </c>
      <c r="D114" s="175" t="s">
        <v>308</v>
      </c>
      <c r="E114" s="175"/>
      <c r="F114" s="175"/>
      <c r="G114" s="175">
        <v>63</v>
      </c>
      <c r="H114" s="175">
        <v>127.6</v>
      </c>
      <c r="I114" s="29">
        <f t="shared" si="3"/>
        <v>10385.900000000009</v>
      </c>
      <c r="J114" s="176">
        <v>1.06</v>
      </c>
      <c r="K114" s="28"/>
      <c r="L114" s="28"/>
    </row>
    <row r="115" spans="2:12" x14ac:dyDescent="0.25">
      <c r="B115" s="29">
        <f t="shared" si="2"/>
        <v>112</v>
      </c>
      <c r="C115" s="175" t="s">
        <v>307</v>
      </c>
      <c r="D115" s="175" t="s">
        <v>309</v>
      </c>
      <c r="E115" s="175" t="s">
        <v>282</v>
      </c>
      <c r="F115" s="175">
        <v>0.36</v>
      </c>
      <c r="G115" s="175">
        <v>63</v>
      </c>
      <c r="H115" s="175">
        <v>286</v>
      </c>
      <c r="I115" s="29">
        <f t="shared" si="3"/>
        <v>10671.900000000009</v>
      </c>
      <c r="J115" s="176">
        <v>1.06</v>
      </c>
      <c r="K115" s="28"/>
      <c r="L115" s="28"/>
    </row>
    <row r="116" spans="2:12" x14ac:dyDescent="0.25">
      <c r="B116" s="29">
        <f t="shared" si="2"/>
        <v>113</v>
      </c>
      <c r="C116" s="175" t="s">
        <v>309</v>
      </c>
      <c r="D116" s="175" t="s">
        <v>310</v>
      </c>
      <c r="E116" s="175"/>
      <c r="F116" s="175"/>
      <c r="G116" s="175">
        <v>63</v>
      </c>
      <c r="H116" s="175">
        <v>229.3</v>
      </c>
      <c r="I116" s="29">
        <f t="shared" si="3"/>
        <v>10901.200000000008</v>
      </c>
      <c r="J116" s="176">
        <v>1.06</v>
      </c>
      <c r="K116" s="28"/>
      <c r="L116" s="28"/>
    </row>
    <row r="117" spans="2:12" x14ac:dyDescent="0.25">
      <c r="B117" s="29">
        <f t="shared" si="2"/>
        <v>114</v>
      </c>
      <c r="C117" s="175" t="s">
        <v>309</v>
      </c>
      <c r="D117" s="175" t="s">
        <v>311</v>
      </c>
      <c r="E117" s="175"/>
      <c r="F117" s="175"/>
      <c r="G117" s="175">
        <v>63</v>
      </c>
      <c r="H117" s="175">
        <v>178.3</v>
      </c>
      <c r="I117" s="29">
        <f t="shared" si="3"/>
        <v>11079.500000000007</v>
      </c>
      <c r="J117" s="176">
        <v>1.06</v>
      </c>
      <c r="K117" s="28"/>
      <c r="L117" s="28"/>
    </row>
    <row r="118" spans="2:12" x14ac:dyDescent="0.25">
      <c r="B118" s="29">
        <f t="shared" si="2"/>
        <v>115</v>
      </c>
      <c r="C118" s="175" t="s">
        <v>311</v>
      </c>
      <c r="D118" s="175" t="s">
        <v>312</v>
      </c>
      <c r="E118" s="175"/>
      <c r="F118" s="175"/>
      <c r="G118" s="175">
        <v>63</v>
      </c>
      <c r="H118" s="175">
        <v>148.4</v>
      </c>
      <c r="I118" s="29">
        <f t="shared" si="3"/>
        <v>11227.900000000007</v>
      </c>
      <c r="J118" s="176">
        <v>1.06</v>
      </c>
      <c r="K118" s="28"/>
      <c r="L118" s="28"/>
    </row>
    <row r="119" spans="2:12" x14ac:dyDescent="0.25">
      <c r="B119" s="29">
        <f t="shared" si="2"/>
        <v>116</v>
      </c>
      <c r="C119" s="175" t="s">
        <v>311</v>
      </c>
      <c r="D119" s="175" t="s">
        <v>312</v>
      </c>
      <c r="E119" s="175" t="s">
        <v>282</v>
      </c>
      <c r="F119" s="175">
        <v>0.36</v>
      </c>
      <c r="G119" s="175">
        <v>63</v>
      </c>
      <c r="H119" s="175">
        <v>142</v>
      </c>
      <c r="I119" s="29">
        <f t="shared" si="3"/>
        <v>11369.900000000007</v>
      </c>
      <c r="J119" s="176">
        <v>1.06</v>
      </c>
      <c r="K119" s="28"/>
      <c r="L119" s="28"/>
    </row>
    <row r="120" spans="2:12" x14ac:dyDescent="0.25">
      <c r="B120" s="29">
        <f t="shared" si="2"/>
        <v>117</v>
      </c>
      <c r="C120" s="175" t="s">
        <v>313</v>
      </c>
      <c r="D120" s="175" t="s">
        <v>314</v>
      </c>
      <c r="E120" s="175" t="s">
        <v>276</v>
      </c>
      <c r="F120" s="175">
        <v>0.36</v>
      </c>
      <c r="G120" s="175">
        <v>63</v>
      </c>
      <c r="H120" s="175">
        <v>10.4</v>
      </c>
      <c r="I120" s="29">
        <f t="shared" si="3"/>
        <v>11380.300000000007</v>
      </c>
      <c r="J120" s="176">
        <v>1.06</v>
      </c>
      <c r="K120" s="28"/>
      <c r="L120" s="28"/>
    </row>
    <row r="121" spans="2:12" x14ac:dyDescent="0.25">
      <c r="B121" s="29">
        <f t="shared" si="2"/>
        <v>118</v>
      </c>
      <c r="C121" s="175" t="s">
        <v>313</v>
      </c>
      <c r="D121" s="175" t="s">
        <v>304</v>
      </c>
      <c r="E121" s="175"/>
      <c r="F121" s="175"/>
      <c r="G121" s="175">
        <v>63</v>
      </c>
      <c r="H121" s="175">
        <v>75.7</v>
      </c>
      <c r="I121" s="29">
        <f t="shared" si="3"/>
        <v>11456.000000000007</v>
      </c>
      <c r="J121" s="176">
        <v>1.06</v>
      </c>
      <c r="K121" s="28"/>
      <c r="L121" s="28"/>
    </row>
    <row r="122" spans="2:12" x14ac:dyDescent="0.25">
      <c r="B122" s="29">
        <f t="shared" si="2"/>
        <v>119</v>
      </c>
      <c r="C122" s="175" t="s">
        <v>313</v>
      </c>
      <c r="D122" s="175" t="s">
        <v>304</v>
      </c>
      <c r="E122" s="175" t="s">
        <v>282</v>
      </c>
      <c r="F122" s="175">
        <v>0.36</v>
      </c>
      <c r="G122" s="175">
        <v>63</v>
      </c>
      <c r="H122" s="175">
        <v>3.2</v>
      </c>
      <c r="I122" s="29">
        <f t="shared" si="3"/>
        <v>11459.200000000008</v>
      </c>
      <c r="J122" s="176">
        <v>1.06</v>
      </c>
      <c r="K122" s="28"/>
      <c r="L122" s="28"/>
    </row>
    <row r="123" spans="2:12" x14ac:dyDescent="0.25">
      <c r="B123" s="29">
        <f t="shared" si="2"/>
        <v>120</v>
      </c>
      <c r="C123" s="175" t="s">
        <v>315</v>
      </c>
      <c r="D123" s="175" t="s">
        <v>313</v>
      </c>
      <c r="E123" s="175" t="s">
        <v>282</v>
      </c>
      <c r="F123" s="175">
        <v>0.36</v>
      </c>
      <c r="G123" s="175">
        <v>63</v>
      </c>
      <c r="H123" s="175">
        <v>35.299999999999997</v>
      </c>
      <c r="I123" s="29">
        <f t="shared" si="3"/>
        <v>11494.500000000007</v>
      </c>
      <c r="J123" s="176">
        <v>1.06</v>
      </c>
      <c r="K123" s="28"/>
      <c r="L123" s="28"/>
    </row>
    <row r="124" spans="2:12" x14ac:dyDescent="0.25">
      <c r="B124" s="29">
        <f t="shared" si="2"/>
        <v>121</v>
      </c>
      <c r="C124" s="175" t="s">
        <v>316</v>
      </c>
      <c r="D124" s="175" t="s">
        <v>317</v>
      </c>
      <c r="E124" s="175"/>
      <c r="F124" s="175"/>
      <c r="G124" s="175">
        <v>63</v>
      </c>
      <c r="H124" s="175">
        <v>58.2</v>
      </c>
      <c r="I124" s="29">
        <f t="shared" si="3"/>
        <v>11552.700000000008</v>
      </c>
      <c r="J124" s="176">
        <v>1.06</v>
      </c>
      <c r="K124" s="28"/>
      <c r="L124" s="28"/>
    </row>
    <row r="125" spans="2:12" x14ac:dyDescent="0.25">
      <c r="B125" s="29">
        <f t="shared" si="2"/>
        <v>122</v>
      </c>
      <c r="C125" s="175" t="s">
        <v>317</v>
      </c>
      <c r="D125" s="175" t="s">
        <v>318</v>
      </c>
      <c r="E125" s="175" t="s">
        <v>281</v>
      </c>
      <c r="F125" s="175">
        <v>0.36</v>
      </c>
      <c r="G125" s="175">
        <v>63</v>
      </c>
      <c r="H125" s="175">
        <v>4</v>
      </c>
      <c r="I125" s="29">
        <f t="shared" si="3"/>
        <v>11556.700000000008</v>
      </c>
      <c r="J125" s="176">
        <v>1.06</v>
      </c>
      <c r="K125" s="28"/>
      <c r="L125" s="28"/>
    </row>
    <row r="126" spans="2:12" x14ac:dyDescent="0.25">
      <c r="B126" s="29">
        <f t="shared" si="2"/>
        <v>123</v>
      </c>
      <c r="C126" s="175" t="s">
        <v>317</v>
      </c>
      <c r="D126" s="175" t="s">
        <v>318</v>
      </c>
      <c r="E126" s="175"/>
      <c r="F126" s="175"/>
      <c r="G126" s="175">
        <v>63</v>
      </c>
      <c r="H126" s="175">
        <v>69</v>
      </c>
      <c r="I126" s="29">
        <f t="shared" si="3"/>
        <v>11625.700000000008</v>
      </c>
      <c r="J126" s="176">
        <v>1.06</v>
      </c>
      <c r="K126" s="28"/>
      <c r="L126" s="28"/>
    </row>
    <row r="127" spans="2:12" x14ac:dyDescent="0.25">
      <c r="B127" s="29">
        <f t="shared" si="2"/>
        <v>124</v>
      </c>
      <c r="C127" s="175" t="s">
        <v>317</v>
      </c>
      <c r="D127" s="175" t="s">
        <v>319</v>
      </c>
      <c r="E127" s="175"/>
      <c r="F127" s="175"/>
      <c r="G127" s="175">
        <v>63</v>
      </c>
      <c r="H127" s="175">
        <v>75.7</v>
      </c>
      <c r="I127" s="29">
        <f t="shared" si="3"/>
        <v>11701.400000000009</v>
      </c>
      <c r="J127" s="176">
        <v>1.06</v>
      </c>
      <c r="K127" s="28"/>
      <c r="L127" s="28"/>
    </row>
    <row r="128" spans="2:12" x14ac:dyDescent="0.25">
      <c r="B128" s="29">
        <f t="shared" si="2"/>
        <v>125</v>
      </c>
      <c r="C128" s="175" t="s">
        <v>319</v>
      </c>
      <c r="D128" s="175" t="s">
        <v>311</v>
      </c>
      <c r="E128" s="175"/>
      <c r="F128" s="175"/>
      <c r="G128" s="175">
        <v>63</v>
      </c>
      <c r="H128" s="175">
        <f>35+48.2</f>
        <v>83.2</v>
      </c>
      <c r="I128" s="29">
        <f t="shared" si="3"/>
        <v>11784.600000000009</v>
      </c>
      <c r="J128" s="176">
        <v>1.06</v>
      </c>
      <c r="K128" s="28"/>
      <c r="L128" s="28"/>
    </row>
    <row r="129" spans="2:12" x14ac:dyDescent="0.25">
      <c r="B129" s="29">
        <f t="shared" si="2"/>
        <v>126</v>
      </c>
      <c r="C129" s="175" t="s">
        <v>320</v>
      </c>
      <c r="D129" s="175" t="s">
        <v>321</v>
      </c>
      <c r="E129" s="175"/>
      <c r="F129" s="175"/>
      <c r="G129" s="175">
        <v>63</v>
      </c>
      <c r="H129" s="175">
        <v>155.80000000000001</v>
      </c>
      <c r="I129" s="29">
        <f t="shared" si="3"/>
        <v>11940.400000000009</v>
      </c>
      <c r="J129" s="176">
        <v>1.06</v>
      </c>
      <c r="K129" s="28"/>
      <c r="L129" s="28"/>
    </row>
    <row r="130" spans="2:12" x14ac:dyDescent="0.25">
      <c r="B130" s="29">
        <f t="shared" si="2"/>
        <v>127</v>
      </c>
      <c r="C130" s="175" t="s">
        <v>321</v>
      </c>
      <c r="D130" s="175">
        <v>87</v>
      </c>
      <c r="E130" s="175"/>
      <c r="F130" s="175"/>
      <c r="G130" s="175">
        <v>63</v>
      </c>
      <c r="H130" s="175">
        <v>50.1</v>
      </c>
      <c r="I130" s="29">
        <f t="shared" si="3"/>
        <v>11990.500000000009</v>
      </c>
      <c r="J130" s="176">
        <v>1.06</v>
      </c>
      <c r="K130" s="28"/>
      <c r="L130" s="28"/>
    </row>
    <row r="131" spans="2:12" x14ac:dyDescent="0.25">
      <c r="B131" s="29">
        <f t="shared" si="2"/>
        <v>128</v>
      </c>
      <c r="C131" s="175" t="s">
        <v>322</v>
      </c>
      <c r="D131" s="175">
        <v>91</v>
      </c>
      <c r="E131" s="175"/>
      <c r="F131" s="175"/>
      <c r="G131" s="175">
        <v>63</v>
      </c>
      <c r="H131" s="175">
        <v>108.1</v>
      </c>
      <c r="I131" s="29">
        <f t="shared" si="3"/>
        <v>12098.600000000009</v>
      </c>
      <c r="J131" s="176">
        <v>1.06</v>
      </c>
      <c r="K131" s="28"/>
      <c r="L131" s="28"/>
    </row>
    <row r="132" spans="2:12" x14ac:dyDescent="0.25">
      <c r="B132" s="29">
        <f t="shared" si="2"/>
        <v>129</v>
      </c>
      <c r="C132" s="175" t="s">
        <v>322</v>
      </c>
      <c r="D132" s="175">
        <v>91</v>
      </c>
      <c r="E132" s="175" t="s">
        <v>281</v>
      </c>
      <c r="F132" s="175">
        <v>0.36</v>
      </c>
      <c r="G132" s="175">
        <v>63</v>
      </c>
      <c r="H132" s="175">
        <v>4.5</v>
      </c>
      <c r="I132" s="29">
        <f t="shared" si="3"/>
        <v>12103.100000000009</v>
      </c>
      <c r="J132" s="176">
        <v>1.06</v>
      </c>
      <c r="K132" s="28"/>
      <c r="L132" s="28"/>
    </row>
    <row r="133" spans="2:12" x14ac:dyDescent="0.25">
      <c r="B133" s="29">
        <f t="shared" si="2"/>
        <v>130</v>
      </c>
      <c r="C133" s="175" t="s">
        <v>254</v>
      </c>
      <c r="D133" s="175" t="s">
        <v>323</v>
      </c>
      <c r="E133" s="175" t="s">
        <v>281</v>
      </c>
      <c r="F133" s="175">
        <v>0.36</v>
      </c>
      <c r="G133" s="175">
        <v>63</v>
      </c>
      <c r="H133" s="175">
        <v>4</v>
      </c>
      <c r="I133" s="29">
        <f t="shared" si="3"/>
        <v>12107.100000000009</v>
      </c>
      <c r="J133" s="176">
        <v>1.06</v>
      </c>
      <c r="K133" s="28"/>
      <c r="L133" s="28"/>
    </row>
    <row r="134" spans="2:12" x14ac:dyDescent="0.25">
      <c r="B134" s="29">
        <f t="shared" ref="B134:B176" si="4">1+B133</f>
        <v>131</v>
      </c>
      <c r="C134" s="175" t="s">
        <v>254</v>
      </c>
      <c r="D134" s="175" t="s">
        <v>323</v>
      </c>
      <c r="E134" s="175" t="s">
        <v>276</v>
      </c>
      <c r="F134" s="175">
        <v>0.36</v>
      </c>
      <c r="G134" s="175">
        <v>63</v>
      </c>
      <c r="H134" s="175">
        <v>51</v>
      </c>
      <c r="I134" s="29">
        <f t="shared" ref="I134:I176" si="5">+I133+H134</f>
        <v>12158.100000000009</v>
      </c>
      <c r="J134" s="176">
        <v>1.06</v>
      </c>
      <c r="K134" s="28"/>
      <c r="L134" s="28"/>
    </row>
    <row r="135" spans="2:12" x14ac:dyDescent="0.25">
      <c r="B135" s="29">
        <f t="shared" si="4"/>
        <v>132</v>
      </c>
      <c r="C135" s="175" t="s">
        <v>324</v>
      </c>
      <c r="D135" s="175" t="s">
        <v>325</v>
      </c>
      <c r="E135" s="175"/>
      <c r="F135" s="175"/>
      <c r="G135" s="175">
        <v>63</v>
      </c>
      <c r="H135" s="175">
        <v>52.4</v>
      </c>
      <c r="I135" s="29">
        <f t="shared" si="5"/>
        <v>12210.500000000009</v>
      </c>
      <c r="J135" s="176">
        <v>1.06</v>
      </c>
      <c r="K135" s="28"/>
      <c r="L135" s="28"/>
    </row>
    <row r="136" spans="2:12" x14ac:dyDescent="0.25">
      <c r="B136" s="29">
        <f t="shared" si="4"/>
        <v>133</v>
      </c>
      <c r="C136" s="175" t="s">
        <v>324</v>
      </c>
      <c r="D136" s="175" t="s">
        <v>325</v>
      </c>
      <c r="E136" s="175" t="s">
        <v>276</v>
      </c>
      <c r="F136" s="175">
        <v>0.36</v>
      </c>
      <c r="G136" s="175">
        <v>63</v>
      </c>
      <c r="H136" s="175">
        <v>2.8</v>
      </c>
      <c r="I136" s="29">
        <f t="shared" si="5"/>
        <v>12213.300000000008</v>
      </c>
      <c r="J136" s="176">
        <v>1.06</v>
      </c>
      <c r="K136" s="28"/>
      <c r="L136" s="28"/>
    </row>
    <row r="137" spans="2:12" x14ac:dyDescent="0.25">
      <c r="B137" s="29">
        <f t="shared" si="4"/>
        <v>134</v>
      </c>
      <c r="C137" s="175" t="s">
        <v>325</v>
      </c>
      <c r="D137" s="175" t="s">
        <v>253</v>
      </c>
      <c r="E137" s="175" t="s">
        <v>276</v>
      </c>
      <c r="F137" s="175">
        <v>0.36</v>
      </c>
      <c r="G137" s="175">
        <v>63</v>
      </c>
      <c r="H137" s="175">
        <v>30.3</v>
      </c>
      <c r="I137" s="29">
        <f t="shared" si="5"/>
        <v>12243.600000000008</v>
      </c>
      <c r="J137" s="176">
        <v>1.06</v>
      </c>
      <c r="K137" s="28"/>
      <c r="L137" s="28"/>
    </row>
    <row r="138" spans="2:12" x14ac:dyDescent="0.25">
      <c r="B138" s="29">
        <f t="shared" si="4"/>
        <v>135</v>
      </c>
      <c r="C138" s="175" t="s">
        <v>326</v>
      </c>
      <c r="D138" s="175" t="s">
        <v>325</v>
      </c>
      <c r="E138" s="175" t="s">
        <v>276</v>
      </c>
      <c r="F138" s="175">
        <v>0.36</v>
      </c>
      <c r="G138" s="175">
        <v>63</v>
      </c>
      <c r="H138" s="175">
        <v>32.6</v>
      </c>
      <c r="I138" s="29">
        <f t="shared" si="5"/>
        <v>12276.200000000008</v>
      </c>
      <c r="J138" s="176">
        <v>1.06</v>
      </c>
      <c r="K138" s="28"/>
      <c r="L138" s="28"/>
    </row>
    <row r="139" spans="2:12" x14ac:dyDescent="0.25">
      <c r="B139" s="29">
        <f t="shared" si="4"/>
        <v>136</v>
      </c>
      <c r="C139" s="175" t="s">
        <v>326</v>
      </c>
      <c r="D139" s="175" t="s">
        <v>327</v>
      </c>
      <c r="E139" s="175" t="s">
        <v>276</v>
      </c>
      <c r="F139" s="175">
        <v>0.36</v>
      </c>
      <c r="G139" s="175">
        <v>63</v>
      </c>
      <c r="H139" s="175">
        <v>57.3</v>
      </c>
      <c r="I139" s="29">
        <f t="shared" si="5"/>
        <v>12333.500000000007</v>
      </c>
      <c r="J139" s="176">
        <v>1.06</v>
      </c>
      <c r="K139" s="28"/>
      <c r="L139" s="28"/>
    </row>
    <row r="140" spans="2:12" x14ac:dyDescent="0.25">
      <c r="B140" s="29">
        <f t="shared" si="4"/>
        <v>137</v>
      </c>
      <c r="C140" s="175" t="s">
        <v>326</v>
      </c>
      <c r="D140" s="175" t="s">
        <v>327</v>
      </c>
      <c r="E140" s="175"/>
      <c r="F140" s="175"/>
      <c r="G140" s="175">
        <v>63</v>
      </c>
      <c r="H140" s="175">
        <v>2.2000000000000002</v>
      </c>
      <c r="I140" s="29">
        <f t="shared" si="5"/>
        <v>12335.700000000008</v>
      </c>
      <c r="J140" s="176">
        <v>1.06</v>
      </c>
      <c r="K140" s="28"/>
      <c r="L140" s="28"/>
    </row>
    <row r="141" spans="2:12" x14ac:dyDescent="0.25">
      <c r="B141" s="29">
        <f t="shared" si="4"/>
        <v>138</v>
      </c>
      <c r="C141" s="175" t="s">
        <v>326</v>
      </c>
      <c r="D141" s="175" t="s">
        <v>327</v>
      </c>
      <c r="E141" s="175" t="s">
        <v>282</v>
      </c>
      <c r="F141" s="175">
        <v>0.36</v>
      </c>
      <c r="G141" s="175">
        <v>63</v>
      </c>
      <c r="H141" s="175">
        <v>46.9</v>
      </c>
      <c r="I141" s="29">
        <f t="shared" si="5"/>
        <v>12382.600000000008</v>
      </c>
      <c r="J141" s="176">
        <v>1.06</v>
      </c>
      <c r="K141" s="28"/>
      <c r="L141" s="28"/>
    </row>
    <row r="142" spans="2:12" x14ac:dyDescent="0.25">
      <c r="B142" s="29">
        <f t="shared" si="4"/>
        <v>139</v>
      </c>
      <c r="C142" s="175" t="s">
        <v>326</v>
      </c>
      <c r="D142" s="175" t="s">
        <v>327</v>
      </c>
      <c r="E142" s="175"/>
      <c r="F142" s="175"/>
      <c r="G142" s="175">
        <v>63</v>
      </c>
      <c r="H142" s="175">
        <v>138.5</v>
      </c>
      <c r="I142" s="29">
        <f t="shared" si="5"/>
        <v>12521.100000000008</v>
      </c>
      <c r="J142" s="176">
        <v>1.06</v>
      </c>
      <c r="K142" s="28"/>
      <c r="L142" s="28"/>
    </row>
    <row r="143" spans="2:12" x14ac:dyDescent="0.25">
      <c r="B143" s="29">
        <f t="shared" si="4"/>
        <v>140</v>
      </c>
      <c r="C143" s="175" t="s">
        <v>327</v>
      </c>
      <c r="D143" s="175" t="s">
        <v>320</v>
      </c>
      <c r="E143" s="175" t="s">
        <v>282</v>
      </c>
      <c r="F143" s="175">
        <v>0.36</v>
      </c>
      <c r="G143" s="175">
        <v>63</v>
      </c>
      <c r="H143" s="175">
        <v>234.5</v>
      </c>
      <c r="I143" s="29">
        <f t="shared" si="5"/>
        <v>12755.600000000008</v>
      </c>
      <c r="J143" s="176">
        <v>1.06</v>
      </c>
      <c r="K143" s="28"/>
      <c r="L143" s="28"/>
    </row>
    <row r="144" spans="2:12" x14ac:dyDescent="0.25">
      <c r="B144" s="29">
        <f t="shared" si="4"/>
        <v>141</v>
      </c>
      <c r="C144" s="175" t="s">
        <v>328</v>
      </c>
      <c r="D144" s="175" t="s">
        <v>329</v>
      </c>
      <c r="E144" s="175" t="s">
        <v>281</v>
      </c>
      <c r="F144" s="175">
        <v>0.36</v>
      </c>
      <c r="G144" s="175">
        <v>63</v>
      </c>
      <c r="H144" s="175">
        <v>4.8</v>
      </c>
      <c r="I144" s="29">
        <f t="shared" si="5"/>
        <v>12760.400000000007</v>
      </c>
      <c r="J144" s="176">
        <v>1.06</v>
      </c>
      <c r="K144" s="28"/>
      <c r="L144" s="28"/>
    </row>
    <row r="145" spans="2:12" x14ac:dyDescent="0.25">
      <c r="B145" s="29">
        <f t="shared" si="4"/>
        <v>142</v>
      </c>
      <c r="C145" s="175" t="s">
        <v>328</v>
      </c>
      <c r="D145" s="175" t="s">
        <v>329</v>
      </c>
      <c r="E145" s="175" t="s">
        <v>282</v>
      </c>
      <c r="F145" s="175">
        <v>0.36</v>
      </c>
      <c r="G145" s="175">
        <v>63</v>
      </c>
      <c r="H145" s="175">
        <v>9</v>
      </c>
      <c r="I145" s="29">
        <f t="shared" si="5"/>
        <v>12769.400000000007</v>
      </c>
      <c r="J145" s="176">
        <v>1.06</v>
      </c>
      <c r="K145" s="28"/>
      <c r="L145" s="28"/>
    </row>
    <row r="146" spans="2:12" x14ac:dyDescent="0.25">
      <c r="B146" s="29">
        <f t="shared" si="4"/>
        <v>143</v>
      </c>
      <c r="C146" s="175" t="s">
        <v>329</v>
      </c>
      <c r="D146" s="175" t="s">
        <v>330</v>
      </c>
      <c r="E146" s="175" t="s">
        <v>282</v>
      </c>
      <c r="F146" s="175">
        <v>0.36</v>
      </c>
      <c r="G146" s="175">
        <v>63</v>
      </c>
      <c r="H146" s="175">
        <v>107</v>
      </c>
      <c r="I146" s="29">
        <f t="shared" si="5"/>
        <v>12876.400000000007</v>
      </c>
      <c r="J146" s="176">
        <v>1.06</v>
      </c>
      <c r="K146" s="28"/>
      <c r="L146" s="28"/>
    </row>
    <row r="147" spans="2:12" x14ac:dyDescent="0.25">
      <c r="B147" s="29">
        <f t="shared" si="4"/>
        <v>144</v>
      </c>
      <c r="C147" s="175" t="s">
        <v>330</v>
      </c>
      <c r="D147" s="175" t="s">
        <v>331</v>
      </c>
      <c r="E147" s="175" t="s">
        <v>282</v>
      </c>
      <c r="F147" s="175">
        <v>0.36</v>
      </c>
      <c r="G147" s="175">
        <v>63</v>
      </c>
      <c r="H147" s="175">
        <v>16.600000000000001</v>
      </c>
      <c r="I147" s="29">
        <f t="shared" si="5"/>
        <v>12893.000000000007</v>
      </c>
      <c r="J147" s="176">
        <v>1.06</v>
      </c>
      <c r="K147" s="28"/>
      <c r="L147" s="28"/>
    </row>
    <row r="148" spans="2:12" x14ac:dyDescent="0.25">
      <c r="B148" s="29">
        <f t="shared" si="4"/>
        <v>145</v>
      </c>
      <c r="C148" s="175" t="s">
        <v>332</v>
      </c>
      <c r="D148" s="175" t="s">
        <v>330</v>
      </c>
      <c r="E148" s="175" t="s">
        <v>282</v>
      </c>
      <c r="F148" s="175">
        <v>0.36</v>
      </c>
      <c r="G148" s="175">
        <v>63</v>
      </c>
      <c r="H148" s="175">
        <v>8.4</v>
      </c>
      <c r="I148" s="29">
        <f t="shared" si="5"/>
        <v>12901.400000000007</v>
      </c>
      <c r="J148" s="176">
        <v>1.06</v>
      </c>
      <c r="K148" s="28"/>
      <c r="L148" s="28"/>
    </row>
    <row r="149" spans="2:12" x14ac:dyDescent="0.25">
      <c r="B149" s="29">
        <f t="shared" si="4"/>
        <v>146</v>
      </c>
      <c r="C149" s="175" t="s">
        <v>329</v>
      </c>
      <c r="D149" s="175" t="s">
        <v>314</v>
      </c>
      <c r="E149" s="175" t="s">
        <v>282</v>
      </c>
      <c r="F149" s="175">
        <v>0.36</v>
      </c>
      <c r="G149" s="175">
        <v>63</v>
      </c>
      <c r="H149" s="175">
        <v>44.6</v>
      </c>
      <c r="I149" s="29">
        <f t="shared" si="5"/>
        <v>12946.000000000007</v>
      </c>
      <c r="J149" s="176">
        <v>1.06</v>
      </c>
      <c r="K149" s="28"/>
      <c r="L149" s="28"/>
    </row>
    <row r="150" spans="2:12" x14ac:dyDescent="0.25">
      <c r="B150" s="29">
        <f t="shared" si="4"/>
        <v>147</v>
      </c>
      <c r="C150" s="175" t="s">
        <v>333</v>
      </c>
      <c r="D150" s="175" t="s">
        <v>334</v>
      </c>
      <c r="E150" s="175" t="s">
        <v>282</v>
      </c>
      <c r="F150" s="175">
        <v>0.36</v>
      </c>
      <c r="G150" s="175">
        <v>63</v>
      </c>
      <c r="H150" s="175">
        <v>82.5</v>
      </c>
      <c r="I150" s="29">
        <f t="shared" si="5"/>
        <v>13028.500000000007</v>
      </c>
      <c r="J150" s="176">
        <v>1.06</v>
      </c>
      <c r="K150" s="28"/>
      <c r="L150" s="28"/>
    </row>
    <row r="151" spans="2:12" x14ac:dyDescent="0.25">
      <c r="B151" s="29">
        <f t="shared" si="4"/>
        <v>148</v>
      </c>
      <c r="C151" s="175" t="s">
        <v>333</v>
      </c>
      <c r="D151" s="175" t="s">
        <v>334</v>
      </c>
      <c r="E151" s="175"/>
      <c r="F151" s="175"/>
      <c r="G151" s="175">
        <v>63</v>
      </c>
      <c r="H151" s="175">
        <v>24.3</v>
      </c>
      <c r="I151" s="29">
        <f t="shared" si="5"/>
        <v>13052.800000000007</v>
      </c>
      <c r="J151" s="176">
        <v>1.06</v>
      </c>
      <c r="K151" s="28"/>
      <c r="L151" s="28"/>
    </row>
    <row r="152" spans="2:12" x14ac:dyDescent="0.25">
      <c r="B152" s="29">
        <f t="shared" si="4"/>
        <v>149</v>
      </c>
      <c r="C152" s="175" t="s">
        <v>333</v>
      </c>
      <c r="D152" s="175" t="s">
        <v>334</v>
      </c>
      <c r="E152" s="175" t="s">
        <v>282</v>
      </c>
      <c r="F152" s="175">
        <v>0.36</v>
      </c>
      <c r="G152" s="175">
        <v>63</v>
      </c>
      <c r="H152" s="175">
        <v>31</v>
      </c>
      <c r="I152" s="29">
        <f t="shared" si="5"/>
        <v>13083.800000000007</v>
      </c>
      <c r="J152" s="176">
        <v>1.06</v>
      </c>
      <c r="K152" s="28"/>
      <c r="L152" s="28"/>
    </row>
    <row r="153" spans="2:12" x14ac:dyDescent="0.25">
      <c r="B153" s="29">
        <f t="shared" si="4"/>
        <v>150</v>
      </c>
      <c r="C153" s="175" t="s">
        <v>322</v>
      </c>
      <c r="D153" s="175" t="s">
        <v>335</v>
      </c>
      <c r="E153" s="175" t="s">
        <v>282</v>
      </c>
      <c r="F153" s="175">
        <v>0.36</v>
      </c>
      <c r="G153" s="175">
        <v>63</v>
      </c>
      <c r="H153" s="175">
        <v>49.5</v>
      </c>
      <c r="I153" s="29">
        <f t="shared" si="5"/>
        <v>13133.300000000007</v>
      </c>
      <c r="J153" s="176">
        <v>1.06</v>
      </c>
      <c r="K153" s="28"/>
      <c r="L153" s="28"/>
    </row>
    <row r="154" spans="2:12" x14ac:dyDescent="0.25">
      <c r="B154" s="29">
        <f t="shared" si="4"/>
        <v>151</v>
      </c>
      <c r="C154" s="175" t="s">
        <v>321</v>
      </c>
      <c r="D154" s="175" t="s">
        <v>336</v>
      </c>
      <c r="E154" s="175" t="s">
        <v>281</v>
      </c>
      <c r="F154" s="175">
        <v>0.36</v>
      </c>
      <c r="G154" s="175">
        <v>63</v>
      </c>
      <c r="H154" s="175">
        <v>4</v>
      </c>
      <c r="I154" s="29">
        <f t="shared" si="5"/>
        <v>13137.300000000007</v>
      </c>
      <c r="J154" s="176">
        <v>1.06</v>
      </c>
      <c r="K154" s="28"/>
      <c r="L154" s="28"/>
    </row>
    <row r="155" spans="2:12" x14ac:dyDescent="0.25">
      <c r="B155" s="29">
        <f t="shared" si="4"/>
        <v>152</v>
      </c>
      <c r="C155" s="175" t="s">
        <v>321</v>
      </c>
      <c r="D155" s="175" t="s">
        <v>336</v>
      </c>
      <c r="E155" s="175"/>
      <c r="F155" s="175"/>
      <c r="G155" s="175">
        <v>63</v>
      </c>
      <c r="H155" s="175">
        <v>151.69999999999999</v>
      </c>
      <c r="I155" s="29">
        <f t="shared" si="5"/>
        <v>13289.000000000007</v>
      </c>
      <c r="J155" s="176">
        <v>1.06</v>
      </c>
      <c r="K155" s="28"/>
      <c r="L155" s="28"/>
    </row>
    <row r="156" spans="2:12" x14ac:dyDescent="0.25">
      <c r="B156" s="29">
        <f t="shared" si="4"/>
        <v>153</v>
      </c>
      <c r="C156" s="175" t="s">
        <v>336</v>
      </c>
      <c r="D156" s="175" t="s">
        <v>337</v>
      </c>
      <c r="E156" s="175"/>
      <c r="F156" s="175"/>
      <c r="G156" s="175">
        <v>63</v>
      </c>
      <c r="H156" s="175">
        <v>39.9</v>
      </c>
      <c r="I156" s="29">
        <f t="shared" si="5"/>
        <v>13328.900000000007</v>
      </c>
      <c r="J156" s="176">
        <v>1.06</v>
      </c>
      <c r="K156" s="28"/>
      <c r="L156" s="28"/>
    </row>
    <row r="157" spans="2:12" x14ac:dyDescent="0.25">
      <c r="B157" s="29">
        <f t="shared" si="4"/>
        <v>154</v>
      </c>
      <c r="C157" s="175" t="s">
        <v>337</v>
      </c>
      <c r="D157" s="175" t="s">
        <v>338</v>
      </c>
      <c r="E157" s="175"/>
      <c r="F157" s="175"/>
      <c r="G157" s="175">
        <v>63</v>
      </c>
      <c r="H157" s="175">
        <v>10</v>
      </c>
      <c r="I157" s="29">
        <f t="shared" si="5"/>
        <v>13338.900000000007</v>
      </c>
      <c r="J157" s="176">
        <v>1.06</v>
      </c>
      <c r="K157" s="28"/>
      <c r="L157" s="28"/>
    </row>
    <row r="158" spans="2:12" x14ac:dyDescent="0.25">
      <c r="B158" s="29">
        <f t="shared" si="4"/>
        <v>155</v>
      </c>
      <c r="C158" s="175" t="s">
        <v>337</v>
      </c>
      <c r="D158" s="175" t="s">
        <v>339</v>
      </c>
      <c r="E158" s="175"/>
      <c r="F158" s="175"/>
      <c r="G158" s="175">
        <v>63</v>
      </c>
      <c r="H158" s="175">
        <v>173</v>
      </c>
      <c r="I158" s="29">
        <f t="shared" si="5"/>
        <v>13511.900000000007</v>
      </c>
      <c r="J158" s="176">
        <v>1.06</v>
      </c>
      <c r="K158" s="28"/>
      <c r="L158" s="28"/>
    </row>
    <row r="159" spans="2:12" x14ac:dyDescent="0.25">
      <c r="B159" s="29">
        <f t="shared" si="4"/>
        <v>156</v>
      </c>
      <c r="C159" s="175" t="s">
        <v>339</v>
      </c>
      <c r="D159" s="175" t="s">
        <v>336</v>
      </c>
      <c r="E159" s="175"/>
      <c r="F159" s="175"/>
      <c r="G159" s="175">
        <v>63</v>
      </c>
      <c r="H159" s="175">
        <v>75.3</v>
      </c>
      <c r="I159" s="29">
        <f t="shared" si="5"/>
        <v>13587.200000000006</v>
      </c>
      <c r="J159" s="176">
        <v>1.06</v>
      </c>
      <c r="K159" s="28"/>
      <c r="L159" s="28"/>
    </row>
    <row r="160" spans="2:12" x14ac:dyDescent="0.25">
      <c r="B160" s="29">
        <f t="shared" si="4"/>
        <v>157</v>
      </c>
      <c r="C160" s="175" t="s">
        <v>339</v>
      </c>
      <c r="D160" s="175" t="s">
        <v>340</v>
      </c>
      <c r="E160" s="175"/>
      <c r="F160" s="175"/>
      <c r="G160" s="175">
        <v>63</v>
      </c>
      <c r="H160" s="175">
        <v>60.6</v>
      </c>
      <c r="I160" s="29">
        <f t="shared" si="5"/>
        <v>13647.800000000007</v>
      </c>
      <c r="J160" s="176">
        <v>1.06</v>
      </c>
      <c r="K160" s="28"/>
      <c r="L160" s="28"/>
    </row>
    <row r="161" spans="2:14" x14ac:dyDescent="0.25">
      <c r="B161" s="29">
        <f t="shared" si="4"/>
        <v>158</v>
      </c>
      <c r="C161" s="175" t="s">
        <v>339</v>
      </c>
      <c r="D161" s="175" t="s">
        <v>340</v>
      </c>
      <c r="E161" s="175" t="s">
        <v>281</v>
      </c>
      <c r="F161" s="175">
        <v>0.36</v>
      </c>
      <c r="G161" s="175">
        <v>63</v>
      </c>
      <c r="H161" s="175">
        <v>4</v>
      </c>
      <c r="I161" s="29">
        <f t="shared" si="5"/>
        <v>13651.800000000007</v>
      </c>
      <c r="J161" s="176">
        <v>1.06</v>
      </c>
      <c r="K161" s="28"/>
      <c r="L161" s="28"/>
    </row>
    <row r="162" spans="2:14" x14ac:dyDescent="0.25">
      <c r="B162" s="29">
        <f t="shared" si="4"/>
        <v>159</v>
      </c>
      <c r="C162" s="175" t="s">
        <v>312</v>
      </c>
      <c r="D162" s="175" t="s">
        <v>313</v>
      </c>
      <c r="E162" s="175" t="s">
        <v>282</v>
      </c>
      <c r="F162" s="175">
        <v>0.36</v>
      </c>
      <c r="G162" s="175">
        <v>75</v>
      </c>
      <c r="H162" s="175">
        <v>38.6</v>
      </c>
      <c r="I162" s="29">
        <f t="shared" si="5"/>
        <v>13690.400000000007</v>
      </c>
      <c r="J162" s="176">
        <v>1.07</v>
      </c>
      <c r="K162" s="28"/>
      <c r="L162" s="28"/>
    </row>
    <row r="163" spans="2:14" x14ac:dyDescent="0.25">
      <c r="B163" s="29">
        <f t="shared" si="4"/>
        <v>160</v>
      </c>
      <c r="C163" s="175" t="s">
        <v>312</v>
      </c>
      <c r="D163" s="175" t="s">
        <v>313</v>
      </c>
      <c r="E163" s="175" t="s">
        <v>341</v>
      </c>
      <c r="F163" s="175">
        <v>0.36</v>
      </c>
      <c r="G163" s="175">
        <v>75</v>
      </c>
      <c r="H163" s="175">
        <v>41.1</v>
      </c>
      <c r="I163" s="29">
        <f t="shared" si="5"/>
        <v>13731.500000000007</v>
      </c>
      <c r="J163" s="176">
        <v>1.07</v>
      </c>
      <c r="K163" s="28"/>
      <c r="L163" s="28"/>
    </row>
    <row r="164" spans="2:14" x14ac:dyDescent="0.25">
      <c r="B164" s="29">
        <f t="shared" si="4"/>
        <v>161</v>
      </c>
      <c r="C164" s="175" t="s">
        <v>313</v>
      </c>
      <c r="D164" s="175" t="s">
        <v>304</v>
      </c>
      <c r="E164" s="175" t="s">
        <v>276</v>
      </c>
      <c r="F164" s="175">
        <v>0.36</v>
      </c>
      <c r="G164" s="175">
        <v>75</v>
      </c>
      <c r="H164" s="175">
        <v>4</v>
      </c>
      <c r="I164" s="29">
        <f t="shared" si="5"/>
        <v>13735.500000000007</v>
      </c>
      <c r="J164" s="176">
        <v>1.07</v>
      </c>
      <c r="K164" s="28"/>
      <c r="L164" s="28"/>
    </row>
    <row r="165" spans="2:14" x14ac:dyDescent="0.25">
      <c r="B165" s="29">
        <f t="shared" si="4"/>
        <v>162</v>
      </c>
      <c r="C165" s="175" t="s">
        <v>313</v>
      </c>
      <c r="D165" s="175" t="s">
        <v>304</v>
      </c>
      <c r="E165" s="175"/>
      <c r="F165" s="175"/>
      <c r="G165" s="175">
        <v>75</v>
      </c>
      <c r="H165" s="175">
        <v>34.700000000000003</v>
      </c>
      <c r="I165" s="29">
        <f t="shared" si="5"/>
        <v>13770.200000000008</v>
      </c>
      <c r="J165" s="176">
        <v>1.07</v>
      </c>
      <c r="K165" s="28"/>
      <c r="L165" s="28"/>
    </row>
    <row r="166" spans="2:14" x14ac:dyDescent="0.25">
      <c r="B166" s="29">
        <f t="shared" si="4"/>
        <v>163</v>
      </c>
      <c r="C166" s="175" t="s">
        <v>312</v>
      </c>
      <c r="D166" s="175" t="s">
        <v>315</v>
      </c>
      <c r="E166" s="175" t="s">
        <v>282</v>
      </c>
      <c r="F166" s="175">
        <v>0.36</v>
      </c>
      <c r="G166" s="175">
        <v>75</v>
      </c>
      <c r="H166" s="175">
        <v>56.1</v>
      </c>
      <c r="I166" s="29">
        <f t="shared" si="5"/>
        <v>13826.300000000008</v>
      </c>
      <c r="J166" s="176">
        <v>1.07</v>
      </c>
      <c r="K166" s="28"/>
      <c r="L166" s="28"/>
    </row>
    <row r="167" spans="2:14" x14ac:dyDescent="0.25">
      <c r="B167" s="29">
        <f t="shared" si="4"/>
        <v>164</v>
      </c>
      <c r="C167" s="175" t="s">
        <v>312</v>
      </c>
      <c r="D167" s="175" t="s">
        <v>315</v>
      </c>
      <c r="E167" s="175"/>
      <c r="F167" s="175"/>
      <c r="G167" s="175">
        <v>75</v>
      </c>
      <c r="H167" s="175">
        <v>91.3</v>
      </c>
      <c r="I167" s="29">
        <f t="shared" si="5"/>
        <v>13917.600000000008</v>
      </c>
      <c r="J167" s="176">
        <v>1.07</v>
      </c>
      <c r="K167" s="28"/>
      <c r="L167" s="28"/>
    </row>
    <row r="168" spans="2:14" x14ac:dyDescent="0.25">
      <c r="B168" s="29">
        <f t="shared" si="4"/>
        <v>165</v>
      </c>
      <c r="C168" s="175" t="s">
        <v>342</v>
      </c>
      <c r="D168" s="175" t="s">
        <v>320</v>
      </c>
      <c r="E168" s="175"/>
      <c r="F168" s="175"/>
      <c r="G168" s="175">
        <v>75</v>
      </c>
      <c r="H168" s="175">
        <v>34.200000000000003</v>
      </c>
      <c r="I168" s="29">
        <f t="shared" si="5"/>
        <v>13951.800000000008</v>
      </c>
      <c r="J168" s="176">
        <v>1.07</v>
      </c>
      <c r="K168" s="28"/>
      <c r="L168" s="28"/>
      <c r="N168" s="1">
        <v>164.3</v>
      </c>
    </row>
    <row r="169" spans="2:14" x14ac:dyDescent="0.25">
      <c r="B169" s="29">
        <f t="shared" si="4"/>
        <v>166</v>
      </c>
      <c r="C169" s="175" t="s">
        <v>315</v>
      </c>
      <c r="D169" s="175" t="s">
        <v>316</v>
      </c>
      <c r="E169" s="175" t="s">
        <v>282</v>
      </c>
      <c r="F169" s="175">
        <v>0.36</v>
      </c>
      <c r="G169" s="175">
        <v>90</v>
      </c>
      <c r="H169" s="175">
        <v>79</v>
      </c>
      <c r="I169" s="29">
        <f t="shared" si="5"/>
        <v>14030.800000000008</v>
      </c>
      <c r="J169" s="176">
        <v>1.0900000000000001</v>
      </c>
      <c r="K169" s="28"/>
      <c r="L169" s="28"/>
    </row>
    <row r="170" spans="2:14" x14ac:dyDescent="0.25">
      <c r="B170" s="29">
        <f t="shared" si="4"/>
        <v>167</v>
      </c>
      <c r="C170" s="175" t="s">
        <v>315</v>
      </c>
      <c r="D170" s="175" t="s">
        <v>316</v>
      </c>
      <c r="E170" s="175" t="s">
        <v>281</v>
      </c>
      <c r="F170" s="175">
        <v>0.36</v>
      </c>
      <c r="G170" s="175">
        <v>90</v>
      </c>
      <c r="H170" s="175">
        <v>3.1</v>
      </c>
      <c r="I170" s="29">
        <f t="shared" si="5"/>
        <v>14033.900000000009</v>
      </c>
      <c r="J170" s="176">
        <v>1.0900000000000001</v>
      </c>
      <c r="K170" s="28"/>
      <c r="L170" s="28"/>
    </row>
    <row r="171" spans="2:14" x14ac:dyDescent="0.25">
      <c r="B171" s="29">
        <f t="shared" si="4"/>
        <v>168</v>
      </c>
      <c r="C171" s="175" t="s">
        <v>316</v>
      </c>
      <c r="D171" s="175" t="s">
        <v>233</v>
      </c>
      <c r="E171" s="175"/>
      <c r="F171" s="175"/>
      <c r="G171" s="175">
        <v>90</v>
      </c>
      <c r="H171" s="175">
        <v>34.6</v>
      </c>
      <c r="I171" s="29">
        <f t="shared" si="5"/>
        <v>14068.500000000009</v>
      </c>
      <c r="J171" s="176">
        <v>1.0900000000000001</v>
      </c>
      <c r="K171" s="28"/>
      <c r="L171" s="28"/>
    </row>
    <row r="172" spans="2:14" x14ac:dyDescent="0.25">
      <c r="B172" s="29">
        <f t="shared" si="4"/>
        <v>169</v>
      </c>
      <c r="C172" s="175" t="s">
        <v>316</v>
      </c>
      <c r="D172" s="175" t="s">
        <v>233</v>
      </c>
      <c r="E172" s="175" t="s">
        <v>282</v>
      </c>
      <c r="F172" s="175">
        <v>0.36</v>
      </c>
      <c r="G172" s="175">
        <v>90</v>
      </c>
      <c r="H172" s="175">
        <v>3.1</v>
      </c>
      <c r="I172" s="29">
        <f t="shared" si="5"/>
        <v>14071.600000000009</v>
      </c>
      <c r="J172" s="176">
        <v>1.0900000000000001</v>
      </c>
      <c r="K172" s="28"/>
      <c r="L172" s="28"/>
    </row>
    <row r="173" spans="2:14" x14ac:dyDescent="0.25">
      <c r="B173" s="29">
        <f t="shared" si="4"/>
        <v>170</v>
      </c>
      <c r="C173" s="175" t="s">
        <v>343</v>
      </c>
      <c r="D173" s="175" t="s">
        <v>328</v>
      </c>
      <c r="E173" s="175"/>
      <c r="F173" s="175"/>
      <c r="G173" s="175">
        <v>90</v>
      </c>
      <c r="H173" s="175">
        <v>60.3</v>
      </c>
      <c r="I173" s="29">
        <f t="shared" si="5"/>
        <v>14131.900000000009</v>
      </c>
      <c r="J173" s="176">
        <v>1.0900000000000001</v>
      </c>
      <c r="K173" s="28"/>
      <c r="L173" s="28"/>
    </row>
    <row r="174" spans="2:14" x14ac:dyDescent="0.25">
      <c r="B174" s="29">
        <f t="shared" si="4"/>
        <v>171</v>
      </c>
      <c r="C174" s="175" t="s">
        <v>328</v>
      </c>
      <c r="D174" s="175" t="s">
        <v>342</v>
      </c>
      <c r="E174" s="175"/>
      <c r="F174" s="175"/>
      <c r="G174" s="175">
        <v>90</v>
      </c>
      <c r="H174" s="175">
        <v>19.899999999999999</v>
      </c>
      <c r="I174" s="29">
        <f t="shared" si="5"/>
        <v>14151.800000000008</v>
      </c>
      <c r="J174" s="176">
        <v>1.0900000000000001</v>
      </c>
      <c r="K174" s="28"/>
      <c r="L174" s="28"/>
    </row>
    <row r="175" spans="2:14" x14ac:dyDescent="0.25">
      <c r="B175" s="29">
        <f t="shared" si="4"/>
        <v>172</v>
      </c>
      <c r="C175" s="175" t="s">
        <v>343</v>
      </c>
      <c r="D175" s="175" t="s">
        <v>333</v>
      </c>
      <c r="E175" s="175" t="s">
        <v>282</v>
      </c>
      <c r="F175" s="175">
        <v>0.36</v>
      </c>
      <c r="G175" s="175">
        <v>110</v>
      </c>
      <c r="H175" s="175">
        <v>242</v>
      </c>
      <c r="I175" s="29">
        <f t="shared" si="5"/>
        <v>14393.800000000008</v>
      </c>
      <c r="J175" s="176">
        <v>1.1100000000000001</v>
      </c>
      <c r="K175" s="28"/>
      <c r="L175" s="28"/>
    </row>
    <row r="176" spans="2:14" x14ac:dyDescent="0.25">
      <c r="B176" s="29">
        <f t="shared" si="4"/>
        <v>173</v>
      </c>
      <c r="C176" s="175" t="s">
        <v>333</v>
      </c>
      <c r="D176" s="175" t="s">
        <v>37</v>
      </c>
      <c r="E176" s="175"/>
      <c r="F176" s="175"/>
      <c r="G176" s="175">
        <v>110</v>
      </c>
      <c r="H176" s="175">
        <f>85.6-12</f>
        <v>73.599999999999994</v>
      </c>
      <c r="I176" s="29">
        <f t="shared" si="5"/>
        <v>14467.400000000009</v>
      </c>
      <c r="J176" s="176">
        <v>1.1100000000000001</v>
      </c>
      <c r="K176" s="28"/>
      <c r="L176" s="28"/>
    </row>
    <row r="177" spans="2:19" x14ac:dyDescent="0.25">
      <c r="B177" s="177"/>
      <c r="C177" s="178">
        <v>63</v>
      </c>
      <c r="D177" s="178">
        <v>75</v>
      </c>
      <c r="E177" s="178">
        <v>90</v>
      </c>
      <c r="F177" s="178">
        <v>110</v>
      </c>
      <c r="G177" s="178"/>
      <c r="H177" s="178"/>
      <c r="I177" s="178"/>
      <c r="J177" s="178"/>
      <c r="K177" s="30"/>
      <c r="L177" s="30"/>
    </row>
    <row r="178" spans="2:19" x14ac:dyDescent="0.25">
      <c r="B178" s="177"/>
      <c r="C178" s="178">
        <f>+SUMIF($G$4:$G$176,C177,$H$4:$H$176)</f>
        <v>13267.400000000001</v>
      </c>
      <c r="D178" s="178">
        <f t="shared" ref="D178:F178" si="6">+SUMIF($G$4:$G$176,D177,$H$4:$H$176)</f>
        <v>300</v>
      </c>
      <c r="E178" s="178">
        <f t="shared" si="6"/>
        <v>199.99999999999997</v>
      </c>
      <c r="F178" s="178">
        <f t="shared" si="6"/>
        <v>700</v>
      </c>
      <c r="G178" s="178">
        <f>+SUM(C178:F178)</f>
        <v>14467.400000000001</v>
      </c>
      <c r="H178" s="178"/>
      <c r="I178" s="178"/>
      <c r="J178" s="178"/>
      <c r="K178" s="30"/>
      <c r="L178" s="30"/>
    </row>
    <row r="180" spans="2:19" ht="23.25" thickBot="1" x14ac:dyDescent="0.3">
      <c r="B180" s="190" t="s">
        <v>31</v>
      </c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2"/>
      <c r="S180"/>
    </row>
    <row r="181" spans="2:19" ht="16.5" thickBot="1" x14ac:dyDescent="0.3">
      <c r="B181" s="163">
        <v>1</v>
      </c>
      <c r="C181" s="164" t="s">
        <v>30</v>
      </c>
      <c r="D181" s="185" t="s">
        <v>18</v>
      </c>
      <c r="E181" s="183" t="s">
        <v>29</v>
      </c>
      <c r="F181" s="166"/>
      <c r="G181" s="166"/>
      <c r="H181" s="167"/>
      <c r="I181" s="168" t="s">
        <v>28</v>
      </c>
      <c r="J181" s="169"/>
      <c r="K181" s="169"/>
      <c r="L181" s="170"/>
      <c r="M181" s="168" t="s">
        <v>27</v>
      </c>
      <c r="N181" s="169"/>
      <c r="O181" s="169"/>
      <c r="P181" s="170"/>
      <c r="Q181" s="165" t="s">
        <v>26</v>
      </c>
      <c r="R181" s="166"/>
      <c r="S181" s="167"/>
    </row>
    <row r="182" spans="2:19" ht="90.75" thickBot="1" x14ac:dyDescent="0.3">
      <c r="B182" s="171"/>
      <c r="C182" s="172"/>
      <c r="D182" s="185"/>
      <c r="E182" s="184" t="s">
        <v>25</v>
      </c>
      <c r="F182" s="25" t="s">
        <v>24</v>
      </c>
      <c r="G182" s="25" t="s">
        <v>23</v>
      </c>
      <c r="H182" s="24" t="s">
        <v>22</v>
      </c>
      <c r="I182" s="27" t="s">
        <v>18</v>
      </c>
      <c r="J182" s="26" t="s">
        <v>21</v>
      </c>
      <c r="K182" s="25" t="s">
        <v>20</v>
      </c>
      <c r="L182" s="24" t="s">
        <v>19</v>
      </c>
      <c r="M182" s="27" t="s">
        <v>18</v>
      </c>
      <c r="N182" s="26" t="s">
        <v>17</v>
      </c>
      <c r="O182" s="25" t="s">
        <v>16</v>
      </c>
      <c r="P182" s="24" t="s">
        <v>15</v>
      </c>
      <c r="Q182" s="26" t="s">
        <v>14</v>
      </c>
      <c r="R182" s="25" t="s">
        <v>13</v>
      </c>
      <c r="S182" s="24" t="s">
        <v>12</v>
      </c>
    </row>
    <row r="183" spans="2:19" ht="15.75" x14ac:dyDescent="0.25">
      <c r="B183" s="17">
        <v>1.1000000000000001</v>
      </c>
      <c r="C183" s="16" t="s">
        <v>11</v>
      </c>
      <c r="D183" s="14">
        <v>14095</v>
      </c>
      <c r="E183" s="180">
        <f>+C178</f>
        <v>13267.400000000001</v>
      </c>
      <c r="F183" s="180">
        <v>13267.400000000001</v>
      </c>
      <c r="G183" s="180">
        <v>11794</v>
      </c>
      <c r="H183" s="181">
        <f>+E183-G183</f>
        <v>1473.4000000000015</v>
      </c>
      <c r="I183" s="179">
        <v>14095</v>
      </c>
      <c r="J183" s="21"/>
      <c r="K183" s="23">
        <v>6088</v>
      </c>
      <c r="L183" s="12" t="s">
        <v>344</v>
      </c>
      <c r="M183" s="14"/>
      <c r="N183" s="22"/>
      <c r="O183" s="21"/>
      <c r="P183" s="12"/>
      <c r="Q183" s="21"/>
      <c r="R183" s="20"/>
      <c r="S183" s="12"/>
    </row>
    <row r="184" spans="2:19" ht="15.75" x14ac:dyDescent="0.25">
      <c r="B184" s="17">
        <v>1.2</v>
      </c>
      <c r="C184" s="16" t="s">
        <v>10</v>
      </c>
      <c r="D184" s="14">
        <v>413</v>
      </c>
      <c r="E184" s="180">
        <f>+D178</f>
        <v>300</v>
      </c>
      <c r="F184" s="180">
        <v>300</v>
      </c>
      <c r="G184" s="180"/>
      <c r="H184" s="181">
        <f t="shared" ref="H184:H186" si="7">+E184-G184</f>
        <v>300</v>
      </c>
      <c r="I184" s="179">
        <v>413</v>
      </c>
      <c r="J184" s="11"/>
      <c r="K184" s="19"/>
      <c r="L184" s="12" t="s">
        <v>344</v>
      </c>
      <c r="M184" s="14"/>
      <c r="N184" s="18"/>
      <c r="O184" s="11"/>
      <c r="P184" s="12"/>
      <c r="Q184" s="11"/>
      <c r="R184" s="10"/>
      <c r="S184" s="9"/>
    </row>
    <row r="185" spans="2:19" ht="15.75" x14ac:dyDescent="0.25">
      <c r="B185" s="17">
        <v>1.3</v>
      </c>
      <c r="C185" s="16" t="s">
        <v>9</v>
      </c>
      <c r="D185" s="14">
        <v>222</v>
      </c>
      <c r="E185" s="180">
        <f>+E178</f>
        <v>199.99999999999997</v>
      </c>
      <c r="F185" s="180">
        <v>199.99999999999997</v>
      </c>
      <c r="G185" s="180"/>
      <c r="H185" s="181">
        <f t="shared" si="7"/>
        <v>199.99999999999997</v>
      </c>
      <c r="I185" s="179">
        <v>222</v>
      </c>
      <c r="J185" s="11"/>
      <c r="K185" s="19"/>
      <c r="L185" s="12" t="s">
        <v>344</v>
      </c>
      <c r="M185" s="14"/>
      <c r="N185" s="18"/>
      <c r="O185" s="11"/>
      <c r="P185" s="12"/>
      <c r="Q185" s="11"/>
      <c r="R185" s="10"/>
      <c r="S185" s="9"/>
    </row>
    <row r="186" spans="2:19" ht="15.75" x14ac:dyDescent="0.25">
      <c r="B186" s="17">
        <v>1.4</v>
      </c>
      <c r="C186" s="16" t="s">
        <v>8</v>
      </c>
      <c r="D186" s="14">
        <v>682</v>
      </c>
      <c r="E186" s="180">
        <f>+F178</f>
        <v>700</v>
      </c>
      <c r="F186" s="180">
        <v>700.80000000000007</v>
      </c>
      <c r="G186" s="180">
        <v>388</v>
      </c>
      <c r="H186" s="181">
        <f t="shared" si="7"/>
        <v>312</v>
      </c>
      <c r="I186" s="179">
        <v>682</v>
      </c>
      <c r="J186" s="11"/>
      <c r="K186" s="19"/>
      <c r="L186" s="12" t="s">
        <v>344</v>
      </c>
      <c r="M186" s="14"/>
      <c r="N186" s="18"/>
      <c r="O186" s="11"/>
      <c r="P186" s="12"/>
      <c r="Q186" s="11"/>
      <c r="R186" s="10"/>
      <c r="S186" s="9"/>
    </row>
    <row r="187" spans="2:19" ht="15.75" x14ac:dyDescent="0.25">
      <c r="B187" s="17">
        <v>1.5</v>
      </c>
      <c r="C187" s="16" t="s">
        <v>7</v>
      </c>
      <c r="D187" s="14"/>
      <c r="E187" s="180"/>
      <c r="F187" s="180"/>
      <c r="G187" s="182"/>
      <c r="H187" s="181"/>
      <c r="I187" s="179"/>
      <c r="J187" s="11"/>
      <c r="K187" s="19"/>
      <c r="L187" s="12" t="s">
        <v>344</v>
      </c>
      <c r="M187" s="14"/>
      <c r="N187" s="18"/>
      <c r="O187" s="11"/>
      <c r="P187" s="12"/>
      <c r="Q187" s="11"/>
      <c r="R187" s="10"/>
      <c r="S187" s="9"/>
    </row>
    <row r="188" spans="2:19" ht="15.75" x14ac:dyDescent="0.25">
      <c r="B188" s="17">
        <v>1.6</v>
      </c>
      <c r="C188" s="16" t="s">
        <v>6</v>
      </c>
      <c r="D188" s="14"/>
      <c r="E188" s="180"/>
      <c r="F188" s="180"/>
      <c r="G188" s="182"/>
      <c r="H188" s="181"/>
      <c r="I188" s="179"/>
      <c r="J188" s="11"/>
      <c r="K188" s="19"/>
      <c r="L188" s="12" t="s">
        <v>344</v>
      </c>
      <c r="M188" s="14"/>
      <c r="N188" s="18"/>
      <c r="O188" s="11"/>
      <c r="P188" s="12"/>
      <c r="Q188" s="11"/>
      <c r="R188" s="10"/>
      <c r="S188" s="9"/>
    </row>
    <row r="189" spans="2:19" ht="15.75" x14ac:dyDescent="0.25">
      <c r="B189" s="17">
        <v>1.7</v>
      </c>
      <c r="C189" s="16" t="s">
        <v>5</v>
      </c>
      <c r="D189" s="14"/>
      <c r="E189" s="180"/>
      <c r="F189" s="180"/>
      <c r="G189" s="182"/>
      <c r="H189" s="181"/>
      <c r="I189" s="179"/>
      <c r="J189" s="11"/>
      <c r="K189" s="19"/>
      <c r="L189" s="12" t="s">
        <v>344</v>
      </c>
      <c r="M189" s="14"/>
      <c r="N189" s="18"/>
      <c r="O189" s="11"/>
      <c r="P189" s="12"/>
      <c r="Q189" s="11"/>
      <c r="R189" s="10"/>
      <c r="S189" s="9"/>
    </row>
    <row r="190" spans="2:19" ht="15.75" x14ac:dyDescent="0.25">
      <c r="B190" s="17">
        <v>1.8</v>
      </c>
      <c r="C190" s="16" t="s">
        <v>4</v>
      </c>
      <c r="D190" s="14"/>
      <c r="E190" s="180"/>
      <c r="F190" s="180"/>
      <c r="G190" s="182"/>
      <c r="H190" s="181"/>
      <c r="I190" s="188"/>
      <c r="J190" s="11"/>
      <c r="K190" s="10"/>
      <c r="L190" s="9" t="s">
        <v>344</v>
      </c>
      <c r="M190" s="13"/>
      <c r="N190" s="13"/>
      <c r="O190" s="10"/>
      <c r="P190" s="12"/>
      <c r="Q190" s="11"/>
      <c r="R190" s="10"/>
      <c r="S190" s="9"/>
    </row>
    <row r="191" spans="2:19" ht="15.75" x14ac:dyDescent="0.25">
      <c r="B191" s="17">
        <v>1.9</v>
      </c>
      <c r="C191" s="16" t="s">
        <v>3</v>
      </c>
      <c r="D191" s="15"/>
      <c r="E191" s="189"/>
      <c r="F191" s="180"/>
      <c r="G191" s="182"/>
      <c r="H191" s="181"/>
      <c r="I191" s="188"/>
      <c r="J191" s="11"/>
      <c r="K191" s="10"/>
      <c r="L191" s="9" t="s">
        <v>344</v>
      </c>
      <c r="M191" s="13"/>
      <c r="N191" s="13"/>
      <c r="O191" s="10"/>
      <c r="P191" s="12"/>
      <c r="Q191" s="11"/>
      <c r="R191" s="10"/>
      <c r="S191" s="9"/>
    </row>
    <row r="192" spans="2:19" ht="19.5" thickBot="1" x14ac:dyDescent="0.3">
      <c r="B192" s="173" t="s">
        <v>2</v>
      </c>
      <c r="C192" s="174"/>
      <c r="D192" s="186">
        <f>+SUM(D183:D191)</f>
        <v>15412</v>
      </c>
      <c r="E192" s="8">
        <f>+SUM(E183:E191)</f>
        <v>14467.400000000001</v>
      </c>
      <c r="F192" s="8">
        <f>+SUM(F183:F191)</f>
        <v>14468.2</v>
      </c>
      <c r="G192" s="8">
        <f>+G183+G184+G185+G186</f>
        <v>12182</v>
      </c>
      <c r="H192" s="8">
        <f>+SUM(H183:H191)</f>
        <v>2285.4000000000015</v>
      </c>
      <c r="I192" s="187">
        <f>+SUM(I183:I191)</f>
        <v>15412</v>
      </c>
      <c r="J192" s="6"/>
      <c r="K192" s="187">
        <f>+SUM(K183:K191)</f>
        <v>6088</v>
      </c>
      <c r="L192" s="4"/>
      <c r="M192" s="7"/>
      <c r="N192" s="7"/>
      <c r="O192" s="5"/>
      <c r="P192" s="4"/>
      <c r="Q192" s="6"/>
      <c r="R192" s="5"/>
      <c r="S192" s="4"/>
    </row>
    <row r="193" spans="2:19" x14ac:dyDescent="0.25">
      <c r="B193" s="3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/>
    </row>
    <row r="194" spans="2:19" x14ac:dyDescent="0.25">
      <c r="B194" s="3"/>
      <c r="C194" s="3"/>
      <c r="D194" s="2"/>
      <c r="E194" s="2"/>
      <c r="F194" s="2"/>
      <c r="G194" s="2"/>
      <c r="H194" s="2" t="s">
        <v>1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/>
    </row>
    <row r="195" spans="2:19" ht="15" customHeight="1" x14ac:dyDescent="0.25">
      <c r="B195" s="193" t="s">
        <v>0</v>
      </c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/>
    </row>
    <row r="199" spans="2:19" x14ac:dyDescent="0.25">
      <c r="H199" s="1">
        <f>14629-14468</f>
        <v>161</v>
      </c>
    </row>
  </sheetData>
  <mergeCells count="14">
    <mergeCell ref="B195:R195"/>
    <mergeCell ref="B180:R180"/>
    <mergeCell ref="K23:L23"/>
    <mergeCell ref="K26:L26"/>
    <mergeCell ref="K30:L30"/>
    <mergeCell ref="K39:L39"/>
    <mergeCell ref="K45:L45"/>
    <mergeCell ref="K56:L56"/>
    <mergeCell ref="K19:L19"/>
    <mergeCell ref="B2:L2"/>
    <mergeCell ref="K3:L3"/>
    <mergeCell ref="K6:L6"/>
    <mergeCell ref="K10:L10"/>
    <mergeCell ref="K16:L16"/>
  </mergeCells>
  <conditionalFormatting sqref="D191 N183:S191 I190:I191 J183:L191 M190:M191 G187:H191 H183:H186">
    <cfRule type="cellIs" dxfId="123" priority="67" operator="lessThan">
      <formula>0</formula>
    </cfRule>
  </conditionalFormatting>
  <conditionalFormatting sqref="J183">
    <cfRule type="cellIs" dxfId="122" priority="66" operator="greaterThan">
      <formula>#REF!</formula>
    </cfRule>
  </conditionalFormatting>
  <conditionalFormatting sqref="J184">
    <cfRule type="cellIs" dxfId="121" priority="65" operator="greaterThan">
      <formula>#REF!</formula>
    </cfRule>
  </conditionalFormatting>
  <conditionalFormatting sqref="J185">
    <cfRule type="cellIs" dxfId="120" priority="64" operator="greaterThan">
      <formula>#REF!</formula>
    </cfRule>
  </conditionalFormatting>
  <conditionalFormatting sqref="J186">
    <cfRule type="cellIs" dxfId="119" priority="63" operator="greaterThan">
      <formula>#REF!</formula>
    </cfRule>
  </conditionalFormatting>
  <conditionalFormatting sqref="J187">
    <cfRule type="cellIs" dxfId="118" priority="62" operator="greaterThan">
      <formula>#REF!</formula>
    </cfRule>
  </conditionalFormatting>
  <conditionalFormatting sqref="J188">
    <cfRule type="cellIs" dxfId="117" priority="61" operator="greaterThan">
      <formula>#REF!</formula>
    </cfRule>
  </conditionalFormatting>
  <conditionalFormatting sqref="J189">
    <cfRule type="cellIs" dxfId="116" priority="60" operator="greaterThan">
      <formula>#REF!</formula>
    </cfRule>
  </conditionalFormatting>
  <conditionalFormatting sqref="J190">
    <cfRule type="cellIs" dxfId="115" priority="59" operator="greaterThan">
      <formula>#REF!</formula>
    </cfRule>
  </conditionalFormatting>
  <conditionalFormatting sqref="J191">
    <cfRule type="cellIs" dxfId="114" priority="58" operator="greaterThan">
      <formula>#REF!</formula>
    </cfRule>
  </conditionalFormatting>
  <conditionalFormatting sqref="Q183">
    <cfRule type="cellIs" dxfId="113" priority="57" operator="greaterThan">
      <formula>#REF!</formula>
    </cfRule>
  </conditionalFormatting>
  <conditionalFormatting sqref="Q184">
    <cfRule type="cellIs" dxfId="112" priority="56" operator="greaterThan">
      <formula>#REF!</formula>
    </cfRule>
  </conditionalFormatting>
  <conditionalFormatting sqref="Q185">
    <cfRule type="cellIs" dxfId="111" priority="55" operator="greaterThan">
      <formula>#REF!</formula>
    </cfRule>
  </conditionalFormatting>
  <conditionalFormatting sqref="Q186">
    <cfRule type="cellIs" dxfId="110" priority="54" operator="greaterThan">
      <formula>#REF!</formula>
    </cfRule>
  </conditionalFormatting>
  <conditionalFormatting sqref="Q187">
    <cfRule type="cellIs" dxfId="109" priority="53" operator="greaterThan">
      <formula>#REF!</formula>
    </cfRule>
  </conditionalFormatting>
  <conditionalFormatting sqref="Q188">
    <cfRule type="cellIs" dxfId="108" priority="52" operator="greaterThan">
      <formula>#REF!</formula>
    </cfRule>
  </conditionalFormatting>
  <conditionalFormatting sqref="Q189">
    <cfRule type="cellIs" dxfId="107" priority="51" operator="greaterThan">
      <formula>#REF!</formula>
    </cfRule>
  </conditionalFormatting>
  <conditionalFormatting sqref="Q190">
    <cfRule type="cellIs" dxfId="106" priority="50" operator="greaterThan">
      <formula>#REF!</formula>
    </cfRule>
  </conditionalFormatting>
  <conditionalFormatting sqref="Q191">
    <cfRule type="cellIs" dxfId="105" priority="49" operator="greaterThan">
      <formula>#REF!</formula>
    </cfRule>
  </conditionalFormatting>
  <conditionalFormatting sqref="N183">
    <cfRule type="cellIs" dxfId="104" priority="48" operator="greaterThan">
      <formula>#REF!</formula>
    </cfRule>
  </conditionalFormatting>
  <conditionalFormatting sqref="N184">
    <cfRule type="cellIs" dxfId="103" priority="47" operator="greaterThan">
      <formula>#REF!</formula>
    </cfRule>
  </conditionalFormatting>
  <conditionalFormatting sqref="N185">
    <cfRule type="cellIs" dxfId="102" priority="46" operator="greaterThan">
      <formula>#REF!</formula>
    </cfRule>
  </conditionalFormatting>
  <conditionalFormatting sqref="N186">
    <cfRule type="cellIs" dxfId="101" priority="45" operator="greaterThan">
      <formula>#REF!</formula>
    </cfRule>
  </conditionalFormatting>
  <conditionalFormatting sqref="N187">
    <cfRule type="cellIs" dxfId="100" priority="44" operator="greaterThan">
      <formula>#REF!</formula>
    </cfRule>
  </conditionalFormatting>
  <conditionalFormatting sqref="N188">
    <cfRule type="cellIs" dxfId="99" priority="43" operator="greaterThan">
      <formula>#REF!</formula>
    </cfRule>
  </conditionalFormatting>
  <conditionalFormatting sqref="N189">
    <cfRule type="cellIs" dxfId="98" priority="42" operator="greaterThan">
      <formula>#REF!</formula>
    </cfRule>
  </conditionalFormatting>
  <conditionalFormatting sqref="O183">
    <cfRule type="cellIs" dxfId="97" priority="41" operator="greaterThan">
      <formula>#REF!</formula>
    </cfRule>
  </conditionalFormatting>
  <conditionalFormatting sqref="O184">
    <cfRule type="cellIs" dxfId="96" priority="40" operator="greaterThan">
      <formula>#REF!</formula>
    </cfRule>
  </conditionalFormatting>
  <conditionalFormatting sqref="O185">
    <cfRule type="cellIs" dxfId="95" priority="39" operator="greaterThan">
      <formula>#REF!</formula>
    </cfRule>
  </conditionalFormatting>
  <conditionalFormatting sqref="O186">
    <cfRule type="cellIs" dxfId="94" priority="38" operator="greaterThan">
      <formula>#REF!</formula>
    </cfRule>
  </conditionalFormatting>
  <conditionalFormatting sqref="O187">
    <cfRule type="cellIs" dxfId="93" priority="37" operator="greaterThan">
      <formula>#REF!</formula>
    </cfRule>
  </conditionalFormatting>
  <conditionalFormatting sqref="O188">
    <cfRule type="cellIs" dxfId="92" priority="36" operator="greaterThan">
      <formula>#REF!</formula>
    </cfRule>
  </conditionalFormatting>
  <conditionalFormatting sqref="O189">
    <cfRule type="cellIs" dxfId="91" priority="35" operator="greaterThan">
      <formula>#REF!</formula>
    </cfRule>
  </conditionalFormatting>
  <conditionalFormatting sqref="D191 N183:S191 I190:I191 J183:L191 M190:M191 G187:H191 H183:H186">
    <cfRule type="cellIs" dxfId="90" priority="34" operator="lessThan">
      <formula>0</formula>
    </cfRule>
  </conditionalFormatting>
  <conditionalFormatting sqref="J183">
    <cfRule type="cellIs" dxfId="89" priority="33" operator="greaterThan">
      <formula>#REF!</formula>
    </cfRule>
  </conditionalFormatting>
  <conditionalFormatting sqref="J184">
    <cfRule type="cellIs" dxfId="88" priority="32" operator="greaterThan">
      <formula>#REF!</formula>
    </cfRule>
  </conditionalFormatting>
  <conditionalFormatting sqref="J185">
    <cfRule type="cellIs" dxfId="87" priority="31" operator="greaterThan">
      <formula>#REF!</formula>
    </cfRule>
  </conditionalFormatting>
  <conditionalFormatting sqref="J186">
    <cfRule type="cellIs" dxfId="86" priority="30" operator="greaterThan">
      <formula>#REF!</formula>
    </cfRule>
  </conditionalFormatting>
  <conditionalFormatting sqref="J187">
    <cfRule type="cellIs" dxfId="85" priority="29" operator="greaterThan">
      <formula>#REF!</formula>
    </cfRule>
  </conditionalFormatting>
  <conditionalFormatting sqref="J188">
    <cfRule type="cellIs" dxfId="84" priority="28" operator="greaterThan">
      <formula>#REF!</formula>
    </cfRule>
  </conditionalFormatting>
  <conditionalFormatting sqref="J189">
    <cfRule type="cellIs" dxfId="83" priority="27" operator="greaterThan">
      <formula>#REF!</formula>
    </cfRule>
  </conditionalFormatting>
  <conditionalFormatting sqref="J190">
    <cfRule type="cellIs" dxfId="82" priority="26" operator="greaterThan">
      <formula>#REF!</formula>
    </cfRule>
  </conditionalFormatting>
  <conditionalFormatting sqref="J191">
    <cfRule type="cellIs" dxfId="81" priority="25" operator="greaterThan">
      <formula>#REF!</formula>
    </cfRule>
  </conditionalFormatting>
  <conditionalFormatting sqref="Q183">
    <cfRule type="cellIs" dxfId="80" priority="24" operator="greaterThan">
      <formula>#REF!</formula>
    </cfRule>
  </conditionalFormatting>
  <conditionalFormatting sqref="Q184">
    <cfRule type="cellIs" dxfId="79" priority="23" operator="greaterThan">
      <formula>#REF!</formula>
    </cfRule>
  </conditionalFormatting>
  <conditionalFormatting sqref="Q185">
    <cfRule type="cellIs" dxfId="78" priority="22" operator="greaterThan">
      <formula>#REF!</formula>
    </cfRule>
  </conditionalFormatting>
  <conditionalFormatting sqref="Q186">
    <cfRule type="cellIs" dxfId="77" priority="21" operator="greaterThan">
      <formula>#REF!</formula>
    </cfRule>
  </conditionalFormatting>
  <conditionalFormatting sqref="Q187">
    <cfRule type="cellIs" dxfId="76" priority="20" operator="greaterThan">
      <formula>#REF!</formula>
    </cfRule>
  </conditionalFormatting>
  <conditionalFormatting sqref="Q188">
    <cfRule type="cellIs" dxfId="75" priority="19" operator="greaterThan">
      <formula>#REF!</formula>
    </cfRule>
  </conditionalFormatting>
  <conditionalFormatting sqref="Q189">
    <cfRule type="cellIs" dxfId="74" priority="18" operator="greaterThan">
      <formula>#REF!</formula>
    </cfRule>
  </conditionalFormatting>
  <conditionalFormatting sqref="Q190">
    <cfRule type="cellIs" dxfId="73" priority="17" operator="greaterThan">
      <formula>#REF!</formula>
    </cfRule>
  </conditionalFormatting>
  <conditionalFormatting sqref="Q191">
    <cfRule type="cellIs" dxfId="72" priority="16" operator="greaterThan">
      <formula>#REF!</formula>
    </cfRule>
  </conditionalFormatting>
  <conditionalFormatting sqref="N183">
    <cfRule type="cellIs" dxfId="71" priority="15" operator="greaterThan">
      <formula>#REF!</formula>
    </cfRule>
  </conditionalFormatting>
  <conditionalFormatting sqref="N184">
    <cfRule type="cellIs" dxfId="70" priority="14" operator="greaterThan">
      <formula>#REF!</formula>
    </cfRule>
  </conditionalFormatting>
  <conditionalFormatting sqref="N185">
    <cfRule type="cellIs" dxfId="69" priority="13" operator="greaterThan">
      <formula>#REF!</formula>
    </cfRule>
  </conditionalFormatting>
  <conditionalFormatting sqref="N186">
    <cfRule type="cellIs" dxfId="68" priority="12" operator="greaterThan">
      <formula>#REF!</formula>
    </cfRule>
  </conditionalFormatting>
  <conditionalFormatting sqref="N187">
    <cfRule type="cellIs" dxfId="67" priority="11" operator="greaterThan">
      <formula>#REF!</formula>
    </cfRule>
  </conditionalFormatting>
  <conditionalFormatting sqref="N188">
    <cfRule type="cellIs" dxfId="66" priority="10" operator="greaterThan">
      <formula>#REF!</formula>
    </cfRule>
  </conditionalFormatting>
  <conditionalFormatting sqref="N189">
    <cfRule type="cellIs" dxfId="65" priority="9" operator="greaterThan">
      <formula>#REF!</formula>
    </cfRule>
  </conditionalFormatting>
  <conditionalFormatting sqref="O183">
    <cfRule type="cellIs" dxfId="64" priority="8" operator="greaterThan">
      <formula>#REF!</formula>
    </cfRule>
  </conditionalFormatting>
  <conditionalFormatting sqref="O184">
    <cfRule type="cellIs" dxfId="63" priority="7" operator="greaterThan">
      <formula>#REF!</formula>
    </cfRule>
  </conditionalFormatting>
  <conditionalFormatting sqref="O185">
    <cfRule type="cellIs" dxfId="62" priority="6" operator="greaterThan">
      <formula>#REF!</formula>
    </cfRule>
  </conditionalFormatting>
  <conditionalFormatting sqref="O186">
    <cfRule type="cellIs" dxfId="61" priority="5" operator="greaterThan">
      <formula>#REF!</formula>
    </cfRule>
  </conditionalFormatting>
  <conditionalFormatting sqref="O187">
    <cfRule type="cellIs" dxfId="60" priority="4" operator="greaterThan">
      <formula>#REF!</formula>
    </cfRule>
  </conditionalFormatting>
  <conditionalFormatting sqref="O188">
    <cfRule type="cellIs" dxfId="59" priority="3" operator="greaterThan">
      <formula>#REF!</formula>
    </cfRule>
  </conditionalFormatting>
  <conditionalFormatting sqref="O189">
    <cfRule type="cellIs" dxfId="58" priority="2" operator="greaterThan">
      <formula>#REF!</formula>
    </cfRule>
  </conditionalFormatting>
  <conditionalFormatting sqref="G187:G191">
    <cfRule type="cellIs" dxfId="57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zoomScaleNormal="100" workbookViewId="0">
      <selection activeCell="E4" sqref="E4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5.42578125" style="150" customWidth="1"/>
    <col min="5" max="5" width="18.42578125" style="150" customWidth="1"/>
    <col min="6" max="7" width="16.28515625" style="150" customWidth="1"/>
    <col min="8" max="8" width="15.7109375" style="150" customWidth="1"/>
    <col min="9" max="9" width="15" style="151" hidden="1" customWidth="1"/>
    <col min="10" max="10" width="10.42578125" customWidth="1"/>
    <col min="11" max="11" width="12.5703125" style="152" hidden="1" customWidth="1"/>
    <col min="12" max="12" width="9.28515625" style="153" hidden="1" customWidth="1"/>
    <col min="13" max="13" width="11.140625" style="153" hidden="1" customWidth="1"/>
    <col min="14" max="14" width="7.5703125" style="154" hidden="1" customWidth="1"/>
    <col min="15" max="15" width="15.28515625" style="155" hidden="1" customWidth="1"/>
    <col min="16" max="16" width="12" hidden="1" customWidth="1"/>
    <col min="17" max="17" width="14" style="156" hidden="1" customWidth="1"/>
  </cols>
  <sheetData>
    <row r="1" spans="1:19" s="37" customFormat="1" ht="22.5" customHeight="1" x14ac:dyDescent="0.25">
      <c r="A1" s="202" t="s">
        <v>44</v>
      </c>
      <c r="B1" s="202"/>
      <c r="C1" s="202"/>
      <c r="D1" s="202"/>
      <c r="E1" s="202"/>
      <c r="F1" s="202"/>
      <c r="G1" s="202"/>
      <c r="H1" s="202"/>
      <c r="I1" s="202"/>
      <c r="J1" s="202"/>
      <c r="K1" s="31"/>
      <c r="L1" s="32"/>
      <c r="M1" s="32" t="s">
        <v>45</v>
      </c>
      <c r="N1" s="33"/>
      <c r="O1" s="34"/>
      <c r="P1" s="35"/>
      <c r="Q1" s="36"/>
      <c r="R1" s="35"/>
      <c r="S1" s="35"/>
    </row>
    <row r="2" spans="1:19" s="37" customFormat="1" ht="18.75" customHeight="1" x14ac:dyDescent="0.25">
      <c r="A2" s="203" t="s">
        <v>46</v>
      </c>
      <c r="B2" s="203"/>
      <c r="C2" s="203"/>
      <c r="D2" s="203"/>
      <c r="E2" s="203"/>
      <c r="F2" s="203"/>
      <c r="G2" s="203"/>
      <c r="H2" s="203"/>
      <c r="I2" s="203"/>
      <c r="J2" s="203"/>
      <c r="K2" s="38"/>
      <c r="L2" s="39"/>
      <c r="M2" s="39"/>
      <c r="N2" s="40"/>
      <c r="O2" s="41"/>
      <c r="P2" s="42"/>
      <c r="Q2" s="43"/>
      <c r="R2" s="42"/>
      <c r="S2" s="42"/>
    </row>
    <row r="3" spans="1:19" s="37" customFormat="1" ht="21.75" customHeight="1" x14ac:dyDescent="0.25">
      <c r="A3" s="203" t="s">
        <v>47</v>
      </c>
      <c r="B3" s="203"/>
      <c r="C3" s="203"/>
      <c r="D3" s="203"/>
      <c r="E3" s="203"/>
      <c r="F3" s="203"/>
      <c r="G3" s="203"/>
      <c r="H3" s="203"/>
      <c r="I3" s="203"/>
      <c r="J3" s="203"/>
      <c r="K3" s="44"/>
      <c r="L3" s="45"/>
      <c r="M3" s="39"/>
      <c r="N3" s="40"/>
      <c r="O3" s="41"/>
      <c r="P3" s="42"/>
      <c r="Q3" s="43"/>
      <c r="R3" s="42"/>
      <c r="S3" s="42"/>
    </row>
    <row r="4" spans="1:19" s="37" customFormat="1" ht="27.75" customHeight="1" x14ac:dyDescent="0.25">
      <c r="A4" s="46"/>
      <c r="B4" s="47" t="s">
        <v>48</v>
      </c>
      <c r="C4" s="48"/>
      <c r="D4" s="49" t="s">
        <v>49</v>
      </c>
      <c r="E4" s="50" t="s">
        <v>352</v>
      </c>
      <c r="F4" s="49" t="s">
        <v>50</v>
      </c>
      <c r="G4" s="204" t="s">
        <v>51</v>
      </c>
      <c r="H4" s="205"/>
      <c r="I4" s="205"/>
      <c r="J4" s="206"/>
      <c r="K4" s="51"/>
      <c r="L4" s="45"/>
      <c r="M4" s="39"/>
      <c r="N4" s="40"/>
      <c r="O4" s="41"/>
      <c r="P4" s="42"/>
      <c r="Q4" s="43"/>
      <c r="R4" s="42"/>
      <c r="S4" s="42"/>
    </row>
    <row r="5" spans="1:19" s="37" customFormat="1" ht="27.75" customHeight="1" x14ac:dyDescent="0.25">
      <c r="A5" s="46"/>
      <c r="B5" s="47" t="s">
        <v>52</v>
      </c>
      <c r="C5" s="52"/>
      <c r="D5" s="49" t="s">
        <v>53</v>
      </c>
      <c r="E5" s="53"/>
      <c r="F5" s="49" t="s">
        <v>54</v>
      </c>
      <c r="G5" s="204" t="s">
        <v>43</v>
      </c>
      <c r="H5" s="205"/>
      <c r="I5" s="205"/>
      <c r="J5" s="206"/>
      <c r="K5" s="51"/>
      <c r="L5" s="45"/>
      <c r="M5" s="39"/>
      <c r="N5" s="39"/>
      <c r="O5" s="41"/>
      <c r="P5" s="42"/>
      <c r="Q5" s="43"/>
      <c r="R5" s="42"/>
      <c r="S5" s="42"/>
    </row>
    <row r="6" spans="1:19" s="56" customFormat="1" ht="21" customHeight="1" x14ac:dyDescent="0.2">
      <c r="A6" s="199" t="s">
        <v>55</v>
      </c>
      <c r="B6" s="207" t="s">
        <v>56</v>
      </c>
      <c r="C6" s="208" t="s">
        <v>57</v>
      </c>
      <c r="D6" s="54"/>
      <c r="E6" s="199"/>
      <c r="F6" s="199"/>
      <c r="G6" s="199"/>
      <c r="H6" s="210" t="s">
        <v>58</v>
      </c>
      <c r="I6" s="55" t="s">
        <v>59</v>
      </c>
      <c r="J6" s="199" t="s">
        <v>38</v>
      </c>
      <c r="K6" s="200" t="s">
        <v>60</v>
      </c>
      <c r="L6" s="200"/>
      <c r="M6" s="200"/>
      <c r="N6" s="200"/>
      <c r="O6" s="200"/>
      <c r="Q6" s="57"/>
    </row>
    <row r="7" spans="1:19" s="56" customFormat="1" ht="42" customHeight="1" x14ac:dyDescent="0.2">
      <c r="A7" s="199"/>
      <c r="B7" s="207"/>
      <c r="C7" s="209"/>
      <c r="D7" s="58" t="s">
        <v>61</v>
      </c>
      <c r="E7" s="58" t="s">
        <v>62</v>
      </c>
      <c r="F7" s="58" t="s">
        <v>63</v>
      </c>
      <c r="G7" s="59" t="s">
        <v>64</v>
      </c>
      <c r="H7" s="211"/>
      <c r="I7" s="60"/>
      <c r="J7" s="199"/>
      <c r="K7" s="61" t="s">
        <v>65</v>
      </c>
      <c r="L7" s="62" t="s">
        <v>65</v>
      </c>
      <c r="M7" s="63" t="s">
        <v>65</v>
      </c>
      <c r="N7" s="64" t="s">
        <v>65</v>
      </c>
      <c r="O7" s="65" t="s">
        <v>66</v>
      </c>
      <c r="Q7" s="66" t="s">
        <v>67</v>
      </c>
    </row>
    <row r="8" spans="1:19" s="78" customFormat="1" ht="19.5" customHeight="1" x14ac:dyDescent="0.2">
      <c r="A8" s="67" t="s">
        <v>68</v>
      </c>
      <c r="B8" s="68" t="s">
        <v>69</v>
      </c>
      <c r="C8" s="68"/>
      <c r="D8" s="69"/>
      <c r="E8" s="69"/>
      <c r="F8" s="69"/>
      <c r="G8" s="70"/>
      <c r="H8" s="69"/>
      <c r="I8" s="71"/>
      <c r="J8" s="72"/>
      <c r="K8" s="73" t="s">
        <v>70</v>
      </c>
      <c r="L8" s="74" t="s">
        <v>70</v>
      </c>
      <c r="M8" s="75" t="s">
        <v>70</v>
      </c>
      <c r="N8" s="76" t="s">
        <v>70</v>
      </c>
      <c r="O8" s="77"/>
      <c r="Q8" s="79"/>
    </row>
    <row r="9" spans="1:19" s="89" customFormat="1" ht="26.25" customHeight="1" x14ac:dyDescent="0.2">
      <c r="A9" s="80">
        <v>1</v>
      </c>
      <c r="B9" s="81" t="s">
        <v>71</v>
      </c>
      <c r="C9" s="82" t="s">
        <v>72</v>
      </c>
      <c r="D9" s="83">
        <f>1600+4100+3600+3450+857</f>
        <v>13607</v>
      </c>
      <c r="E9" s="83">
        <f>+AMUVAHI!F183</f>
        <v>13267.400000000001</v>
      </c>
      <c r="F9" s="83">
        <f>+AMUVAHI!G183</f>
        <v>11794</v>
      </c>
      <c r="G9" s="84">
        <f>+E9-F9</f>
        <v>1473.4000000000015</v>
      </c>
      <c r="H9" s="83"/>
      <c r="I9" s="85">
        <v>4474</v>
      </c>
      <c r="J9" s="83"/>
      <c r="K9" s="86"/>
      <c r="L9" s="86"/>
      <c r="M9" s="83"/>
      <c r="N9" s="87"/>
      <c r="O9" s="88">
        <f t="shared" ref="O9:O18" si="0">SUM(K9:N9)</f>
        <v>0</v>
      </c>
      <c r="P9" s="89">
        <f>+VLOOKUP(B9,'[1]m codes'!$A:$B,2,0)</f>
        <v>1200000251</v>
      </c>
      <c r="Q9" s="90">
        <f>+O9-F9</f>
        <v>-11794</v>
      </c>
      <c r="R9" s="91"/>
    </row>
    <row r="10" spans="1:19" s="89" customFormat="1" ht="26.25" customHeight="1" x14ac:dyDescent="0.2">
      <c r="A10" s="80">
        <f>+A9+1</f>
        <v>2</v>
      </c>
      <c r="B10" s="81" t="s">
        <v>73</v>
      </c>
      <c r="C10" s="82" t="s">
        <v>72</v>
      </c>
      <c r="D10" s="83">
        <v>300</v>
      </c>
      <c r="E10" s="83">
        <f>+AMUVAHI!F184</f>
        <v>300</v>
      </c>
      <c r="F10" s="83"/>
      <c r="G10" s="84">
        <f t="shared" ref="G10:G12" si="1">+E10-F10</f>
        <v>300</v>
      </c>
      <c r="H10" s="83"/>
      <c r="I10" s="85"/>
      <c r="J10" s="83"/>
      <c r="K10" s="86"/>
      <c r="L10" s="86"/>
      <c r="M10" s="83"/>
      <c r="N10" s="87"/>
      <c r="O10" s="88">
        <f t="shared" si="0"/>
        <v>0</v>
      </c>
      <c r="P10" s="89">
        <f>+VLOOKUP(B10,'[1]m codes'!$A:$B,2,0)</f>
        <v>1200000332</v>
      </c>
      <c r="Q10" s="90">
        <f>+O10-F10</f>
        <v>0</v>
      </c>
      <c r="R10" s="91"/>
    </row>
    <row r="11" spans="1:19" s="89" customFormat="1" ht="26.25" customHeight="1" x14ac:dyDescent="0.2">
      <c r="A11" s="80">
        <f t="shared" ref="A11:A18" si="2">+A10+1</f>
        <v>3</v>
      </c>
      <c r="B11" s="81" t="s">
        <v>74</v>
      </c>
      <c r="C11" s="82" t="s">
        <v>72</v>
      </c>
      <c r="D11" s="83">
        <v>200</v>
      </c>
      <c r="E11" s="83">
        <f>+AMUVAHI!F185</f>
        <v>199.99999999999997</v>
      </c>
      <c r="F11" s="83"/>
      <c r="G11" s="84">
        <f t="shared" si="1"/>
        <v>199.99999999999997</v>
      </c>
      <c r="H11" s="83"/>
      <c r="I11" s="85"/>
      <c r="J11" s="83"/>
      <c r="K11" s="86"/>
      <c r="L11" s="86"/>
      <c r="M11" s="83"/>
      <c r="N11" s="87"/>
      <c r="O11" s="88">
        <f t="shared" si="0"/>
        <v>0</v>
      </c>
      <c r="P11" s="89">
        <f>+VLOOKUP(B11,'[1]m codes'!$A:$B,2,0)</f>
        <v>1200000333</v>
      </c>
      <c r="Q11" s="90">
        <f t="shared" ref="Q11:Q18" si="3">+O11-F11</f>
        <v>0</v>
      </c>
      <c r="R11" s="91"/>
    </row>
    <row r="12" spans="1:19" s="89" customFormat="1" ht="26.25" customHeight="1" x14ac:dyDescent="0.2">
      <c r="A12" s="80">
        <f t="shared" si="2"/>
        <v>4</v>
      </c>
      <c r="B12" s="81" t="s">
        <v>75</v>
      </c>
      <c r="C12" s="82" t="s">
        <v>72</v>
      </c>
      <c r="D12" s="83">
        <v>700</v>
      </c>
      <c r="E12" s="83">
        <f>+AMUVAHI!E186</f>
        <v>700</v>
      </c>
      <c r="F12" s="83">
        <f>+AMUVAHI!G186</f>
        <v>388</v>
      </c>
      <c r="G12" s="84">
        <f t="shared" si="1"/>
        <v>312</v>
      </c>
      <c r="H12" s="83"/>
      <c r="I12" s="85"/>
      <c r="J12" s="83"/>
      <c r="K12" s="86"/>
      <c r="L12" s="86"/>
      <c r="M12" s="83"/>
      <c r="N12" s="87"/>
      <c r="O12" s="88">
        <f t="shared" si="0"/>
        <v>0</v>
      </c>
      <c r="P12" s="89">
        <f>+VLOOKUP(B12,'[1]m codes'!$A:$B,2,0)</f>
        <v>1200000334</v>
      </c>
      <c r="Q12" s="90">
        <f t="shared" si="3"/>
        <v>-388</v>
      </c>
      <c r="R12" s="91"/>
    </row>
    <row r="13" spans="1:19" s="89" customFormat="1" ht="26.25" customHeight="1" x14ac:dyDescent="0.2">
      <c r="A13" s="80">
        <f t="shared" si="2"/>
        <v>5</v>
      </c>
      <c r="B13" s="81" t="s">
        <v>76</v>
      </c>
      <c r="C13" s="82" t="s">
        <v>72</v>
      </c>
      <c r="D13" s="83"/>
      <c r="E13" s="83"/>
      <c r="F13" s="83"/>
      <c r="G13" s="84"/>
      <c r="H13" s="83"/>
      <c r="I13" s="85"/>
      <c r="J13" s="83"/>
      <c r="K13" s="86"/>
      <c r="L13" s="86"/>
      <c r="M13" s="83"/>
      <c r="N13" s="87"/>
      <c r="O13" s="88">
        <f t="shared" si="0"/>
        <v>0</v>
      </c>
      <c r="P13" s="89">
        <f>+VLOOKUP(B13,'[1]m codes'!$A:$B,2,0)</f>
        <v>1200000252</v>
      </c>
      <c r="Q13" s="90">
        <f t="shared" si="3"/>
        <v>0</v>
      </c>
      <c r="R13" s="91"/>
    </row>
    <row r="14" spans="1:19" s="89" customFormat="1" ht="26.25" customHeight="1" x14ac:dyDescent="0.2">
      <c r="A14" s="80">
        <f t="shared" si="2"/>
        <v>6</v>
      </c>
      <c r="B14" s="81" t="s">
        <v>77</v>
      </c>
      <c r="C14" s="82" t="s">
        <v>72</v>
      </c>
      <c r="D14" s="83"/>
      <c r="E14" s="83"/>
      <c r="F14" s="83"/>
      <c r="G14" s="84"/>
      <c r="H14" s="83"/>
      <c r="I14" s="85"/>
      <c r="J14" s="83"/>
      <c r="K14" s="86"/>
      <c r="L14" s="86"/>
      <c r="M14" s="83"/>
      <c r="N14" s="87"/>
      <c r="O14" s="88">
        <f t="shared" si="0"/>
        <v>0</v>
      </c>
      <c r="P14" s="89">
        <f>+VLOOKUP(B14,'[1]m codes'!$A:$B,2,0)</f>
        <v>1200000253</v>
      </c>
      <c r="Q14" s="90">
        <f t="shared" si="3"/>
        <v>0</v>
      </c>
      <c r="R14" s="91"/>
    </row>
    <row r="15" spans="1:19" s="89" customFormat="1" ht="26.25" customHeight="1" x14ac:dyDescent="0.2">
      <c r="A15" s="80">
        <f t="shared" si="2"/>
        <v>7</v>
      </c>
      <c r="B15" s="81" t="s">
        <v>78</v>
      </c>
      <c r="C15" s="82" t="s">
        <v>72</v>
      </c>
      <c r="D15" s="83"/>
      <c r="E15" s="83"/>
      <c r="F15" s="83"/>
      <c r="G15" s="84"/>
      <c r="H15" s="83"/>
      <c r="I15" s="85"/>
      <c r="J15" s="83"/>
      <c r="K15" s="86"/>
      <c r="L15" s="86"/>
      <c r="M15" s="83"/>
      <c r="N15" s="87"/>
      <c r="O15" s="88">
        <f t="shared" si="0"/>
        <v>0</v>
      </c>
      <c r="P15" s="89">
        <f>+VLOOKUP(B15,'[1]m codes'!$A:$B,2,0)</f>
        <v>1200000335</v>
      </c>
      <c r="Q15" s="90">
        <f t="shared" si="3"/>
        <v>0</v>
      </c>
      <c r="R15" s="91"/>
    </row>
    <row r="16" spans="1:19" s="89" customFormat="1" ht="26.25" customHeight="1" x14ac:dyDescent="0.2">
      <c r="A16" s="80">
        <f t="shared" si="2"/>
        <v>8</v>
      </c>
      <c r="B16" s="81" t="s">
        <v>79</v>
      </c>
      <c r="C16" s="82" t="s">
        <v>72</v>
      </c>
      <c r="D16" s="83"/>
      <c r="E16" s="83"/>
      <c r="F16" s="83"/>
      <c r="G16" s="84"/>
      <c r="H16" s="83"/>
      <c r="I16" s="85"/>
      <c r="J16" s="83"/>
      <c r="K16" s="86"/>
      <c r="L16" s="86"/>
      <c r="M16" s="83"/>
      <c r="N16" s="87"/>
      <c r="O16" s="88">
        <f t="shared" si="0"/>
        <v>0</v>
      </c>
      <c r="P16" s="89">
        <f>+VLOOKUP(B16,'[1]m codes'!$A:$B,2,0)</f>
        <v>1200000255</v>
      </c>
      <c r="Q16" s="90">
        <f t="shared" si="3"/>
        <v>0</v>
      </c>
      <c r="R16" s="91"/>
    </row>
    <row r="17" spans="1:21" s="89" customFormat="1" ht="26.25" customHeight="1" x14ac:dyDescent="0.2">
      <c r="A17" s="80">
        <f t="shared" si="2"/>
        <v>9</v>
      </c>
      <c r="B17" s="81" t="s">
        <v>80</v>
      </c>
      <c r="C17" s="82" t="s">
        <v>72</v>
      </c>
      <c r="D17" s="83"/>
      <c r="E17" s="83"/>
      <c r="F17" s="83"/>
      <c r="G17" s="84"/>
      <c r="H17" s="83"/>
      <c r="I17" s="85"/>
      <c r="J17" s="83"/>
      <c r="K17" s="86"/>
      <c r="L17" s="86"/>
      <c r="M17" s="83"/>
      <c r="N17" s="87"/>
      <c r="O17" s="88">
        <f t="shared" si="0"/>
        <v>0</v>
      </c>
      <c r="P17" s="89">
        <f>+VLOOKUP(B17,'[1]m codes'!$A:$B,2,0)</f>
        <v>900007097</v>
      </c>
      <c r="Q17" s="90">
        <f t="shared" si="3"/>
        <v>0</v>
      </c>
    </row>
    <row r="18" spans="1:21" s="89" customFormat="1" ht="26.25" customHeight="1" x14ac:dyDescent="0.2">
      <c r="A18" s="80">
        <f t="shared" si="2"/>
        <v>10</v>
      </c>
      <c r="B18" s="81" t="s">
        <v>81</v>
      </c>
      <c r="C18" s="82" t="s">
        <v>72</v>
      </c>
      <c r="D18" s="83"/>
      <c r="E18" s="83"/>
      <c r="F18" s="83"/>
      <c r="G18" s="84"/>
      <c r="H18" s="83"/>
      <c r="I18" s="85"/>
      <c r="J18" s="83"/>
      <c r="K18" s="86"/>
      <c r="L18" s="86"/>
      <c r="M18" s="83"/>
      <c r="N18" s="87"/>
      <c r="O18" s="88">
        <f t="shared" si="0"/>
        <v>0</v>
      </c>
      <c r="P18" s="89">
        <f>+VLOOKUP(B18,'[1]m codes'!$A:$B,2,0)</f>
        <v>1200000256</v>
      </c>
      <c r="Q18" s="90">
        <f t="shared" si="3"/>
        <v>0</v>
      </c>
    </row>
    <row r="19" spans="1:21" s="100" customFormat="1" ht="26.25" customHeight="1" x14ac:dyDescent="0.25">
      <c r="A19" s="92"/>
      <c r="B19" s="93" t="s">
        <v>82</v>
      </c>
      <c r="C19" s="93"/>
      <c r="D19" s="94">
        <f>SUM(D9:D18)</f>
        <v>14807</v>
      </c>
      <c r="E19" s="94"/>
      <c r="F19" s="94"/>
      <c r="G19" s="94">
        <f>SUM(G9:G18)</f>
        <v>2285.4000000000015</v>
      </c>
      <c r="H19" s="94"/>
      <c r="I19" s="95"/>
      <c r="J19" s="96"/>
      <c r="K19" s="97"/>
      <c r="L19" s="97"/>
      <c r="M19" s="96"/>
      <c r="N19" s="98"/>
      <c r="O19" s="99"/>
      <c r="Q19" s="101"/>
    </row>
    <row r="20" spans="1:21" s="107" customFormat="1" ht="26.25" customHeight="1" x14ac:dyDescent="0.25">
      <c r="A20" s="67" t="s">
        <v>83</v>
      </c>
      <c r="B20" s="68" t="s">
        <v>84</v>
      </c>
      <c r="C20" s="68"/>
      <c r="D20" s="102"/>
      <c r="E20" s="102"/>
      <c r="F20" s="102"/>
      <c r="G20" s="103"/>
      <c r="H20" s="102"/>
      <c r="I20" s="71"/>
      <c r="J20" s="72"/>
      <c r="K20" s="104"/>
      <c r="L20" s="104"/>
      <c r="M20" s="72"/>
      <c r="N20" s="105"/>
      <c r="O20" s="106"/>
      <c r="Q20" s="79"/>
    </row>
    <row r="21" spans="1:21" s="115" customFormat="1" ht="26.25" customHeight="1" x14ac:dyDescent="0.2">
      <c r="A21" s="108"/>
      <c r="B21" s="109" t="s">
        <v>85</v>
      </c>
      <c r="C21" s="109"/>
      <c r="D21" s="110"/>
      <c r="E21" s="110"/>
      <c r="F21" s="110"/>
      <c r="G21" s="103"/>
      <c r="H21" s="110"/>
      <c r="I21" s="111"/>
      <c r="J21" s="112"/>
      <c r="K21" s="113"/>
      <c r="L21" s="113"/>
      <c r="M21" s="112"/>
      <c r="N21" s="114"/>
      <c r="O21" s="88">
        <f t="shared" ref="O21:O29" si="4">SUM(K21:N21)</f>
        <v>0</v>
      </c>
      <c r="Q21" s="90">
        <f t="shared" ref="Q21:Q29" si="5">+O21-F21</f>
        <v>0</v>
      </c>
    </row>
    <row r="22" spans="1:21" s="119" customFormat="1" ht="26.25" customHeight="1" x14ac:dyDescent="0.2">
      <c r="A22" s="116">
        <v>1</v>
      </c>
      <c r="B22" s="117" t="s">
        <v>86</v>
      </c>
      <c r="C22" s="82" t="s">
        <v>87</v>
      </c>
      <c r="D22" s="83">
        <f>20+15+15</f>
        <v>50</v>
      </c>
      <c r="E22" s="83">
        <v>49</v>
      </c>
      <c r="F22" s="83"/>
      <c r="G22" s="84">
        <v>18</v>
      </c>
      <c r="H22" s="83"/>
      <c r="I22" s="85">
        <v>4474</v>
      </c>
      <c r="J22" s="83"/>
      <c r="K22" s="86"/>
      <c r="L22" s="86"/>
      <c r="M22" s="83"/>
      <c r="N22" s="87"/>
      <c r="O22" s="118">
        <f t="shared" si="4"/>
        <v>0</v>
      </c>
      <c r="P22" s="119">
        <f>+VLOOKUP(B22,'[1]m codes'!$A:$B,2,0)</f>
        <v>200030286</v>
      </c>
      <c r="Q22" s="83">
        <f t="shared" si="5"/>
        <v>0</v>
      </c>
    </row>
    <row r="23" spans="1:21" s="89" customFormat="1" ht="26.25" customHeight="1" x14ac:dyDescent="0.2">
      <c r="A23" s="80">
        <f>+A22+1</f>
        <v>2</v>
      </c>
      <c r="B23" s="81" t="s">
        <v>88</v>
      </c>
      <c r="C23" s="82" t="s">
        <v>87</v>
      </c>
      <c r="D23" s="83"/>
      <c r="E23" s="83"/>
      <c r="F23" s="83"/>
      <c r="G23" s="84"/>
      <c r="H23" s="83"/>
      <c r="I23" s="85"/>
      <c r="J23" s="83"/>
      <c r="K23" s="86"/>
      <c r="L23" s="86"/>
      <c r="M23" s="83"/>
      <c r="N23" s="87"/>
      <c r="O23" s="88">
        <f t="shared" si="4"/>
        <v>0</v>
      </c>
      <c r="P23" s="89">
        <f>+VLOOKUP(B23,'[1]m codes'!$A:$B,2,0)</f>
        <v>200030287</v>
      </c>
      <c r="Q23" s="120">
        <f t="shared" si="5"/>
        <v>0</v>
      </c>
      <c r="U23" s="119"/>
    </row>
    <row r="24" spans="1:21" s="89" customFormat="1" ht="26.25" customHeight="1" x14ac:dyDescent="0.2">
      <c r="A24" s="80">
        <f t="shared" ref="A24:A29" si="6">+A23+1</f>
        <v>3</v>
      </c>
      <c r="B24" s="81" t="s">
        <v>89</v>
      </c>
      <c r="C24" s="82" t="s">
        <v>87</v>
      </c>
      <c r="D24" s="83">
        <v>5</v>
      </c>
      <c r="E24" s="83">
        <v>4</v>
      </c>
      <c r="F24" s="83"/>
      <c r="G24" s="84">
        <v>4</v>
      </c>
      <c r="H24" s="83"/>
      <c r="I24" s="85"/>
      <c r="J24" s="83"/>
      <c r="K24" s="86"/>
      <c r="L24" s="86"/>
      <c r="M24" s="83"/>
      <c r="N24" s="87"/>
      <c r="O24" s="88">
        <f t="shared" si="4"/>
        <v>0</v>
      </c>
      <c r="P24" s="89">
        <f>+VLOOKUP(B24,'[1]m codes'!$A:$B,2,0)</f>
        <v>200030288</v>
      </c>
      <c r="Q24" s="120">
        <f t="shared" si="5"/>
        <v>0</v>
      </c>
      <c r="U24" s="119"/>
    </row>
    <row r="25" spans="1:21" s="89" customFormat="1" ht="26.25" customHeight="1" x14ac:dyDescent="0.2">
      <c r="A25" s="80">
        <f t="shared" si="6"/>
        <v>4</v>
      </c>
      <c r="B25" s="81" t="s">
        <v>90</v>
      </c>
      <c r="C25" s="82" t="s">
        <v>87</v>
      </c>
      <c r="D25" s="83">
        <v>3</v>
      </c>
      <c r="E25" s="83">
        <v>3</v>
      </c>
      <c r="F25" s="83"/>
      <c r="G25" s="84">
        <v>3</v>
      </c>
      <c r="H25" s="83"/>
      <c r="I25" s="85"/>
      <c r="J25" s="83"/>
      <c r="K25" s="86"/>
      <c r="L25" s="86"/>
      <c r="M25" s="83"/>
      <c r="N25" s="87"/>
      <c r="O25" s="88">
        <f t="shared" si="4"/>
        <v>0</v>
      </c>
      <c r="P25" s="89">
        <f>+VLOOKUP(B25,'[1]m codes'!$A:$B,2,0)</f>
        <v>200030289</v>
      </c>
      <c r="Q25" s="120">
        <f t="shared" si="5"/>
        <v>0</v>
      </c>
      <c r="U25" s="119"/>
    </row>
    <row r="26" spans="1:21" s="89" customFormat="1" ht="26.25" customHeight="1" x14ac:dyDescent="0.2">
      <c r="A26" s="80">
        <f t="shared" si="6"/>
        <v>5</v>
      </c>
      <c r="B26" s="81" t="s">
        <v>91</v>
      </c>
      <c r="C26" s="82" t="s">
        <v>87</v>
      </c>
      <c r="D26" s="83"/>
      <c r="E26" s="83"/>
      <c r="F26" s="83"/>
      <c r="G26" s="84"/>
      <c r="H26" s="83"/>
      <c r="I26" s="85">
        <v>4474</v>
      </c>
      <c r="J26" s="83"/>
      <c r="K26" s="86"/>
      <c r="L26" s="86"/>
      <c r="M26" s="83"/>
      <c r="N26" s="87"/>
      <c r="O26" s="88">
        <f t="shared" si="4"/>
        <v>0</v>
      </c>
      <c r="P26" s="89">
        <f>+VLOOKUP(B26,'[1]m codes'!$A:$B,2,0)</f>
        <v>200032212</v>
      </c>
      <c r="Q26" s="120">
        <f t="shared" si="5"/>
        <v>0</v>
      </c>
      <c r="U26" s="119"/>
    </row>
    <row r="27" spans="1:21" s="89" customFormat="1" ht="26.25" customHeight="1" x14ac:dyDescent="0.2">
      <c r="A27" s="80">
        <f t="shared" si="6"/>
        <v>6</v>
      </c>
      <c r="B27" s="81" t="s">
        <v>92</v>
      </c>
      <c r="C27" s="82" t="s">
        <v>87</v>
      </c>
      <c r="D27" s="83"/>
      <c r="E27" s="83"/>
      <c r="F27" s="83"/>
      <c r="G27" s="84"/>
      <c r="H27" s="83"/>
      <c r="I27" s="85"/>
      <c r="J27" s="83"/>
      <c r="K27" s="86"/>
      <c r="L27" s="86"/>
      <c r="M27" s="83"/>
      <c r="N27" s="87"/>
      <c r="O27" s="88">
        <f t="shared" si="4"/>
        <v>0</v>
      </c>
      <c r="P27" s="89">
        <f>+VLOOKUP(B27,'[1]m codes'!$A:$B,2,0)</f>
        <v>200030291</v>
      </c>
      <c r="Q27" s="120">
        <f t="shared" si="5"/>
        <v>0</v>
      </c>
      <c r="U27" s="119"/>
    </row>
    <row r="28" spans="1:21" s="89" customFormat="1" ht="26.25" customHeight="1" x14ac:dyDescent="0.2">
      <c r="A28" s="80">
        <f t="shared" si="6"/>
        <v>7</v>
      </c>
      <c r="B28" s="81" t="s">
        <v>93</v>
      </c>
      <c r="C28" s="82" t="s">
        <v>87</v>
      </c>
      <c r="D28" s="83"/>
      <c r="E28" s="83"/>
      <c r="F28" s="83"/>
      <c r="G28" s="84"/>
      <c r="H28" s="83"/>
      <c r="I28" s="85"/>
      <c r="J28" s="83"/>
      <c r="K28" s="86"/>
      <c r="L28" s="86"/>
      <c r="M28" s="83"/>
      <c r="N28" s="87"/>
      <c r="O28" s="88">
        <f t="shared" si="4"/>
        <v>0</v>
      </c>
      <c r="P28" s="89">
        <f>+VLOOKUP(B28,'[1]m codes'!$A:$B,2,0)</f>
        <v>200030293</v>
      </c>
      <c r="Q28" s="120">
        <f t="shared" si="5"/>
        <v>0</v>
      </c>
      <c r="U28" s="119"/>
    </row>
    <row r="29" spans="1:21" s="89" customFormat="1" ht="26.25" customHeight="1" x14ac:dyDescent="0.2">
      <c r="A29" s="80">
        <f t="shared" si="6"/>
        <v>8</v>
      </c>
      <c r="B29" s="81" t="s">
        <v>94</v>
      </c>
      <c r="C29" s="82" t="s">
        <v>87</v>
      </c>
      <c r="D29" s="83"/>
      <c r="E29" s="83"/>
      <c r="F29" s="83"/>
      <c r="G29" s="84"/>
      <c r="H29" s="83"/>
      <c r="I29" s="85"/>
      <c r="J29" s="83"/>
      <c r="K29" s="86"/>
      <c r="L29" s="86"/>
      <c r="M29" s="83"/>
      <c r="N29" s="87"/>
      <c r="O29" s="88">
        <f t="shared" si="4"/>
        <v>0</v>
      </c>
      <c r="P29" s="89">
        <f>+VLOOKUP(B29,'[1]m codes'!$A:$B,2,0)</f>
        <v>200030300</v>
      </c>
      <c r="Q29" s="90">
        <f t="shared" si="5"/>
        <v>0</v>
      </c>
      <c r="U29" s="119"/>
    </row>
    <row r="30" spans="1:21" s="100" customFormat="1" ht="26.25" customHeight="1" x14ac:dyDescent="0.25">
      <c r="A30" s="92"/>
      <c r="B30" s="93" t="s">
        <v>82</v>
      </c>
      <c r="C30" s="93"/>
      <c r="D30" s="94">
        <f>SUM(D22:D29)</f>
        <v>58</v>
      </c>
      <c r="E30" s="94"/>
      <c r="F30" s="94"/>
      <c r="G30" s="121"/>
      <c r="H30" s="94"/>
      <c r="I30" s="95"/>
      <c r="J30" s="96"/>
      <c r="K30" s="97"/>
      <c r="L30" s="97"/>
      <c r="M30" s="96"/>
      <c r="N30" s="98"/>
      <c r="O30" s="99"/>
      <c r="Q30" s="101"/>
    </row>
    <row r="31" spans="1:21" ht="26.25" customHeight="1" x14ac:dyDescent="0.25">
      <c r="A31" s="108" t="s">
        <v>95</v>
      </c>
      <c r="B31" s="109" t="s">
        <v>96</v>
      </c>
      <c r="C31" s="109"/>
      <c r="D31" s="110"/>
      <c r="E31" s="110"/>
      <c r="F31" s="110"/>
      <c r="G31" s="103"/>
      <c r="H31" s="110"/>
      <c r="I31" s="111"/>
      <c r="J31" s="112"/>
      <c r="K31" s="113"/>
      <c r="L31" s="113"/>
      <c r="M31" s="112"/>
      <c r="N31" s="114"/>
      <c r="O31" s="122"/>
      <c r="Q31" s="90">
        <f t="shared" ref="Q31:Q64" si="7">+O31-F31</f>
        <v>0</v>
      </c>
    </row>
    <row r="32" spans="1:21" s="89" customFormat="1" ht="26.25" customHeight="1" x14ac:dyDescent="0.2">
      <c r="A32" s="80">
        <v>1</v>
      </c>
      <c r="B32" s="81" t="s">
        <v>97</v>
      </c>
      <c r="C32" s="82" t="s">
        <v>87</v>
      </c>
      <c r="D32" s="83">
        <v>0</v>
      </c>
      <c r="E32" s="83"/>
      <c r="F32" s="83"/>
      <c r="G32" s="84"/>
      <c r="H32" s="83"/>
      <c r="I32" s="85">
        <v>4474</v>
      </c>
      <c r="J32" s="83"/>
      <c r="K32" s="86"/>
      <c r="L32" s="86"/>
      <c r="M32" s="83"/>
      <c r="N32" s="87"/>
      <c r="O32" s="88">
        <f t="shared" ref="O32:O64" si="8">SUM(K32:N32)</f>
        <v>0</v>
      </c>
      <c r="P32" s="89">
        <f>+VLOOKUP(B32,'[1]m codes'!$A:$B,2,0)</f>
        <v>200032593</v>
      </c>
      <c r="Q32" s="90">
        <f t="shared" si="7"/>
        <v>0</v>
      </c>
    </row>
    <row r="33" spans="1:17" s="89" customFormat="1" ht="26.25" customHeight="1" x14ac:dyDescent="0.2">
      <c r="A33" s="80">
        <f>+A32+1</f>
        <v>2</v>
      </c>
      <c r="B33" s="81" t="s">
        <v>98</v>
      </c>
      <c r="C33" s="82" t="s">
        <v>87</v>
      </c>
      <c r="D33" s="83"/>
      <c r="E33" s="83"/>
      <c r="F33" s="83"/>
      <c r="G33" s="84"/>
      <c r="H33" s="83"/>
      <c r="I33" s="85"/>
      <c r="J33" s="83"/>
      <c r="K33" s="86"/>
      <c r="L33" s="86"/>
      <c r="M33" s="83"/>
      <c r="N33" s="87"/>
      <c r="O33" s="88">
        <f t="shared" si="8"/>
        <v>0</v>
      </c>
      <c r="P33" s="89">
        <f>+VLOOKUP(B33,'[1]m codes'!$A:$B,2,0)</f>
        <v>200032575</v>
      </c>
      <c r="Q33" s="90">
        <f t="shared" si="7"/>
        <v>0</v>
      </c>
    </row>
    <row r="34" spans="1:17" s="89" customFormat="1" ht="26.25" customHeight="1" x14ac:dyDescent="0.2">
      <c r="A34" s="80">
        <f t="shared" ref="A34:A64" si="9">+A33+1</f>
        <v>3</v>
      </c>
      <c r="B34" s="81" t="s">
        <v>99</v>
      </c>
      <c r="C34" s="82" t="s">
        <v>87</v>
      </c>
      <c r="D34" s="83"/>
      <c r="E34" s="83"/>
      <c r="F34" s="83"/>
      <c r="G34" s="84"/>
      <c r="H34" s="83"/>
      <c r="I34" s="85"/>
      <c r="J34" s="83"/>
      <c r="K34" s="86"/>
      <c r="L34" s="86"/>
      <c r="M34" s="83"/>
      <c r="N34" s="87"/>
      <c r="O34" s="88">
        <f t="shared" si="8"/>
        <v>0</v>
      </c>
      <c r="P34" s="89">
        <f>+VLOOKUP(B34,'[1]m codes'!$A:$B,2,0)</f>
        <v>200032202</v>
      </c>
      <c r="Q34" s="90">
        <f t="shared" si="7"/>
        <v>0</v>
      </c>
    </row>
    <row r="35" spans="1:17" s="89" customFormat="1" ht="26.25" customHeight="1" x14ac:dyDescent="0.2">
      <c r="A35" s="80">
        <f t="shared" si="9"/>
        <v>4</v>
      </c>
      <c r="B35" s="81" t="s">
        <v>100</v>
      </c>
      <c r="C35" s="82" t="s">
        <v>87</v>
      </c>
      <c r="D35" s="83"/>
      <c r="E35" s="83"/>
      <c r="F35" s="83"/>
      <c r="G35" s="84"/>
      <c r="H35" s="83"/>
      <c r="I35" s="85">
        <v>4474</v>
      </c>
      <c r="J35" s="83"/>
      <c r="K35" s="86"/>
      <c r="L35" s="86"/>
      <c r="M35" s="83"/>
      <c r="N35" s="87"/>
      <c r="O35" s="88">
        <f t="shared" si="8"/>
        <v>0</v>
      </c>
      <c r="P35" s="89">
        <f>+VLOOKUP(B35,'[1]m codes'!$A:$B,2,0)</f>
        <v>200032233</v>
      </c>
      <c r="Q35" s="90">
        <f t="shared" si="7"/>
        <v>0</v>
      </c>
    </row>
    <row r="36" spans="1:17" s="89" customFormat="1" ht="26.25" customHeight="1" x14ac:dyDescent="0.2">
      <c r="A36" s="80">
        <f t="shared" si="9"/>
        <v>5</v>
      </c>
      <c r="B36" s="81" t="s">
        <v>101</v>
      </c>
      <c r="C36" s="82" t="s">
        <v>87</v>
      </c>
      <c r="D36" s="83"/>
      <c r="E36" s="83"/>
      <c r="F36" s="83"/>
      <c r="G36" s="84"/>
      <c r="H36" s="83"/>
      <c r="I36" s="85"/>
      <c r="J36" s="83"/>
      <c r="K36" s="86"/>
      <c r="L36" s="86"/>
      <c r="M36" s="83"/>
      <c r="N36" s="87"/>
      <c r="O36" s="88">
        <f t="shared" si="8"/>
        <v>0</v>
      </c>
      <c r="P36" s="89">
        <f>+VLOOKUP(B36,'[1]m codes'!$A:$B,2,0)</f>
        <v>200032203</v>
      </c>
      <c r="Q36" s="90">
        <f t="shared" si="7"/>
        <v>0</v>
      </c>
    </row>
    <row r="37" spans="1:17" s="89" customFormat="1" ht="26.25" customHeight="1" x14ac:dyDescent="0.2">
      <c r="A37" s="80">
        <f t="shared" si="9"/>
        <v>6</v>
      </c>
      <c r="B37" s="81" t="s">
        <v>102</v>
      </c>
      <c r="C37" s="82" t="s">
        <v>87</v>
      </c>
      <c r="D37" s="83"/>
      <c r="E37" s="83"/>
      <c r="F37" s="83"/>
      <c r="G37" s="84"/>
      <c r="H37" s="83"/>
      <c r="I37" s="85"/>
      <c r="J37" s="83"/>
      <c r="K37" s="86"/>
      <c r="L37" s="86"/>
      <c r="M37" s="83"/>
      <c r="N37" s="87"/>
      <c r="O37" s="88">
        <f t="shared" si="8"/>
        <v>0</v>
      </c>
      <c r="P37" s="89">
        <f>+VLOOKUP(B37,'[1]m codes'!$A:$B,2,0)</f>
        <v>200032204</v>
      </c>
      <c r="Q37" s="90">
        <f t="shared" si="7"/>
        <v>0</v>
      </c>
    </row>
    <row r="38" spans="1:17" s="89" customFormat="1" ht="26.25" customHeight="1" x14ac:dyDescent="0.2">
      <c r="A38" s="80">
        <f t="shared" si="9"/>
        <v>7</v>
      </c>
      <c r="B38" s="81" t="s">
        <v>103</v>
      </c>
      <c r="C38" s="82" t="s">
        <v>87</v>
      </c>
      <c r="D38" s="83"/>
      <c r="E38" s="83"/>
      <c r="F38" s="83"/>
      <c r="G38" s="84"/>
      <c r="H38" s="83"/>
      <c r="I38" s="85">
        <v>4474</v>
      </c>
      <c r="J38" s="83"/>
      <c r="K38" s="86"/>
      <c r="L38" s="86"/>
      <c r="M38" s="83"/>
      <c r="N38" s="87"/>
      <c r="O38" s="88">
        <f t="shared" si="8"/>
        <v>0</v>
      </c>
      <c r="P38" s="89">
        <f>+VLOOKUP(B38,'[1]m codes'!$A:$B,2,0)</f>
        <v>200032234</v>
      </c>
      <c r="Q38" s="90">
        <f t="shared" si="7"/>
        <v>0</v>
      </c>
    </row>
    <row r="39" spans="1:17" s="89" customFormat="1" ht="26.25" customHeight="1" x14ac:dyDescent="0.2">
      <c r="A39" s="80">
        <f t="shared" si="9"/>
        <v>8</v>
      </c>
      <c r="B39" s="81" t="s">
        <v>104</v>
      </c>
      <c r="C39" s="82" t="s">
        <v>87</v>
      </c>
      <c r="D39" s="83"/>
      <c r="E39" s="83"/>
      <c r="F39" s="83"/>
      <c r="G39" s="84"/>
      <c r="H39" s="83"/>
      <c r="I39" s="85"/>
      <c r="J39" s="83"/>
      <c r="K39" s="86"/>
      <c r="L39" s="86"/>
      <c r="M39" s="83"/>
      <c r="N39" s="87"/>
      <c r="O39" s="88">
        <f t="shared" si="8"/>
        <v>0</v>
      </c>
      <c r="P39" s="89">
        <f>+VLOOKUP(B39,'[1]m codes'!$A:$B,2,0)</f>
        <v>200032205</v>
      </c>
      <c r="Q39" s="90">
        <f t="shared" si="7"/>
        <v>0</v>
      </c>
    </row>
    <row r="40" spans="1:17" s="89" customFormat="1" ht="26.25" customHeight="1" x14ac:dyDescent="0.2">
      <c r="A40" s="80">
        <f t="shared" si="9"/>
        <v>9</v>
      </c>
      <c r="B40" s="81" t="s">
        <v>105</v>
      </c>
      <c r="C40" s="82" t="s">
        <v>87</v>
      </c>
      <c r="D40" s="83"/>
      <c r="E40" s="83"/>
      <c r="F40" s="83"/>
      <c r="G40" s="84"/>
      <c r="H40" s="83"/>
      <c r="I40" s="85"/>
      <c r="J40" s="83"/>
      <c r="K40" s="86"/>
      <c r="L40" s="86"/>
      <c r="M40" s="83"/>
      <c r="N40" s="87"/>
      <c r="O40" s="88">
        <f t="shared" si="8"/>
        <v>0</v>
      </c>
      <c r="P40" s="89">
        <f>+VLOOKUP(B40,'[1]m codes'!$A:$B,2,0)</f>
        <v>200032206</v>
      </c>
      <c r="Q40" s="90">
        <f t="shared" si="7"/>
        <v>0</v>
      </c>
    </row>
    <row r="41" spans="1:17" s="89" customFormat="1" ht="26.25" customHeight="1" x14ac:dyDescent="0.2">
      <c r="A41" s="80">
        <f t="shared" si="9"/>
        <v>10</v>
      </c>
      <c r="B41" s="81" t="s">
        <v>106</v>
      </c>
      <c r="C41" s="82" t="s">
        <v>87</v>
      </c>
      <c r="D41" s="83"/>
      <c r="E41" s="83"/>
      <c r="F41" s="83"/>
      <c r="G41" s="84"/>
      <c r="H41" s="83"/>
      <c r="I41" s="85">
        <v>4474</v>
      </c>
      <c r="J41" s="83"/>
      <c r="K41" s="86"/>
      <c r="L41" s="86"/>
      <c r="M41" s="83"/>
      <c r="N41" s="87"/>
      <c r="O41" s="88">
        <f t="shared" si="8"/>
        <v>0</v>
      </c>
      <c r="P41" s="89">
        <f>+VLOOKUP(B41,'[1]m codes'!$A:$B,2,0)</f>
        <v>200032207</v>
      </c>
      <c r="Q41" s="90">
        <f t="shared" si="7"/>
        <v>0</v>
      </c>
    </row>
    <row r="42" spans="1:17" s="89" customFormat="1" ht="26.25" customHeight="1" x14ac:dyDescent="0.2">
      <c r="A42" s="80">
        <f t="shared" si="9"/>
        <v>11</v>
      </c>
      <c r="B42" s="81" t="s">
        <v>107</v>
      </c>
      <c r="C42" s="82" t="s">
        <v>87</v>
      </c>
      <c r="D42" s="83"/>
      <c r="E42" s="83"/>
      <c r="F42" s="83"/>
      <c r="G42" s="84"/>
      <c r="H42" s="83"/>
      <c r="I42" s="85"/>
      <c r="J42" s="83"/>
      <c r="K42" s="86"/>
      <c r="L42" s="86"/>
      <c r="M42" s="83"/>
      <c r="N42" s="87"/>
      <c r="O42" s="88">
        <f t="shared" si="8"/>
        <v>0</v>
      </c>
      <c r="P42" s="89">
        <f>+VLOOKUP(B42,'[1]m codes'!$A:$B,2,0)</f>
        <v>200032235</v>
      </c>
      <c r="Q42" s="90">
        <f t="shared" si="7"/>
        <v>0</v>
      </c>
    </row>
    <row r="43" spans="1:17" s="89" customFormat="1" ht="26.25" customHeight="1" x14ac:dyDescent="0.2">
      <c r="A43" s="80">
        <f t="shared" si="9"/>
        <v>12</v>
      </c>
      <c r="B43" s="81" t="s">
        <v>108</v>
      </c>
      <c r="C43" s="82" t="s">
        <v>87</v>
      </c>
      <c r="D43" s="83"/>
      <c r="E43" s="83"/>
      <c r="F43" s="83"/>
      <c r="G43" s="84"/>
      <c r="H43" s="83"/>
      <c r="I43" s="85"/>
      <c r="J43" s="83"/>
      <c r="K43" s="86"/>
      <c r="L43" s="86"/>
      <c r="M43" s="83"/>
      <c r="N43" s="87"/>
      <c r="O43" s="88">
        <f t="shared" si="8"/>
        <v>0</v>
      </c>
      <c r="P43" s="89">
        <f>+VLOOKUP(B43,'[1]m codes'!$A:$B,2,0)</f>
        <v>200032208</v>
      </c>
      <c r="Q43" s="90">
        <f t="shared" si="7"/>
        <v>0</v>
      </c>
    </row>
    <row r="44" spans="1:17" s="89" customFormat="1" ht="26.25" customHeight="1" x14ac:dyDescent="0.2">
      <c r="A44" s="80">
        <f t="shared" si="9"/>
        <v>13</v>
      </c>
      <c r="B44" s="81" t="s">
        <v>109</v>
      </c>
      <c r="C44" s="82" t="s">
        <v>87</v>
      </c>
      <c r="D44" s="83"/>
      <c r="E44" s="83"/>
      <c r="F44" s="83"/>
      <c r="G44" s="84"/>
      <c r="H44" s="83"/>
      <c r="I44" s="85">
        <v>4474</v>
      </c>
      <c r="J44" s="83"/>
      <c r="K44" s="86"/>
      <c r="L44" s="86"/>
      <c r="M44" s="83"/>
      <c r="N44" s="87"/>
      <c r="O44" s="88">
        <f t="shared" si="8"/>
        <v>0</v>
      </c>
      <c r="P44" s="89">
        <f>+VLOOKUP(B44,'[1]m codes'!$A:$B,2,0)</f>
        <v>200032209</v>
      </c>
      <c r="Q44" s="90">
        <f t="shared" si="7"/>
        <v>0</v>
      </c>
    </row>
    <row r="45" spans="1:17" s="89" customFormat="1" ht="26.25" customHeight="1" x14ac:dyDescent="0.2">
      <c r="A45" s="80">
        <f t="shared" si="9"/>
        <v>14</v>
      </c>
      <c r="B45" s="81" t="s">
        <v>110</v>
      </c>
      <c r="C45" s="82" t="s">
        <v>87</v>
      </c>
      <c r="D45" s="83"/>
      <c r="E45" s="83"/>
      <c r="F45" s="83"/>
      <c r="G45" s="84"/>
      <c r="H45" s="83"/>
      <c r="I45" s="85"/>
      <c r="J45" s="83"/>
      <c r="K45" s="86"/>
      <c r="L45" s="86"/>
      <c r="M45" s="83"/>
      <c r="N45" s="87"/>
      <c r="O45" s="88">
        <f t="shared" si="8"/>
        <v>0</v>
      </c>
      <c r="P45" s="89">
        <f>+VLOOKUP(B45,'[1]m codes'!$A:$B,2,0)</f>
        <v>200032210</v>
      </c>
      <c r="Q45" s="90">
        <f t="shared" si="7"/>
        <v>0</v>
      </c>
    </row>
    <row r="46" spans="1:17" s="89" customFormat="1" ht="26.25" customHeight="1" x14ac:dyDescent="0.2">
      <c r="A46" s="80">
        <f t="shared" si="9"/>
        <v>15</v>
      </c>
      <c r="B46" s="81" t="s">
        <v>111</v>
      </c>
      <c r="C46" s="82" t="s">
        <v>87</v>
      </c>
      <c r="D46" s="83"/>
      <c r="E46" s="83"/>
      <c r="F46" s="83"/>
      <c r="G46" s="84"/>
      <c r="H46" s="83"/>
      <c r="I46" s="85"/>
      <c r="J46" s="83"/>
      <c r="K46" s="86"/>
      <c r="L46" s="86"/>
      <c r="M46" s="83"/>
      <c r="N46" s="87"/>
      <c r="O46" s="88">
        <f t="shared" si="8"/>
        <v>0</v>
      </c>
      <c r="P46" s="89">
        <f>+VLOOKUP(B46,'[1]m codes'!$A:$B,2,0)</f>
        <v>200032211</v>
      </c>
      <c r="Q46" s="90">
        <f t="shared" si="7"/>
        <v>0</v>
      </c>
    </row>
    <row r="47" spans="1:17" s="89" customFormat="1" ht="26.25" customHeight="1" x14ac:dyDescent="0.2">
      <c r="A47" s="80">
        <f t="shared" si="9"/>
        <v>16</v>
      </c>
      <c r="B47" s="81" t="s">
        <v>112</v>
      </c>
      <c r="C47" s="82" t="s">
        <v>87</v>
      </c>
      <c r="D47" s="83"/>
      <c r="E47" s="83"/>
      <c r="F47" s="83"/>
      <c r="G47" s="84"/>
      <c r="H47" s="83"/>
      <c r="I47" s="85">
        <v>4474</v>
      </c>
      <c r="J47" s="83"/>
      <c r="K47" s="86"/>
      <c r="L47" s="86"/>
      <c r="M47" s="83"/>
      <c r="N47" s="87"/>
      <c r="O47" s="88">
        <f t="shared" si="8"/>
        <v>0</v>
      </c>
      <c r="P47" s="89">
        <f>+VLOOKUP(B47,'[1]m codes'!$A:$B,2,0)</f>
        <v>200032236</v>
      </c>
      <c r="Q47" s="90">
        <f t="shared" si="7"/>
        <v>0</v>
      </c>
    </row>
    <row r="48" spans="1:17" s="89" customFormat="1" ht="26.25" customHeight="1" x14ac:dyDescent="0.2">
      <c r="A48" s="80">
        <f t="shared" si="9"/>
        <v>17</v>
      </c>
      <c r="B48" s="81" t="s">
        <v>113</v>
      </c>
      <c r="C48" s="82" t="s">
        <v>87</v>
      </c>
      <c r="D48" s="83"/>
      <c r="E48" s="83"/>
      <c r="F48" s="83"/>
      <c r="G48" s="84"/>
      <c r="H48" s="83"/>
      <c r="I48" s="85"/>
      <c r="J48" s="83"/>
      <c r="K48" s="86"/>
      <c r="L48" s="86"/>
      <c r="M48" s="83"/>
      <c r="N48" s="87"/>
      <c r="O48" s="88">
        <f t="shared" si="8"/>
        <v>0</v>
      </c>
      <c r="P48" s="89">
        <f>+VLOOKUP(B48,'[1]m codes'!$A:$B,2,0)</f>
        <v>200032213</v>
      </c>
      <c r="Q48" s="120">
        <f t="shared" si="7"/>
        <v>0</v>
      </c>
    </row>
    <row r="49" spans="1:17" s="89" customFormat="1" ht="26.25" customHeight="1" x14ac:dyDescent="0.2">
      <c r="A49" s="80">
        <f t="shared" si="9"/>
        <v>18</v>
      </c>
      <c r="B49" s="81" t="s">
        <v>114</v>
      </c>
      <c r="C49" s="82" t="s">
        <v>87</v>
      </c>
      <c r="D49" s="83"/>
      <c r="E49" s="83"/>
      <c r="F49" s="83"/>
      <c r="G49" s="84"/>
      <c r="H49" s="83"/>
      <c r="I49" s="85"/>
      <c r="J49" s="83"/>
      <c r="K49" s="86"/>
      <c r="L49" s="86"/>
      <c r="M49" s="83"/>
      <c r="N49" s="87"/>
      <c r="O49" s="88">
        <f t="shared" si="8"/>
        <v>0</v>
      </c>
      <c r="P49" s="89">
        <f>+VLOOKUP(B49,'[1]m codes'!$A:$B,2,0)</f>
        <v>200032214</v>
      </c>
      <c r="Q49" s="90">
        <f t="shared" si="7"/>
        <v>0</v>
      </c>
    </row>
    <row r="50" spans="1:17" s="89" customFormat="1" ht="26.25" customHeight="1" x14ac:dyDescent="0.2">
      <c r="A50" s="80">
        <f t="shared" si="9"/>
        <v>19</v>
      </c>
      <c r="B50" s="81" t="s">
        <v>115</v>
      </c>
      <c r="C50" s="82" t="s">
        <v>87</v>
      </c>
      <c r="D50" s="83"/>
      <c r="E50" s="83"/>
      <c r="F50" s="83"/>
      <c r="G50" s="84"/>
      <c r="H50" s="83"/>
      <c r="I50" s="85">
        <v>4474</v>
      </c>
      <c r="J50" s="83"/>
      <c r="K50" s="86"/>
      <c r="L50" s="86"/>
      <c r="M50" s="83"/>
      <c r="N50" s="87"/>
      <c r="O50" s="88">
        <f t="shared" si="8"/>
        <v>0</v>
      </c>
      <c r="P50" s="89">
        <f>+VLOOKUP(B50,'[1]m codes'!$A:$B,2,0)</f>
        <v>200032215</v>
      </c>
      <c r="Q50" s="90">
        <f t="shared" si="7"/>
        <v>0</v>
      </c>
    </row>
    <row r="51" spans="1:17" s="89" customFormat="1" ht="26.25" customHeight="1" x14ac:dyDescent="0.2">
      <c r="A51" s="80">
        <f t="shared" si="9"/>
        <v>20</v>
      </c>
      <c r="B51" s="81" t="s">
        <v>116</v>
      </c>
      <c r="C51" s="82" t="s">
        <v>87</v>
      </c>
      <c r="D51" s="83"/>
      <c r="E51" s="83"/>
      <c r="F51" s="83"/>
      <c r="G51" s="84"/>
      <c r="H51" s="83"/>
      <c r="I51" s="85"/>
      <c r="J51" s="83"/>
      <c r="K51" s="86"/>
      <c r="L51" s="86"/>
      <c r="M51" s="83"/>
      <c r="N51" s="87"/>
      <c r="O51" s="88">
        <f t="shared" si="8"/>
        <v>0</v>
      </c>
      <c r="P51" s="89">
        <f>+VLOOKUP(B51,'[1]m codes'!$A:$B,2,0)</f>
        <v>200032216</v>
      </c>
      <c r="Q51" s="90">
        <f t="shared" si="7"/>
        <v>0</v>
      </c>
    </row>
    <row r="52" spans="1:17" s="89" customFormat="1" ht="26.25" customHeight="1" x14ac:dyDescent="0.2">
      <c r="A52" s="80">
        <f t="shared" si="9"/>
        <v>21</v>
      </c>
      <c r="B52" s="81" t="s">
        <v>117</v>
      </c>
      <c r="C52" s="82" t="s">
        <v>87</v>
      </c>
      <c r="D52" s="83"/>
      <c r="E52" s="83"/>
      <c r="F52" s="83"/>
      <c r="G52" s="84"/>
      <c r="H52" s="83"/>
      <c r="I52" s="85"/>
      <c r="J52" s="83"/>
      <c r="K52" s="86"/>
      <c r="L52" s="86"/>
      <c r="M52" s="83"/>
      <c r="N52" s="87"/>
      <c r="O52" s="88">
        <f t="shared" si="8"/>
        <v>0</v>
      </c>
      <c r="P52" s="89">
        <f>+VLOOKUP(B52,'[1]m codes'!$A:$B,2,0)</f>
        <v>200030290</v>
      </c>
      <c r="Q52" s="90">
        <f t="shared" si="7"/>
        <v>0</v>
      </c>
    </row>
    <row r="53" spans="1:17" s="89" customFormat="1" ht="26.25" customHeight="1" x14ac:dyDescent="0.2">
      <c r="A53" s="80">
        <f t="shared" si="9"/>
        <v>22</v>
      </c>
      <c r="B53" s="81" t="s">
        <v>118</v>
      </c>
      <c r="C53" s="82" t="s">
        <v>87</v>
      </c>
      <c r="D53" s="83"/>
      <c r="E53" s="83"/>
      <c r="F53" s="83"/>
      <c r="G53" s="84"/>
      <c r="H53" s="83"/>
      <c r="I53" s="85">
        <v>4474</v>
      </c>
      <c r="J53" s="83"/>
      <c r="K53" s="86"/>
      <c r="L53" s="86"/>
      <c r="M53" s="83"/>
      <c r="N53" s="87"/>
      <c r="O53" s="88">
        <f t="shared" si="8"/>
        <v>0</v>
      </c>
      <c r="P53" s="89">
        <f>+VLOOKUP(B53,'[1]m codes'!$A:$B,2,0)</f>
        <v>200032237</v>
      </c>
      <c r="Q53" s="90">
        <f t="shared" si="7"/>
        <v>0</v>
      </c>
    </row>
    <row r="54" spans="1:17" s="89" customFormat="1" ht="26.25" customHeight="1" x14ac:dyDescent="0.2">
      <c r="A54" s="80">
        <f t="shared" si="9"/>
        <v>23</v>
      </c>
      <c r="B54" s="81" t="s">
        <v>119</v>
      </c>
      <c r="C54" s="82" t="s">
        <v>87</v>
      </c>
      <c r="D54" s="83"/>
      <c r="E54" s="83"/>
      <c r="F54" s="83"/>
      <c r="G54" s="84"/>
      <c r="H54" s="83"/>
      <c r="I54" s="85"/>
      <c r="J54" s="83"/>
      <c r="K54" s="86"/>
      <c r="L54" s="86"/>
      <c r="M54" s="83"/>
      <c r="N54" s="87"/>
      <c r="O54" s="88">
        <f t="shared" si="8"/>
        <v>0</v>
      </c>
      <c r="P54" s="89">
        <f>+VLOOKUP(B54,'[1]m codes'!$A:$B,2,0)</f>
        <v>200032217</v>
      </c>
      <c r="Q54" s="90">
        <f t="shared" si="7"/>
        <v>0</v>
      </c>
    </row>
    <row r="55" spans="1:17" s="89" customFormat="1" ht="26.25" customHeight="1" x14ac:dyDescent="0.2">
      <c r="A55" s="80">
        <f t="shared" si="9"/>
        <v>24</v>
      </c>
      <c r="B55" s="81" t="s">
        <v>120</v>
      </c>
      <c r="C55" s="82" t="s">
        <v>87</v>
      </c>
      <c r="D55" s="83"/>
      <c r="E55" s="83"/>
      <c r="F55" s="83"/>
      <c r="G55" s="84"/>
      <c r="H55" s="83"/>
      <c r="I55" s="85"/>
      <c r="J55" s="83"/>
      <c r="K55" s="86"/>
      <c r="L55" s="86"/>
      <c r="M55" s="83"/>
      <c r="N55" s="87"/>
      <c r="O55" s="88">
        <f t="shared" si="8"/>
        <v>0</v>
      </c>
      <c r="P55" s="89">
        <f>+VLOOKUP(B55,'[1]m codes'!$A:$B,2,0)</f>
        <v>200032218</v>
      </c>
      <c r="Q55" s="90">
        <f t="shared" si="7"/>
        <v>0</v>
      </c>
    </row>
    <row r="56" spans="1:17" s="89" customFormat="1" ht="26.25" customHeight="1" x14ac:dyDescent="0.2">
      <c r="A56" s="80">
        <f t="shared" si="9"/>
        <v>25</v>
      </c>
      <c r="B56" s="81" t="s">
        <v>121</v>
      </c>
      <c r="C56" s="82" t="s">
        <v>87</v>
      </c>
      <c r="D56" s="83"/>
      <c r="E56" s="83"/>
      <c r="F56" s="83"/>
      <c r="G56" s="84"/>
      <c r="H56" s="83"/>
      <c r="I56" s="85">
        <v>4474</v>
      </c>
      <c r="J56" s="83"/>
      <c r="K56" s="86"/>
      <c r="L56" s="86"/>
      <c r="M56" s="83"/>
      <c r="N56" s="87"/>
      <c r="O56" s="88">
        <f t="shared" si="8"/>
        <v>0</v>
      </c>
      <c r="P56" s="89">
        <f>+VLOOKUP(B56,'[1]m codes'!$A:$B,2,0)</f>
        <v>200032219</v>
      </c>
      <c r="Q56" s="90">
        <f t="shared" si="7"/>
        <v>0</v>
      </c>
    </row>
    <row r="57" spans="1:17" s="89" customFormat="1" ht="26.25" customHeight="1" x14ac:dyDescent="0.2">
      <c r="A57" s="80">
        <f t="shared" si="9"/>
        <v>26</v>
      </c>
      <c r="B57" s="81" t="s">
        <v>122</v>
      </c>
      <c r="C57" s="82" t="s">
        <v>87</v>
      </c>
      <c r="D57" s="83"/>
      <c r="E57" s="83"/>
      <c r="F57" s="83"/>
      <c r="G57" s="84"/>
      <c r="H57" s="83"/>
      <c r="I57" s="85"/>
      <c r="J57" s="83"/>
      <c r="K57" s="86"/>
      <c r="L57" s="86"/>
      <c r="M57" s="83"/>
      <c r="N57" s="87"/>
      <c r="O57" s="88">
        <f t="shared" si="8"/>
        <v>0</v>
      </c>
      <c r="P57" s="89">
        <f>+VLOOKUP(B57,'[1]m codes'!$A:$B,2,0)</f>
        <v>200030292</v>
      </c>
      <c r="Q57" s="90">
        <f t="shared" si="7"/>
        <v>0</v>
      </c>
    </row>
    <row r="58" spans="1:17" s="89" customFormat="1" ht="26.25" customHeight="1" x14ac:dyDescent="0.2">
      <c r="A58" s="80">
        <f t="shared" si="9"/>
        <v>27</v>
      </c>
      <c r="B58" s="81" t="s">
        <v>123</v>
      </c>
      <c r="C58" s="82" t="s">
        <v>87</v>
      </c>
      <c r="D58" s="83"/>
      <c r="E58" s="83"/>
      <c r="F58" s="83"/>
      <c r="G58" s="84"/>
      <c r="H58" s="83"/>
      <c r="I58" s="85"/>
      <c r="J58" s="83"/>
      <c r="K58" s="86"/>
      <c r="L58" s="86"/>
      <c r="M58" s="83"/>
      <c r="N58" s="87"/>
      <c r="O58" s="88">
        <f t="shared" si="8"/>
        <v>0</v>
      </c>
      <c r="P58" s="89">
        <f>+VLOOKUP(B58,'[1]m codes'!$A:$B,2,0)</f>
        <v>200032220</v>
      </c>
      <c r="Q58" s="90">
        <f t="shared" si="7"/>
        <v>0</v>
      </c>
    </row>
    <row r="59" spans="1:17" s="89" customFormat="1" ht="26.25" customHeight="1" x14ac:dyDescent="0.2">
      <c r="A59" s="80">
        <f t="shared" si="9"/>
        <v>28</v>
      </c>
      <c r="B59" s="81" t="s">
        <v>124</v>
      </c>
      <c r="C59" s="82" t="s">
        <v>87</v>
      </c>
      <c r="D59" s="83"/>
      <c r="E59" s="83"/>
      <c r="F59" s="83"/>
      <c r="G59" s="84"/>
      <c r="H59" s="83"/>
      <c r="I59" s="85">
        <v>4474</v>
      </c>
      <c r="J59" s="83"/>
      <c r="K59" s="86"/>
      <c r="L59" s="86"/>
      <c r="M59" s="83"/>
      <c r="N59" s="87"/>
      <c r="O59" s="88">
        <f t="shared" si="8"/>
        <v>0</v>
      </c>
      <c r="P59" s="89">
        <f>+VLOOKUP(B59,'[1]m codes'!$A:$B,2,0)</f>
        <v>200032222</v>
      </c>
      <c r="Q59" s="90">
        <f t="shared" si="7"/>
        <v>0</v>
      </c>
    </row>
    <row r="60" spans="1:17" s="89" customFormat="1" ht="26.25" customHeight="1" x14ac:dyDescent="0.2">
      <c r="A60" s="80">
        <f t="shared" si="9"/>
        <v>29</v>
      </c>
      <c r="B60" s="81" t="s">
        <v>125</v>
      </c>
      <c r="C60" s="82" t="s">
        <v>87</v>
      </c>
      <c r="D60" s="83"/>
      <c r="E60" s="83"/>
      <c r="F60" s="83"/>
      <c r="G60" s="84"/>
      <c r="H60" s="83"/>
      <c r="I60" s="85"/>
      <c r="J60" s="83"/>
      <c r="K60" s="86"/>
      <c r="L60" s="86"/>
      <c r="M60" s="83"/>
      <c r="N60" s="87"/>
      <c r="O60" s="88">
        <f t="shared" si="8"/>
        <v>0</v>
      </c>
      <c r="P60" s="89">
        <f>+VLOOKUP(B60,'[1]m codes'!$A:$B,2,0)</f>
        <v>200030297</v>
      </c>
      <c r="Q60" s="90">
        <f t="shared" si="7"/>
        <v>0</v>
      </c>
    </row>
    <row r="61" spans="1:17" s="89" customFormat="1" ht="26.25" customHeight="1" x14ac:dyDescent="0.2">
      <c r="A61" s="80">
        <f t="shared" si="9"/>
        <v>30</v>
      </c>
      <c r="B61" s="81" t="s">
        <v>126</v>
      </c>
      <c r="C61" s="82" t="s">
        <v>87</v>
      </c>
      <c r="D61" s="83"/>
      <c r="E61" s="83"/>
      <c r="F61" s="83"/>
      <c r="G61" s="84"/>
      <c r="H61" s="83"/>
      <c r="I61" s="85"/>
      <c r="J61" s="83"/>
      <c r="K61" s="86"/>
      <c r="L61" s="86"/>
      <c r="M61" s="83"/>
      <c r="N61" s="87"/>
      <c r="O61" s="88">
        <f t="shared" si="8"/>
        <v>0</v>
      </c>
      <c r="P61" s="89">
        <f>+VLOOKUP(B61,'[1]m codes'!$A:$B,2,0)</f>
        <v>200030298</v>
      </c>
      <c r="Q61" s="90">
        <f t="shared" si="7"/>
        <v>0</v>
      </c>
    </row>
    <row r="62" spans="1:17" s="89" customFormat="1" ht="26.25" customHeight="1" x14ac:dyDescent="0.2">
      <c r="A62" s="80">
        <f t="shared" si="9"/>
        <v>31</v>
      </c>
      <c r="B62" s="81" t="s">
        <v>127</v>
      </c>
      <c r="C62" s="82" t="s">
        <v>87</v>
      </c>
      <c r="D62" s="83"/>
      <c r="E62" s="83"/>
      <c r="F62" s="83"/>
      <c r="G62" s="84"/>
      <c r="H62" s="83"/>
      <c r="I62" s="85"/>
      <c r="J62" s="83"/>
      <c r="K62" s="86"/>
      <c r="L62" s="86"/>
      <c r="M62" s="83"/>
      <c r="N62" s="87"/>
      <c r="O62" s="88">
        <f t="shared" si="8"/>
        <v>0</v>
      </c>
      <c r="P62" s="89">
        <f>+VLOOKUP(B62,'[1]m codes'!$A:$B,2,0)</f>
        <v>200032223</v>
      </c>
      <c r="Q62" s="90">
        <f t="shared" si="7"/>
        <v>0</v>
      </c>
    </row>
    <row r="63" spans="1:17" s="89" customFormat="1" ht="26.25" customHeight="1" x14ac:dyDescent="0.2">
      <c r="A63" s="80">
        <f t="shared" si="9"/>
        <v>32</v>
      </c>
      <c r="B63" s="81" t="s">
        <v>128</v>
      </c>
      <c r="C63" s="82" t="s">
        <v>87</v>
      </c>
      <c r="D63" s="83"/>
      <c r="E63" s="83"/>
      <c r="F63" s="83"/>
      <c r="G63" s="84"/>
      <c r="H63" s="83"/>
      <c r="I63" s="85"/>
      <c r="J63" s="83"/>
      <c r="K63" s="86"/>
      <c r="L63" s="86"/>
      <c r="M63" s="83"/>
      <c r="N63" s="87"/>
      <c r="O63" s="88">
        <f t="shared" si="8"/>
        <v>0</v>
      </c>
      <c r="P63" s="89">
        <f>+VLOOKUP(B63,'[1]m codes'!$A:$B,2,0)</f>
        <v>200032225</v>
      </c>
      <c r="Q63" s="90">
        <f t="shared" si="7"/>
        <v>0</v>
      </c>
    </row>
    <row r="64" spans="1:17" s="89" customFormat="1" ht="26.25" customHeight="1" x14ac:dyDescent="0.2">
      <c r="A64" s="80">
        <f t="shared" si="9"/>
        <v>33</v>
      </c>
      <c r="B64" s="81" t="s">
        <v>129</v>
      </c>
      <c r="C64" s="82" t="s">
        <v>87</v>
      </c>
      <c r="D64" s="83"/>
      <c r="E64" s="83"/>
      <c r="F64" s="83"/>
      <c r="G64" s="84"/>
      <c r="H64" s="83"/>
      <c r="I64" s="85"/>
      <c r="J64" s="83"/>
      <c r="K64" s="86"/>
      <c r="L64" s="86"/>
      <c r="M64" s="83"/>
      <c r="N64" s="87"/>
      <c r="O64" s="88">
        <f t="shared" si="8"/>
        <v>0</v>
      </c>
      <c r="P64" s="89">
        <f>+VLOOKUP(B64,'[1]m codes'!$A:$B,2,0)</f>
        <v>200032228</v>
      </c>
      <c r="Q64" s="90">
        <f t="shared" si="7"/>
        <v>0</v>
      </c>
    </row>
    <row r="65" spans="1:17" s="100" customFormat="1" ht="26.25" customHeight="1" x14ac:dyDescent="0.25">
      <c r="A65" s="92"/>
      <c r="B65" s="93" t="s">
        <v>82</v>
      </c>
      <c r="C65" s="93"/>
      <c r="D65" s="94">
        <f>SUM(D32:D64)</f>
        <v>0</v>
      </c>
      <c r="E65" s="94"/>
      <c r="F65" s="94"/>
      <c r="G65" s="121"/>
      <c r="H65" s="94"/>
      <c r="I65" s="95"/>
      <c r="J65" s="96"/>
      <c r="K65" s="97"/>
      <c r="L65" s="97"/>
      <c r="M65" s="96"/>
      <c r="N65" s="98"/>
      <c r="O65" s="99"/>
      <c r="Q65" s="101"/>
    </row>
    <row r="66" spans="1:17" ht="26.25" customHeight="1" x14ac:dyDescent="0.25">
      <c r="A66" s="108" t="s">
        <v>130</v>
      </c>
      <c r="B66" s="109" t="s">
        <v>131</v>
      </c>
      <c r="C66" s="109"/>
      <c r="D66" s="110"/>
      <c r="E66" s="110"/>
      <c r="F66" s="110"/>
      <c r="G66" s="103"/>
      <c r="H66" s="110"/>
      <c r="I66" s="111"/>
      <c r="J66" s="112"/>
      <c r="K66" s="113"/>
      <c r="L66" s="113"/>
      <c r="M66" s="112"/>
      <c r="N66" s="114"/>
      <c r="O66" s="122"/>
      <c r="P66" s="89"/>
      <c r="Q66" s="90">
        <f t="shared" ref="Q66:Q74" si="10">+O66-F66</f>
        <v>0</v>
      </c>
    </row>
    <row r="67" spans="1:17" s="89" customFormat="1" ht="26.25" customHeight="1" x14ac:dyDescent="0.2">
      <c r="A67" s="80">
        <v>1</v>
      </c>
      <c r="B67" s="81" t="s">
        <v>132</v>
      </c>
      <c r="C67" s="82" t="s">
        <v>87</v>
      </c>
      <c r="D67" s="83"/>
      <c r="E67" s="83"/>
      <c r="F67" s="83"/>
      <c r="G67" s="84"/>
      <c r="H67" s="83"/>
      <c r="I67" s="85">
        <v>4474</v>
      </c>
      <c r="J67" s="83"/>
      <c r="K67" s="86"/>
      <c r="L67" s="86"/>
      <c r="M67" s="83"/>
      <c r="N67" s="87"/>
      <c r="O67" s="88">
        <f t="shared" ref="O67:O74" si="11">SUM(K67:N67)</f>
        <v>0</v>
      </c>
      <c r="P67" s="89">
        <f>+VLOOKUP(B67,'[1]m codes'!$A:$B,2,0)</f>
        <v>200030301</v>
      </c>
      <c r="Q67" s="90">
        <f t="shared" si="10"/>
        <v>0</v>
      </c>
    </row>
    <row r="68" spans="1:17" s="89" customFormat="1" ht="26.25" customHeight="1" x14ac:dyDescent="0.2">
      <c r="A68" s="80">
        <f>+A67+1</f>
        <v>2</v>
      </c>
      <c r="B68" s="81" t="s">
        <v>133</v>
      </c>
      <c r="C68" s="82" t="s">
        <v>87</v>
      </c>
      <c r="D68" s="83"/>
      <c r="E68" s="83"/>
      <c r="F68" s="83"/>
      <c r="G68" s="84"/>
      <c r="H68" s="83"/>
      <c r="I68" s="85"/>
      <c r="J68" s="83"/>
      <c r="K68" s="86"/>
      <c r="L68" s="86"/>
      <c r="M68" s="83"/>
      <c r="N68" s="87"/>
      <c r="O68" s="88">
        <f t="shared" si="11"/>
        <v>0</v>
      </c>
      <c r="P68" s="89">
        <f>+VLOOKUP(B68,'[1]m codes'!$A:$B,2,0)</f>
        <v>200030302</v>
      </c>
      <c r="Q68" s="90">
        <f t="shared" si="10"/>
        <v>0</v>
      </c>
    </row>
    <row r="69" spans="1:17" s="89" customFormat="1" ht="26.25" customHeight="1" x14ac:dyDescent="0.2">
      <c r="A69" s="80">
        <f t="shared" ref="A69:A74" si="12">+A68+1</f>
        <v>3</v>
      </c>
      <c r="B69" s="81" t="s">
        <v>134</v>
      </c>
      <c r="C69" s="82" t="s">
        <v>87</v>
      </c>
      <c r="D69" s="83"/>
      <c r="E69" s="83"/>
      <c r="F69" s="83"/>
      <c r="G69" s="84"/>
      <c r="H69" s="83"/>
      <c r="I69" s="85">
        <v>4474</v>
      </c>
      <c r="J69" s="83"/>
      <c r="K69" s="86"/>
      <c r="L69" s="86"/>
      <c r="M69" s="83"/>
      <c r="N69" s="87"/>
      <c r="O69" s="88">
        <f t="shared" si="11"/>
        <v>0</v>
      </c>
      <c r="P69" s="89">
        <f>+VLOOKUP(B69,'[1]m codes'!$A:$B,2,0)</f>
        <v>200030303</v>
      </c>
      <c r="Q69" s="90">
        <f t="shared" si="10"/>
        <v>0</v>
      </c>
    </row>
    <row r="70" spans="1:17" s="89" customFormat="1" ht="26.25" customHeight="1" x14ac:dyDescent="0.2">
      <c r="A70" s="80">
        <f t="shared" si="12"/>
        <v>4</v>
      </c>
      <c r="B70" s="81" t="s">
        <v>135</v>
      </c>
      <c r="C70" s="82" t="s">
        <v>87</v>
      </c>
      <c r="D70" s="83"/>
      <c r="E70" s="83"/>
      <c r="F70" s="83"/>
      <c r="G70" s="84"/>
      <c r="H70" s="83"/>
      <c r="I70" s="85"/>
      <c r="J70" s="83"/>
      <c r="K70" s="86"/>
      <c r="L70" s="86"/>
      <c r="M70" s="83"/>
      <c r="N70" s="87"/>
      <c r="O70" s="88">
        <f t="shared" si="11"/>
        <v>0</v>
      </c>
      <c r="P70" s="89">
        <f>+VLOOKUP(B70,'[1]m codes'!$A:$B,2,0)</f>
        <v>200030304</v>
      </c>
      <c r="Q70" s="90">
        <f t="shared" si="10"/>
        <v>0</v>
      </c>
    </row>
    <row r="71" spans="1:17" s="89" customFormat="1" ht="26.25" customHeight="1" x14ac:dyDescent="0.2">
      <c r="A71" s="80">
        <f t="shared" si="12"/>
        <v>5</v>
      </c>
      <c r="B71" s="81" t="s">
        <v>136</v>
      </c>
      <c r="C71" s="82" t="s">
        <v>87</v>
      </c>
      <c r="D71" s="83"/>
      <c r="E71" s="83"/>
      <c r="F71" s="83"/>
      <c r="G71" s="84"/>
      <c r="H71" s="83"/>
      <c r="I71" s="85">
        <v>4474</v>
      </c>
      <c r="J71" s="83"/>
      <c r="K71" s="86"/>
      <c r="L71" s="86"/>
      <c r="M71" s="83"/>
      <c r="N71" s="87"/>
      <c r="O71" s="88">
        <f t="shared" si="11"/>
        <v>0</v>
      </c>
      <c r="P71" s="89">
        <f>+VLOOKUP(B71,'[1]m codes'!$A:$B,2,0)</f>
        <v>200032584</v>
      </c>
      <c r="Q71" s="90">
        <f t="shared" si="10"/>
        <v>0</v>
      </c>
    </row>
    <row r="72" spans="1:17" s="89" customFormat="1" ht="26.25" customHeight="1" x14ac:dyDescent="0.2">
      <c r="A72" s="80">
        <f t="shared" si="12"/>
        <v>6</v>
      </c>
      <c r="B72" s="81" t="s">
        <v>137</v>
      </c>
      <c r="C72" s="82" t="s">
        <v>87</v>
      </c>
      <c r="D72" s="83"/>
      <c r="E72" s="83"/>
      <c r="F72" s="83"/>
      <c r="G72" s="84"/>
      <c r="H72" s="83"/>
      <c r="I72" s="85"/>
      <c r="J72" s="83"/>
      <c r="K72" s="86"/>
      <c r="L72" s="86"/>
      <c r="M72" s="83"/>
      <c r="N72" s="87"/>
      <c r="O72" s="88">
        <f t="shared" si="11"/>
        <v>0</v>
      </c>
      <c r="P72" s="89">
        <f>+VLOOKUP(B72,'[1]m codes'!$A:$B,2,0)</f>
        <v>200030305</v>
      </c>
      <c r="Q72" s="90">
        <f t="shared" si="10"/>
        <v>0</v>
      </c>
    </row>
    <row r="73" spans="1:17" s="89" customFormat="1" ht="26.25" customHeight="1" x14ac:dyDescent="0.2">
      <c r="A73" s="80">
        <f t="shared" si="12"/>
        <v>7</v>
      </c>
      <c r="B73" s="81" t="s">
        <v>138</v>
      </c>
      <c r="C73" s="82" t="s">
        <v>87</v>
      </c>
      <c r="D73" s="83"/>
      <c r="E73" s="83"/>
      <c r="F73" s="83"/>
      <c r="G73" s="84"/>
      <c r="H73" s="83"/>
      <c r="I73" s="85">
        <v>4474</v>
      </c>
      <c r="J73" s="83"/>
      <c r="K73" s="86"/>
      <c r="L73" s="86"/>
      <c r="M73" s="83"/>
      <c r="N73" s="87"/>
      <c r="O73" s="88">
        <f t="shared" si="11"/>
        <v>0</v>
      </c>
      <c r="P73" s="89">
        <f>+VLOOKUP(B73,'[1]m codes'!$A:$B,2,0)</f>
        <v>200030306</v>
      </c>
      <c r="Q73" s="90">
        <f t="shared" si="10"/>
        <v>0</v>
      </c>
    </row>
    <row r="74" spans="1:17" s="89" customFormat="1" ht="26.25" customHeight="1" x14ac:dyDescent="0.2">
      <c r="A74" s="80">
        <f t="shared" si="12"/>
        <v>8</v>
      </c>
      <c r="B74" s="81" t="s">
        <v>139</v>
      </c>
      <c r="C74" s="82" t="s">
        <v>87</v>
      </c>
      <c r="D74" s="83"/>
      <c r="E74" s="83"/>
      <c r="F74" s="83"/>
      <c r="G74" s="84"/>
      <c r="H74" s="83"/>
      <c r="I74" s="85"/>
      <c r="J74" s="83"/>
      <c r="K74" s="86"/>
      <c r="L74" s="86"/>
      <c r="M74" s="83"/>
      <c r="N74" s="87"/>
      <c r="O74" s="88">
        <f t="shared" si="11"/>
        <v>0</v>
      </c>
      <c r="P74" s="89">
        <f>+VLOOKUP(B74,'[1]m codes'!$A:$B,2,0)</f>
        <v>200030308</v>
      </c>
      <c r="Q74" s="90">
        <f t="shared" si="10"/>
        <v>0</v>
      </c>
    </row>
    <row r="75" spans="1:17" s="100" customFormat="1" ht="26.25" customHeight="1" x14ac:dyDescent="0.25">
      <c r="A75" s="92"/>
      <c r="B75" s="93" t="s">
        <v>140</v>
      </c>
      <c r="C75" s="93"/>
      <c r="D75" s="94"/>
      <c r="E75" s="94"/>
      <c r="F75" s="94"/>
      <c r="G75" s="121"/>
      <c r="H75" s="94"/>
      <c r="I75" s="95"/>
      <c r="J75" s="96"/>
      <c r="K75" s="97"/>
      <c r="L75" s="97"/>
      <c r="M75" s="96"/>
      <c r="N75" s="98"/>
      <c r="O75" s="99"/>
      <c r="Q75" s="101"/>
    </row>
    <row r="76" spans="1:17" ht="26.25" customHeight="1" x14ac:dyDescent="0.25">
      <c r="A76" s="108" t="s">
        <v>141</v>
      </c>
      <c r="B76" s="109" t="s">
        <v>142</v>
      </c>
      <c r="C76" s="109"/>
      <c r="D76" s="110"/>
      <c r="E76" s="110"/>
      <c r="F76" s="110"/>
      <c r="G76" s="103"/>
      <c r="H76" s="110"/>
      <c r="I76" s="111"/>
      <c r="J76" s="112"/>
      <c r="K76" s="113"/>
      <c r="L76" s="113"/>
      <c r="M76" s="112"/>
      <c r="N76" s="114"/>
      <c r="O76" s="122"/>
      <c r="Q76" s="79"/>
    </row>
    <row r="77" spans="1:17" s="89" customFormat="1" ht="26.25" customHeight="1" x14ac:dyDescent="0.2">
      <c r="A77" s="80">
        <v>1</v>
      </c>
      <c r="B77" s="81" t="s">
        <v>143</v>
      </c>
      <c r="C77" s="82" t="s">
        <v>87</v>
      </c>
      <c r="D77" s="83">
        <f>5+10</f>
        <v>15</v>
      </c>
      <c r="E77" s="83">
        <v>8</v>
      </c>
      <c r="F77" s="83"/>
      <c r="G77" s="84">
        <v>8</v>
      </c>
      <c r="H77" s="83"/>
      <c r="I77" s="85">
        <v>4474</v>
      </c>
      <c r="J77" s="83"/>
      <c r="K77" s="86"/>
      <c r="L77" s="86"/>
      <c r="M77" s="83"/>
      <c r="N77" s="87"/>
      <c r="O77" s="88">
        <f t="shared" ref="O77:O104" si="13">SUM(K77:N77)</f>
        <v>0</v>
      </c>
      <c r="P77" s="89">
        <f>+VLOOKUP(B77,'[1]m codes'!$A:$B,2,0)</f>
        <v>200030309</v>
      </c>
      <c r="Q77" s="90">
        <f t="shared" ref="Q77:Q104" si="14">+O77-F77</f>
        <v>0</v>
      </c>
    </row>
    <row r="78" spans="1:17" s="89" customFormat="1" ht="26.25" customHeight="1" x14ac:dyDescent="0.2">
      <c r="A78" s="80">
        <f>+A77+1</f>
        <v>2</v>
      </c>
      <c r="B78" s="81" t="s">
        <v>144</v>
      </c>
      <c r="C78" s="82" t="s">
        <v>87</v>
      </c>
      <c r="D78" s="83">
        <f>5+5</f>
        <v>10</v>
      </c>
      <c r="E78" s="83">
        <v>4</v>
      </c>
      <c r="F78" s="83"/>
      <c r="G78" s="84">
        <v>4</v>
      </c>
      <c r="H78" s="83"/>
      <c r="I78" s="85"/>
      <c r="J78" s="83"/>
      <c r="K78" s="86"/>
      <c r="L78" s="86"/>
      <c r="M78" s="83"/>
      <c r="N78" s="87"/>
      <c r="O78" s="88">
        <f t="shared" si="13"/>
        <v>0</v>
      </c>
      <c r="P78" s="89">
        <f>+VLOOKUP(B78,'[1]m codes'!$A:$B,2,0)</f>
        <v>200030311</v>
      </c>
      <c r="Q78" s="120">
        <f t="shared" si="14"/>
        <v>0</v>
      </c>
    </row>
    <row r="79" spans="1:17" s="89" customFormat="1" ht="26.25" customHeight="1" x14ac:dyDescent="0.2">
      <c r="A79" s="80">
        <f t="shared" ref="A79:A104" si="15">+A78+1</f>
        <v>3</v>
      </c>
      <c r="B79" s="81" t="s">
        <v>145</v>
      </c>
      <c r="C79" s="82" t="s">
        <v>87</v>
      </c>
      <c r="D79" s="83"/>
      <c r="E79" s="83"/>
      <c r="F79" s="83"/>
      <c r="G79" s="84"/>
      <c r="H79" s="83"/>
      <c r="I79" s="85"/>
      <c r="J79" s="83"/>
      <c r="K79" s="86"/>
      <c r="L79" s="86"/>
      <c r="M79" s="83"/>
      <c r="N79" s="87"/>
      <c r="O79" s="88">
        <f t="shared" si="13"/>
        <v>0</v>
      </c>
      <c r="P79" s="89">
        <f>+VLOOKUP(B79,'[1]m codes'!$A:$B,2,0)</f>
        <v>200030310</v>
      </c>
      <c r="Q79" s="90">
        <f t="shared" si="14"/>
        <v>0</v>
      </c>
    </row>
    <row r="80" spans="1:17" s="89" customFormat="1" ht="26.25" customHeight="1" x14ac:dyDescent="0.2">
      <c r="A80" s="80">
        <f t="shared" si="15"/>
        <v>4</v>
      </c>
      <c r="B80" s="81" t="s">
        <v>146</v>
      </c>
      <c r="C80" s="82" t="s">
        <v>87</v>
      </c>
      <c r="D80" s="83">
        <f>4+5</f>
        <v>9</v>
      </c>
      <c r="E80" s="83">
        <v>3</v>
      </c>
      <c r="F80" s="83"/>
      <c r="G80" s="84">
        <v>3</v>
      </c>
      <c r="H80" s="83"/>
      <c r="I80" s="85">
        <v>4474</v>
      </c>
      <c r="J80" s="83"/>
      <c r="K80" s="86"/>
      <c r="L80" s="86"/>
      <c r="M80" s="83"/>
      <c r="N80" s="87"/>
      <c r="O80" s="88">
        <f t="shared" si="13"/>
        <v>0</v>
      </c>
      <c r="P80" s="89">
        <f>+VLOOKUP(B80,'[1]m codes'!$A:$B,2,0)</f>
        <v>200030314</v>
      </c>
      <c r="Q80" s="90">
        <f t="shared" si="14"/>
        <v>0</v>
      </c>
    </row>
    <row r="81" spans="1:17" s="89" customFormat="1" ht="26.25" customHeight="1" x14ac:dyDescent="0.2">
      <c r="A81" s="80">
        <f t="shared" si="15"/>
        <v>5</v>
      </c>
      <c r="B81" s="81" t="s">
        <v>147</v>
      </c>
      <c r="C81" s="82" t="s">
        <v>87</v>
      </c>
      <c r="D81" s="83">
        <v>4</v>
      </c>
      <c r="E81" s="83"/>
      <c r="F81" s="83"/>
      <c r="G81" s="84"/>
      <c r="H81" s="83"/>
      <c r="I81" s="85"/>
      <c r="J81" s="83"/>
      <c r="K81" s="86"/>
      <c r="L81" s="86"/>
      <c r="M81" s="83"/>
      <c r="N81" s="87"/>
      <c r="O81" s="88">
        <f t="shared" si="13"/>
        <v>0</v>
      </c>
      <c r="P81" s="89">
        <f>+VLOOKUP(B81,'[1]m codes'!$A:$B,2,0)</f>
        <v>200030312</v>
      </c>
      <c r="Q81" s="90">
        <f t="shared" si="14"/>
        <v>0</v>
      </c>
    </row>
    <row r="82" spans="1:17" s="89" customFormat="1" ht="26.25" customHeight="1" x14ac:dyDescent="0.2">
      <c r="A82" s="80">
        <f t="shared" si="15"/>
        <v>6</v>
      </c>
      <c r="B82" s="81" t="s">
        <v>148</v>
      </c>
      <c r="C82" s="82" t="s">
        <v>87</v>
      </c>
      <c r="D82" s="83">
        <v>6</v>
      </c>
      <c r="E82" s="83">
        <v>2</v>
      </c>
      <c r="F82" s="83"/>
      <c r="G82" s="84">
        <v>2</v>
      </c>
      <c r="H82" s="83"/>
      <c r="I82" s="85"/>
      <c r="J82" s="83"/>
      <c r="K82" s="86"/>
      <c r="L82" s="86"/>
      <c r="M82" s="83"/>
      <c r="N82" s="87"/>
      <c r="O82" s="88">
        <f t="shared" si="13"/>
        <v>0</v>
      </c>
      <c r="P82" s="89">
        <f>+VLOOKUP(B82,'[1]m codes'!$A:$B,2,0)</f>
        <v>200030313</v>
      </c>
      <c r="Q82" s="90">
        <f t="shared" si="14"/>
        <v>0</v>
      </c>
    </row>
    <row r="83" spans="1:17" s="89" customFormat="1" ht="26.25" customHeight="1" x14ac:dyDescent="0.2">
      <c r="A83" s="80">
        <f t="shared" si="15"/>
        <v>7</v>
      </c>
      <c r="B83" s="81" t="s">
        <v>149</v>
      </c>
      <c r="C83" s="82" t="s">
        <v>87</v>
      </c>
      <c r="D83" s="83"/>
      <c r="E83" s="83"/>
      <c r="F83" s="83"/>
      <c r="G83" s="84"/>
      <c r="H83" s="83"/>
      <c r="I83" s="85">
        <v>4474</v>
      </c>
      <c r="J83" s="83"/>
      <c r="K83" s="86"/>
      <c r="L83" s="86"/>
      <c r="M83" s="83"/>
      <c r="N83" s="87"/>
      <c r="O83" s="88">
        <f t="shared" si="13"/>
        <v>0</v>
      </c>
      <c r="P83" s="89">
        <f>+VLOOKUP(B83,'[1]m codes'!$A:$B,2,0)</f>
        <v>200032241</v>
      </c>
      <c r="Q83" s="90">
        <f t="shared" si="14"/>
        <v>0</v>
      </c>
    </row>
    <row r="84" spans="1:17" s="89" customFormat="1" ht="26.25" customHeight="1" x14ac:dyDescent="0.2">
      <c r="A84" s="80">
        <f t="shared" si="15"/>
        <v>8</v>
      </c>
      <c r="B84" s="81" t="s">
        <v>150</v>
      </c>
      <c r="C84" s="82" t="s">
        <v>87</v>
      </c>
      <c r="D84" s="83"/>
      <c r="E84" s="83"/>
      <c r="F84" s="83"/>
      <c r="G84" s="84"/>
      <c r="H84" s="83"/>
      <c r="I84" s="85"/>
      <c r="J84" s="83"/>
      <c r="K84" s="86"/>
      <c r="L84" s="86"/>
      <c r="M84" s="83"/>
      <c r="N84" s="87"/>
      <c r="O84" s="88">
        <f t="shared" si="13"/>
        <v>0</v>
      </c>
      <c r="P84" s="89">
        <f>+VLOOKUP(B84,'[1]m codes'!$A:$B,2,0)</f>
        <v>200032239</v>
      </c>
      <c r="Q84" s="90">
        <f t="shared" si="14"/>
        <v>0</v>
      </c>
    </row>
    <row r="85" spans="1:17" s="89" customFormat="1" ht="26.25" customHeight="1" x14ac:dyDescent="0.2">
      <c r="A85" s="80">
        <f t="shared" si="15"/>
        <v>9</v>
      </c>
      <c r="B85" s="81" t="s">
        <v>151</v>
      </c>
      <c r="C85" s="82" t="s">
        <v>87</v>
      </c>
      <c r="D85" s="83"/>
      <c r="E85" s="83"/>
      <c r="F85" s="83"/>
      <c r="G85" s="84"/>
      <c r="H85" s="83"/>
      <c r="I85" s="85"/>
      <c r="J85" s="83"/>
      <c r="K85" s="86"/>
      <c r="L85" s="86"/>
      <c r="M85" s="83"/>
      <c r="N85" s="87"/>
      <c r="O85" s="88">
        <f t="shared" si="13"/>
        <v>0</v>
      </c>
      <c r="P85" s="89">
        <f>+VLOOKUP(B85,'[1]m codes'!$A:$B,2,0)</f>
        <v>200032240</v>
      </c>
      <c r="Q85" s="90">
        <f t="shared" si="14"/>
        <v>0</v>
      </c>
    </row>
    <row r="86" spans="1:17" s="89" customFormat="1" ht="26.25" customHeight="1" x14ac:dyDescent="0.2">
      <c r="A86" s="80">
        <f t="shared" si="15"/>
        <v>10</v>
      </c>
      <c r="B86" s="81" t="s">
        <v>152</v>
      </c>
      <c r="C86" s="82" t="s">
        <v>87</v>
      </c>
      <c r="D86" s="83"/>
      <c r="E86" s="83"/>
      <c r="F86" s="83"/>
      <c r="G86" s="84"/>
      <c r="H86" s="83"/>
      <c r="I86" s="85">
        <v>4474</v>
      </c>
      <c r="J86" s="83"/>
      <c r="K86" s="86"/>
      <c r="L86" s="86"/>
      <c r="M86" s="83"/>
      <c r="N86" s="87"/>
      <c r="O86" s="88">
        <f t="shared" si="13"/>
        <v>0</v>
      </c>
      <c r="P86" s="89">
        <f>+VLOOKUP(B86,'[1]m codes'!$A:$B,2,0)</f>
        <v>200032242</v>
      </c>
      <c r="Q86" s="90">
        <f t="shared" si="14"/>
        <v>0</v>
      </c>
    </row>
    <row r="87" spans="1:17" s="89" customFormat="1" ht="26.25" customHeight="1" x14ac:dyDescent="0.2">
      <c r="A87" s="80">
        <f t="shared" si="15"/>
        <v>11</v>
      </c>
      <c r="B87" s="81" t="s">
        <v>153</v>
      </c>
      <c r="C87" s="82" t="s">
        <v>87</v>
      </c>
      <c r="D87" s="83"/>
      <c r="E87" s="83"/>
      <c r="F87" s="83"/>
      <c r="G87" s="84"/>
      <c r="H87" s="83"/>
      <c r="I87" s="85"/>
      <c r="J87" s="83"/>
      <c r="K87" s="86"/>
      <c r="L87" s="86"/>
      <c r="M87" s="83"/>
      <c r="N87" s="87"/>
      <c r="O87" s="88">
        <f t="shared" si="13"/>
        <v>0</v>
      </c>
      <c r="P87" s="89">
        <f>+VLOOKUP(B87,'[1]m codes'!$A:$B,2,0)</f>
        <v>200030320</v>
      </c>
      <c r="Q87" s="90">
        <f t="shared" si="14"/>
        <v>0</v>
      </c>
    </row>
    <row r="88" spans="1:17" s="89" customFormat="1" ht="26.25" customHeight="1" x14ac:dyDescent="0.2">
      <c r="A88" s="80">
        <f t="shared" si="15"/>
        <v>12</v>
      </c>
      <c r="B88" s="81" t="s">
        <v>154</v>
      </c>
      <c r="C88" s="82" t="s">
        <v>87</v>
      </c>
      <c r="D88" s="83"/>
      <c r="E88" s="83"/>
      <c r="F88" s="83"/>
      <c r="G88" s="84"/>
      <c r="H88" s="83"/>
      <c r="I88" s="85"/>
      <c r="J88" s="83"/>
      <c r="K88" s="86"/>
      <c r="L88" s="86"/>
      <c r="M88" s="83"/>
      <c r="N88" s="87"/>
      <c r="O88" s="88">
        <f t="shared" si="13"/>
        <v>0</v>
      </c>
      <c r="P88" s="89">
        <f>+VLOOKUP(B88,'[1]m codes'!$A:$B,2,0)</f>
        <v>200032243</v>
      </c>
      <c r="Q88" s="90">
        <f t="shared" si="14"/>
        <v>0</v>
      </c>
    </row>
    <row r="89" spans="1:17" s="89" customFormat="1" ht="26.25" customHeight="1" x14ac:dyDescent="0.2">
      <c r="A89" s="80">
        <f t="shared" si="15"/>
        <v>13</v>
      </c>
      <c r="B89" s="81" t="s">
        <v>155</v>
      </c>
      <c r="C89" s="82" t="s">
        <v>87</v>
      </c>
      <c r="D89" s="83"/>
      <c r="E89" s="83"/>
      <c r="F89" s="83"/>
      <c r="G89" s="84"/>
      <c r="H89" s="83"/>
      <c r="I89" s="85">
        <v>4474</v>
      </c>
      <c r="J89" s="83"/>
      <c r="K89" s="86"/>
      <c r="L89" s="86"/>
      <c r="M89" s="83"/>
      <c r="N89" s="87"/>
      <c r="O89" s="88">
        <f t="shared" si="13"/>
        <v>0</v>
      </c>
      <c r="P89" s="89">
        <f>+VLOOKUP(B89,'[1]m codes'!$A:$B,2,0)</f>
        <v>200030317</v>
      </c>
      <c r="Q89" s="90">
        <f t="shared" si="14"/>
        <v>0</v>
      </c>
    </row>
    <row r="90" spans="1:17" s="89" customFormat="1" ht="26.25" customHeight="1" x14ac:dyDescent="0.2">
      <c r="A90" s="80">
        <f t="shared" si="15"/>
        <v>14</v>
      </c>
      <c r="B90" s="81" t="s">
        <v>156</v>
      </c>
      <c r="C90" s="82" t="s">
        <v>87</v>
      </c>
      <c r="D90" s="83"/>
      <c r="E90" s="83"/>
      <c r="F90" s="83"/>
      <c r="G90" s="84"/>
      <c r="H90" s="83"/>
      <c r="I90" s="85"/>
      <c r="J90" s="83"/>
      <c r="K90" s="86"/>
      <c r="L90" s="86"/>
      <c r="M90" s="83"/>
      <c r="N90" s="87"/>
      <c r="O90" s="88">
        <f t="shared" si="13"/>
        <v>0</v>
      </c>
      <c r="P90" s="89">
        <f>+VLOOKUP(B90,'[1]m codes'!$A:$B,2,0)</f>
        <v>200030315</v>
      </c>
      <c r="Q90" s="90">
        <f t="shared" si="14"/>
        <v>0</v>
      </c>
    </row>
    <row r="91" spans="1:17" s="89" customFormat="1" ht="26.25" customHeight="1" x14ac:dyDescent="0.2">
      <c r="A91" s="80">
        <f t="shared" si="15"/>
        <v>15</v>
      </c>
      <c r="B91" s="81" t="s">
        <v>157</v>
      </c>
      <c r="C91" s="82" t="s">
        <v>87</v>
      </c>
      <c r="D91" s="83"/>
      <c r="E91" s="83"/>
      <c r="F91" s="83"/>
      <c r="G91" s="84"/>
      <c r="H91" s="83"/>
      <c r="I91" s="85"/>
      <c r="J91" s="83"/>
      <c r="K91" s="86"/>
      <c r="L91" s="86"/>
      <c r="M91" s="83"/>
      <c r="N91" s="87"/>
      <c r="O91" s="88">
        <f t="shared" si="13"/>
        <v>0</v>
      </c>
      <c r="P91" s="89">
        <f>+VLOOKUP(B91,'[1]m codes'!$A:$B,2,0)</f>
        <v>200030316</v>
      </c>
      <c r="Q91" s="90">
        <f t="shared" si="14"/>
        <v>0</v>
      </c>
    </row>
    <row r="92" spans="1:17" s="89" customFormat="1" ht="26.25" customHeight="1" x14ac:dyDescent="0.2">
      <c r="A92" s="80">
        <f t="shared" si="15"/>
        <v>16</v>
      </c>
      <c r="B92" s="81" t="s">
        <v>158</v>
      </c>
      <c r="C92" s="82" t="s">
        <v>87</v>
      </c>
      <c r="D92" s="83"/>
      <c r="E92" s="83"/>
      <c r="F92" s="83"/>
      <c r="G92" s="84"/>
      <c r="H92" s="83"/>
      <c r="I92" s="85">
        <v>4474</v>
      </c>
      <c r="J92" s="83"/>
      <c r="K92" s="86"/>
      <c r="L92" s="86"/>
      <c r="M92" s="83"/>
      <c r="N92" s="87"/>
      <c r="O92" s="88">
        <f t="shared" si="13"/>
        <v>0</v>
      </c>
      <c r="P92" s="89">
        <f>+VLOOKUP(B92,'[1]m codes'!$A:$B,2,0)</f>
        <v>200032247</v>
      </c>
      <c r="Q92" s="90">
        <f t="shared" si="14"/>
        <v>0</v>
      </c>
    </row>
    <row r="93" spans="1:17" s="89" customFormat="1" ht="26.25" customHeight="1" x14ac:dyDescent="0.2">
      <c r="A93" s="80">
        <f t="shared" si="15"/>
        <v>17</v>
      </c>
      <c r="B93" s="81" t="s">
        <v>159</v>
      </c>
      <c r="C93" s="82" t="s">
        <v>87</v>
      </c>
      <c r="D93" s="83"/>
      <c r="E93" s="83"/>
      <c r="F93" s="83"/>
      <c r="G93" s="84"/>
      <c r="H93" s="83"/>
      <c r="I93" s="85"/>
      <c r="J93" s="83"/>
      <c r="K93" s="86"/>
      <c r="L93" s="86"/>
      <c r="M93" s="83"/>
      <c r="N93" s="87"/>
      <c r="O93" s="88">
        <f t="shared" si="13"/>
        <v>0</v>
      </c>
      <c r="P93" s="89">
        <f>+VLOOKUP(B93,'[1]m codes'!$A:$B,2,0)</f>
        <v>200032246</v>
      </c>
      <c r="Q93" s="90">
        <f t="shared" si="14"/>
        <v>0</v>
      </c>
    </row>
    <row r="94" spans="1:17" s="89" customFormat="1" ht="26.25" customHeight="1" x14ac:dyDescent="0.2">
      <c r="A94" s="80">
        <f t="shared" si="15"/>
        <v>18</v>
      </c>
      <c r="B94" s="81" t="s">
        <v>160</v>
      </c>
      <c r="C94" s="82" t="s">
        <v>87</v>
      </c>
      <c r="D94" s="83"/>
      <c r="E94" s="83"/>
      <c r="F94" s="83"/>
      <c r="G94" s="84"/>
      <c r="H94" s="83"/>
      <c r="I94" s="85"/>
      <c r="J94" s="83"/>
      <c r="K94" s="86"/>
      <c r="L94" s="86"/>
      <c r="M94" s="83"/>
      <c r="N94" s="87"/>
      <c r="O94" s="88">
        <f t="shared" si="13"/>
        <v>0</v>
      </c>
      <c r="P94" s="89">
        <f>+VLOOKUP(B94,'[1]m codes'!$A:$B,2,0)</f>
        <v>200032245</v>
      </c>
      <c r="Q94" s="90">
        <f t="shared" si="14"/>
        <v>0</v>
      </c>
    </row>
    <row r="95" spans="1:17" s="89" customFormat="1" ht="26.25" customHeight="1" x14ac:dyDescent="0.2">
      <c r="A95" s="80">
        <f t="shared" si="15"/>
        <v>19</v>
      </c>
      <c r="B95" s="81" t="s">
        <v>161</v>
      </c>
      <c r="C95" s="82" t="s">
        <v>87</v>
      </c>
      <c r="D95" s="83"/>
      <c r="E95" s="83"/>
      <c r="F95" s="83"/>
      <c r="G95" s="84"/>
      <c r="H95" s="83"/>
      <c r="I95" s="85">
        <v>4474</v>
      </c>
      <c r="J95" s="83"/>
      <c r="K95" s="86"/>
      <c r="L95" s="86"/>
      <c r="M95" s="83"/>
      <c r="N95" s="87"/>
      <c r="O95" s="88">
        <f t="shared" si="13"/>
        <v>0</v>
      </c>
      <c r="P95" s="89">
        <f>+VLOOKUP(B95,'[1]m codes'!$A:$B,2,0)</f>
        <v>200030319</v>
      </c>
      <c r="Q95" s="90">
        <f t="shared" si="14"/>
        <v>0</v>
      </c>
    </row>
    <row r="96" spans="1:17" s="89" customFormat="1" ht="26.25" customHeight="1" x14ac:dyDescent="0.2">
      <c r="A96" s="80">
        <f t="shared" si="15"/>
        <v>20</v>
      </c>
      <c r="B96" s="81" t="s">
        <v>162</v>
      </c>
      <c r="C96" s="82" t="s">
        <v>87</v>
      </c>
      <c r="D96" s="83"/>
      <c r="E96" s="83"/>
      <c r="F96" s="83"/>
      <c r="G96" s="84"/>
      <c r="H96" s="83"/>
      <c r="I96" s="85"/>
      <c r="J96" s="83"/>
      <c r="K96" s="86"/>
      <c r="L96" s="86"/>
      <c r="M96" s="83"/>
      <c r="N96" s="87"/>
      <c r="O96" s="88">
        <f t="shared" si="13"/>
        <v>0</v>
      </c>
      <c r="P96" s="89">
        <f>+VLOOKUP(B96,'[1]m codes'!$A:$B,2,0)</f>
        <v>200032244</v>
      </c>
      <c r="Q96" s="90">
        <f t="shared" si="14"/>
        <v>0</v>
      </c>
    </row>
    <row r="97" spans="1:17" s="89" customFormat="1" ht="26.25" customHeight="1" x14ac:dyDescent="0.2">
      <c r="A97" s="80">
        <f t="shared" si="15"/>
        <v>21</v>
      </c>
      <c r="B97" s="81" t="s">
        <v>163</v>
      </c>
      <c r="C97" s="82" t="s">
        <v>87</v>
      </c>
      <c r="D97" s="83"/>
      <c r="E97" s="83"/>
      <c r="F97" s="83"/>
      <c r="G97" s="84"/>
      <c r="H97" s="83"/>
      <c r="I97" s="85"/>
      <c r="J97" s="83"/>
      <c r="K97" s="86"/>
      <c r="L97" s="86"/>
      <c r="M97" s="83"/>
      <c r="N97" s="87"/>
      <c r="O97" s="88">
        <f t="shared" si="13"/>
        <v>0</v>
      </c>
      <c r="P97" s="89">
        <f>+VLOOKUP(B97,'[1]m codes'!$A:$B,2,0)</f>
        <v>200030318</v>
      </c>
      <c r="Q97" s="90">
        <f t="shared" si="14"/>
        <v>0</v>
      </c>
    </row>
    <row r="98" spans="1:17" s="89" customFormat="1" ht="26.25" customHeight="1" x14ac:dyDescent="0.2">
      <c r="A98" s="80">
        <f t="shared" si="15"/>
        <v>22</v>
      </c>
      <c r="B98" s="81" t="s">
        <v>164</v>
      </c>
      <c r="C98" s="82" t="s">
        <v>87</v>
      </c>
      <c r="D98" s="83"/>
      <c r="E98" s="83"/>
      <c r="F98" s="83"/>
      <c r="G98" s="84"/>
      <c r="H98" s="83"/>
      <c r="I98" s="85">
        <v>4474</v>
      </c>
      <c r="J98" s="83"/>
      <c r="K98" s="86"/>
      <c r="L98" s="86"/>
      <c r="M98" s="83"/>
      <c r="N98" s="87"/>
      <c r="O98" s="88">
        <f t="shared" si="13"/>
        <v>0</v>
      </c>
      <c r="P98" s="89">
        <f>+VLOOKUP(B98,'[1]m codes'!$A:$B,2,0)</f>
        <v>200032249</v>
      </c>
      <c r="Q98" s="90">
        <f t="shared" si="14"/>
        <v>0</v>
      </c>
    </row>
    <row r="99" spans="1:17" s="89" customFormat="1" ht="26.25" customHeight="1" x14ac:dyDescent="0.2">
      <c r="A99" s="80">
        <f t="shared" si="15"/>
        <v>23</v>
      </c>
      <c r="B99" s="81" t="s">
        <v>165</v>
      </c>
      <c r="C99" s="82" t="s">
        <v>87</v>
      </c>
      <c r="D99" s="83"/>
      <c r="E99" s="83"/>
      <c r="F99" s="83"/>
      <c r="G99" s="84"/>
      <c r="H99" s="83"/>
      <c r="I99" s="85"/>
      <c r="J99" s="83"/>
      <c r="K99" s="86"/>
      <c r="L99" s="86"/>
      <c r="M99" s="83"/>
      <c r="N99" s="87"/>
      <c r="O99" s="88">
        <f t="shared" si="13"/>
        <v>0</v>
      </c>
      <c r="P99" s="89">
        <f>+VLOOKUP(B99,'[1]m codes'!$A:$B,2,0)</f>
        <v>200030326</v>
      </c>
      <c r="Q99" s="90">
        <f t="shared" si="14"/>
        <v>0</v>
      </c>
    </row>
    <row r="100" spans="1:17" s="89" customFormat="1" ht="26.25" customHeight="1" x14ac:dyDescent="0.2">
      <c r="A100" s="80">
        <f t="shared" si="15"/>
        <v>24</v>
      </c>
      <c r="B100" s="81" t="s">
        <v>166</v>
      </c>
      <c r="C100" s="82" t="s">
        <v>87</v>
      </c>
      <c r="D100" s="83"/>
      <c r="E100" s="83"/>
      <c r="F100" s="83"/>
      <c r="G100" s="84"/>
      <c r="H100" s="83"/>
      <c r="I100" s="85"/>
      <c r="J100" s="83"/>
      <c r="K100" s="86"/>
      <c r="L100" s="86"/>
      <c r="M100" s="83"/>
      <c r="N100" s="87"/>
      <c r="O100" s="88">
        <f t="shared" si="13"/>
        <v>0</v>
      </c>
      <c r="P100" s="89">
        <f>+VLOOKUP(B100,'[1]m codes'!$A:$B,2,0)</f>
        <v>200032248</v>
      </c>
      <c r="Q100" s="90">
        <f t="shared" si="14"/>
        <v>0</v>
      </c>
    </row>
    <row r="101" spans="1:17" s="89" customFormat="1" ht="26.25" customHeight="1" x14ac:dyDescent="0.2">
      <c r="A101" s="80">
        <f t="shared" si="15"/>
        <v>25</v>
      </c>
      <c r="B101" s="81" t="s">
        <v>167</v>
      </c>
      <c r="C101" s="82" t="s">
        <v>87</v>
      </c>
      <c r="D101" s="83"/>
      <c r="E101" s="83"/>
      <c r="F101" s="83"/>
      <c r="G101" s="84"/>
      <c r="H101" s="83"/>
      <c r="I101" s="85">
        <v>4474</v>
      </c>
      <c r="J101" s="83"/>
      <c r="K101" s="86"/>
      <c r="L101" s="86"/>
      <c r="M101" s="83"/>
      <c r="N101" s="87"/>
      <c r="O101" s="88">
        <f t="shared" si="13"/>
        <v>0</v>
      </c>
      <c r="P101" s="89">
        <f>+VLOOKUP(B101,'[1]m codes'!$A:$B,2,0)</f>
        <v>200030325</v>
      </c>
      <c r="Q101" s="90">
        <f t="shared" si="14"/>
        <v>0</v>
      </c>
    </row>
    <row r="102" spans="1:17" s="89" customFormat="1" ht="26.25" customHeight="1" x14ac:dyDescent="0.2">
      <c r="A102" s="80">
        <f t="shared" si="15"/>
        <v>26</v>
      </c>
      <c r="B102" s="81" t="s">
        <v>168</v>
      </c>
      <c r="C102" s="82" t="s">
        <v>87</v>
      </c>
      <c r="D102" s="83"/>
      <c r="E102" s="83"/>
      <c r="F102" s="83"/>
      <c r="G102" s="84"/>
      <c r="H102" s="83"/>
      <c r="I102" s="85"/>
      <c r="J102" s="83"/>
      <c r="K102" s="86"/>
      <c r="L102" s="86"/>
      <c r="M102" s="83"/>
      <c r="N102" s="87"/>
      <c r="O102" s="88">
        <f t="shared" si="13"/>
        <v>0</v>
      </c>
      <c r="P102" s="89">
        <f>+VLOOKUP(B102,'[1]m codes'!$A:$B,2,0)</f>
        <v>200030328</v>
      </c>
      <c r="Q102" s="90">
        <f t="shared" si="14"/>
        <v>0</v>
      </c>
    </row>
    <row r="103" spans="1:17" s="89" customFormat="1" ht="26.25" customHeight="1" x14ac:dyDescent="0.2">
      <c r="A103" s="80">
        <f t="shared" si="15"/>
        <v>27</v>
      </c>
      <c r="B103" s="81" t="s">
        <v>169</v>
      </c>
      <c r="C103" s="82" t="s">
        <v>87</v>
      </c>
      <c r="D103" s="83"/>
      <c r="E103" s="83"/>
      <c r="F103" s="83"/>
      <c r="G103" s="84"/>
      <c r="H103" s="83"/>
      <c r="I103" s="85"/>
      <c r="J103" s="83"/>
      <c r="K103" s="86"/>
      <c r="L103" s="86"/>
      <c r="M103" s="83"/>
      <c r="N103" s="87"/>
      <c r="O103" s="88">
        <f t="shared" si="13"/>
        <v>0</v>
      </c>
      <c r="P103" s="89">
        <f>+VLOOKUP(B103,'[1]m codes'!$A:$B,2,0)</f>
        <v>200030327</v>
      </c>
      <c r="Q103" s="90">
        <f t="shared" si="14"/>
        <v>0</v>
      </c>
    </row>
    <row r="104" spans="1:17" s="89" customFormat="1" ht="26.25" customHeight="1" x14ac:dyDescent="0.2">
      <c r="A104" s="80">
        <f t="shared" si="15"/>
        <v>28</v>
      </c>
      <c r="B104" s="81" t="s">
        <v>170</v>
      </c>
      <c r="C104" s="82" t="s">
        <v>87</v>
      </c>
      <c r="D104" s="83"/>
      <c r="E104" s="83"/>
      <c r="F104" s="83"/>
      <c r="G104" s="84"/>
      <c r="H104" s="83"/>
      <c r="I104" s="85">
        <v>4474</v>
      </c>
      <c r="J104" s="83"/>
      <c r="K104" s="86"/>
      <c r="L104" s="86"/>
      <c r="M104" s="83"/>
      <c r="N104" s="87"/>
      <c r="O104" s="88">
        <f t="shared" si="13"/>
        <v>0</v>
      </c>
      <c r="P104" s="89">
        <f>+VLOOKUP(B104,'[1]m codes'!$A:$B,2,0)</f>
        <v>200034192</v>
      </c>
      <c r="Q104" s="90">
        <f t="shared" si="14"/>
        <v>0</v>
      </c>
    </row>
    <row r="105" spans="1:17" s="100" customFormat="1" ht="26.25" customHeight="1" x14ac:dyDescent="0.25">
      <c r="A105" s="92"/>
      <c r="B105" s="93" t="s">
        <v>140</v>
      </c>
      <c r="C105" s="93"/>
      <c r="D105" s="94"/>
      <c r="E105" s="94"/>
      <c r="F105" s="94"/>
      <c r="G105" s="121"/>
      <c r="H105" s="94"/>
      <c r="I105" s="95"/>
      <c r="J105" s="96"/>
      <c r="K105" s="97"/>
      <c r="L105" s="97"/>
      <c r="M105" s="96"/>
      <c r="N105" s="98"/>
      <c r="O105" s="99"/>
      <c r="Q105" s="101"/>
    </row>
    <row r="106" spans="1:17" ht="26.25" customHeight="1" x14ac:dyDescent="0.25">
      <c r="A106" s="108" t="s">
        <v>171</v>
      </c>
      <c r="B106" s="109" t="s">
        <v>172</v>
      </c>
      <c r="C106" s="109"/>
      <c r="D106" s="110"/>
      <c r="E106" s="110"/>
      <c r="F106" s="110"/>
      <c r="G106" s="103"/>
      <c r="H106" s="123"/>
      <c r="I106" s="124"/>
      <c r="J106" s="112"/>
      <c r="K106" s="113"/>
      <c r="L106" s="113"/>
      <c r="M106" s="112"/>
      <c r="N106" s="114"/>
      <c r="O106" s="122"/>
      <c r="Q106" s="79"/>
    </row>
    <row r="107" spans="1:17" s="89" customFormat="1" ht="26.25" customHeight="1" x14ac:dyDescent="0.2">
      <c r="A107" s="80">
        <v>1</v>
      </c>
      <c r="B107" s="81" t="s">
        <v>173</v>
      </c>
      <c r="C107" s="82" t="s">
        <v>87</v>
      </c>
      <c r="D107" s="83"/>
      <c r="E107" s="83"/>
      <c r="F107" s="83"/>
      <c r="G107" s="84"/>
      <c r="H107" s="83"/>
      <c r="I107" s="85">
        <v>4474</v>
      </c>
      <c r="J107" s="83"/>
      <c r="K107" s="86"/>
      <c r="L107" s="86"/>
      <c r="M107" s="83"/>
      <c r="N107" s="87"/>
      <c r="O107" s="88">
        <f t="shared" ref="O107:O114" si="16">SUM(K107:N107)</f>
        <v>0</v>
      </c>
      <c r="P107" s="89">
        <f>+VLOOKUP(B107,'[1]m codes'!$A:$B,2,0)</f>
        <v>200032193</v>
      </c>
      <c r="Q107" s="90">
        <f t="shared" ref="Q107:Q114" si="17">+O107-F107</f>
        <v>0</v>
      </c>
    </row>
    <row r="108" spans="1:17" s="89" customFormat="1" ht="26.25" customHeight="1" x14ac:dyDescent="0.2">
      <c r="A108" s="80">
        <f>+A107+1</f>
        <v>2</v>
      </c>
      <c r="B108" s="81" t="s">
        <v>174</v>
      </c>
      <c r="C108" s="82" t="s">
        <v>87</v>
      </c>
      <c r="D108" s="83"/>
      <c r="E108" s="83"/>
      <c r="F108" s="83"/>
      <c r="G108" s="84"/>
      <c r="H108" s="83"/>
      <c r="I108" s="85"/>
      <c r="J108" s="83"/>
      <c r="K108" s="86"/>
      <c r="L108" s="86"/>
      <c r="M108" s="83"/>
      <c r="N108" s="87"/>
      <c r="O108" s="88">
        <f t="shared" si="16"/>
        <v>0</v>
      </c>
      <c r="P108" s="89">
        <f>+VLOOKUP(B108,'[1]m codes'!$A:$B,2,0)</f>
        <v>200032195</v>
      </c>
      <c r="Q108" s="90">
        <f t="shared" si="17"/>
        <v>0</v>
      </c>
    </row>
    <row r="109" spans="1:17" s="89" customFormat="1" ht="26.25" customHeight="1" x14ac:dyDescent="0.2">
      <c r="A109" s="80">
        <f t="shared" ref="A109:A114" si="18">+A108+1</f>
        <v>3</v>
      </c>
      <c r="B109" s="81" t="s">
        <v>175</v>
      </c>
      <c r="C109" s="82" t="s">
        <v>87</v>
      </c>
      <c r="D109" s="83"/>
      <c r="E109" s="83"/>
      <c r="F109" s="83"/>
      <c r="G109" s="84"/>
      <c r="H109" s="83"/>
      <c r="I109" s="85"/>
      <c r="J109" s="83"/>
      <c r="K109" s="86"/>
      <c r="L109" s="86"/>
      <c r="M109" s="83"/>
      <c r="N109" s="87"/>
      <c r="O109" s="88">
        <f t="shared" si="16"/>
        <v>0</v>
      </c>
      <c r="P109" s="89">
        <f>+VLOOKUP(B109,'[1]m codes'!$A:$B,2,0)</f>
        <v>200032196</v>
      </c>
      <c r="Q109" s="90">
        <f t="shared" si="17"/>
        <v>0</v>
      </c>
    </row>
    <row r="110" spans="1:17" s="89" customFormat="1" ht="26.25" customHeight="1" x14ac:dyDescent="0.2">
      <c r="A110" s="80">
        <f t="shared" si="18"/>
        <v>4</v>
      </c>
      <c r="B110" s="81" t="s">
        <v>176</v>
      </c>
      <c r="C110" s="82" t="s">
        <v>87</v>
      </c>
      <c r="D110" s="83"/>
      <c r="E110" s="83"/>
      <c r="F110" s="83"/>
      <c r="G110" s="84"/>
      <c r="H110" s="83"/>
      <c r="I110" s="85">
        <v>4474</v>
      </c>
      <c r="J110" s="83"/>
      <c r="K110" s="86"/>
      <c r="L110" s="86"/>
      <c r="M110" s="83"/>
      <c r="N110" s="87"/>
      <c r="O110" s="88">
        <f t="shared" si="16"/>
        <v>0</v>
      </c>
      <c r="P110" s="89">
        <f>+VLOOKUP(B110,'[1]m codes'!$A:$B,2,0)</f>
        <v>200032194</v>
      </c>
      <c r="Q110" s="90">
        <f t="shared" si="17"/>
        <v>0</v>
      </c>
    </row>
    <row r="111" spans="1:17" s="89" customFormat="1" ht="26.25" customHeight="1" x14ac:dyDescent="0.2">
      <c r="A111" s="80">
        <f t="shared" si="18"/>
        <v>5</v>
      </c>
      <c r="B111" s="81" t="s">
        <v>177</v>
      </c>
      <c r="C111" s="82" t="s">
        <v>87</v>
      </c>
      <c r="D111" s="83"/>
      <c r="E111" s="83"/>
      <c r="F111" s="83"/>
      <c r="G111" s="84"/>
      <c r="H111" s="83"/>
      <c r="I111" s="85"/>
      <c r="J111" s="83"/>
      <c r="K111" s="86"/>
      <c r="L111" s="86"/>
      <c r="M111" s="83"/>
      <c r="N111" s="87"/>
      <c r="O111" s="88">
        <f t="shared" si="16"/>
        <v>0</v>
      </c>
      <c r="P111" s="89">
        <f>+VLOOKUP(B111,'[1]m codes'!$A:$B,2,0)</f>
        <v>200030270</v>
      </c>
      <c r="Q111" s="90">
        <f t="shared" si="17"/>
        <v>0</v>
      </c>
    </row>
    <row r="112" spans="1:17" s="89" customFormat="1" ht="26.25" customHeight="1" x14ac:dyDescent="0.2">
      <c r="A112" s="80">
        <f t="shared" si="18"/>
        <v>6</v>
      </c>
      <c r="B112" s="81" t="s">
        <v>178</v>
      </c>
      <c r="C112" s="82" t="s">
        <v>87</v>
      </c>
      <c r="D112" s="83"/>
      <c r="E112" s="83"/>
      <c r="F112" s="83"/>
      <c r="G112" s="84"/>
      <c r="H112" s="83"/>
      <c r="I112" s="85"/>
      <c r="J112" s="83"/>
      <c r="K112" s="86"/>
      <c r="L112" s="86"/>
      <c r="M112" s="83"/>
      <c r="N112" s="87"/>
      <c r="O112" s="88">
        <f t="shared" si="16"/>
        <v>0</v>
      </c>
      <c r="P112" s="89">
        <f>+VLOOKUP(B112,'[1]m codes'!$A:$B,2,0)</f>
        <v>200032197</v>
      </c>
      <c r="Q112" s="90">
        <f t="shared" si="17"/>
        <v>0</v>
      </c>
    </row>
    <row r="113" spans="1:17" s="89" customFormat="1" ht="26.25" customHeight="1" x14ac:dyDescent="0.2">
      <c r="A113" s="80">
        <f t="shared" si="18"/>
        <v>7</v>
      </c>
      <c r="B113" s="81" t="s">
        <v>179</v>
      </c>
      <c r="C113" s="82" t="s">
        <v>87</v>
      </c>
      <c r="D113" s="83"/>
      <c r="E113" s="83"/>
      <c r="F113" s="83"/>
      <c r="G113" s="84"/>
      <c r="H113" s="83"/>
      <c r="I113" s="85">
        <v>4474</v>
      </c>
      <c r="J113" s="83"/>
      <c r="K113" s="86"/>
      <c r="L113" s="86"/>
      <c r="M113" s="83"/>
      <c r="N113" s="87"/>
      <c r="O113" s="88">
        <f t="shared" si="16"/>
        <v>0</v>
      </c>
      <c r="P113" s="89">
        <f>+VLOOKUP(B113,'[1]m codes'!$A:$B,2,0)</f>
        <v>200030275</v>
      </c>
      <c r="Q113" s="90">
        <f t="shared" si="17"/>
        <v>0</v>
      </c>
    </row>
    <row r="114" spans="1:17" s="89" customFormat="1" ht="26.25" customHeight="1" x14ac:dyDescent="0.2">
      <c r="A114" s="80">
        <f t="shared" si="18"/>
        <v>8</v>
      </c>
      <c r="B114" s="81" t="s">
        <v>180</v>
      </c>
      <c r="C114" s="82" t="s">
        <v>87</v>
      </c>
      <c r="D114" s="83"/>
      <c r="E114" s="83"/>
      <c r="F114" s="83"/>
      <c r="G114" s="84"/>
      <c r="H114" s="83"/>
      <c r="I114" s="85"/>
      <c r="J114" s="83"/>
      <c r="K114" s="86"/>
      <c r="L114" s="86"/>
      <c r="M114" s="83"/>
      <c r="N114" s="87"/>
      <c r="O114" s="88">
        <f t="shared" si="16"/>
        <v>0</v>
      </c>
      <c r="P114" s="89">
        <f>+VLOOKUP(B114,'[1]m codes'!$A:$B,2,0)</f>
        <v>200030276</v>
      </c>
      <c r="Q114" s="90">
        <f t="shared" si="17"/>
        <v>0</v>
      </c>
    </row>
    <row r="115" spans="1:17" s="100" customFormat="1" ht="26.25" customHeight="1" x14ac:dyDescent="0.25">
      <c r="A115" s="92"/>
      <c r="B115" s="93" t="s">
        <v>140</v>
      </c>
      <c r="C115" s="93"/>
      <c r="D115" s="94"/>
      <c r="E115" s="94"/>
      <c r="F115" s="94"/>
      <c r="G115" s="121"/>
      <c r="H115" s="94"/>
      <c r="I115" s="95"/>
      <c r="J115" s="96"/>
      <c r="K115" s="97"/>
      <c r="L115" s="97"/>
      <c r="M115" s="96"/>
      <c r="N115" s="98"/>
      <c r="O115" s="99"/>
      <c r="Q115" s="101"/>
    </row>
    <row r="116" spans="1:17" ht="26.25" customHeight="1" x14ac:dyDescent="0.25">
      <c r="A116" s="108" t="s">
        <v>181</v>
      </c>
      <c r="B116" s="109" t="s">
        <v>182</v>
      </c>
      <c r="C116" s="109"/>
      <c r="D116" s="110"/>
      <c r="E116" s="110"/>
      <c r="F116" s="110"/>
      <c r="G116" s="103"/>
      <c r="H116" s="110"/>
      <c r="I116" s="111"/>
      <c r="J116" s="112"/>
      <c r="K116" s="113"/>
      <c r="L116" s="113"/>
      <c r="M116" s="112"/>
      <c r="N116" s="114"/>
      <c r="O116" s="122"/>
      <c r="Q116" s="79"/>
    </row>
    <row r="117" spans="1:17" s="89" customFormat="1" ht="26.25" customHeight="1" x14ac:dyDescent="0.2">
      <c r="A117" s="80">
        <v>1</v>
      </c>
      <c r="B117" s="81" t="s">
        <v>183</v>
      </c>
      <c r="C117" s="82" t="s">
        <v>87</v>
      </c>
      <c r="D117" s="83"/>
      <c r="E117" s="83"/>
      <c r="F117" s="83"/>
      <c r="G117" s="84"/>
      <c r="H117" s="83"/>
      <c r="I117" s="85">
        <v>4474</v>
      </c>
      <c r="J117" s="83"/>
      <c r="K117" s="86"/>
      <c r="L117" s="86"/>
      <c r="M117" s="83"/>
      <c r="N117" s="87"/>
      <c r="O117" s="88">
        <f t="shared" ref="O117:O123" si="19">SUM(K117:N117)</f>
        <v>0</v>
      </c>
      <c r="P117" s="89">
        <f>+VLOOKUP(B117,'[1]m codes'!$A:$B,2,0)</f>
        <v>200030266</v>
      </c>
      <c r="Q117" s="90">
        <f t="shared" ref="Q117:Q123" si="20">+O117-F117</f>
        <v>0</v>
      </c>
    </row>
    <row r="118" spans="1:17" s="89" customFormat="1" ht="26.25" customHeight="1" x14ac:dyDescent="0.2">
      <c r="A118" s="80">
        <f>+A117+1</f>
        <v>2</v>
      </c>
      <c r="B118" s="81" t="s">
        <v>184</v>
      </c>
      <c r="C118" s="82" t="s">
        <v>87</v>
      </c>
      <c r="D118" s="83"/>
      <c r="E118" s="83"/>
      <c r="F118" s="83"/>
      <c r="G118" s="84"/>
      <c r="H118" s="83"/>
      <c r="I118" s="85"/>
      <c r="J118" s="83"/>
      <c r="K118" s="86"/>
      <c r="L118" s="86"/>
      <c r="M118" s="83"/>
      <c r="N118" s="87"/>
      <c r="O118" s="88">
        <f t="shared" si="19"/>
        <v>0</v>
      </c>
      <c r="P118" s="89">
        <f>+VLOOKUP(B118,'[1]m codes'!$A:$B,2,0)</f>
        <v>200030267</v>
      </c>
      <c r="Q118" s="90">
        <f t="shared" si="20"/>
        <v>0</v>
      </c>
    </row>
    <row r="119" spans="1:17" s="89" customFormat="1" ht="26.25" customHeight="1" x14ac:dyDescent="0.2">
      <c r="A119" s="80">
        <f t="shared" ref="A119:A123" si="21">+A118+1</f>
        <v>3</v>
      </c>
      <c r="B119" s="81" t="s">
        <v>185</v>
      </c>
      <c r="C119" s="82" t="s">
        <v>87</v>
      </c>
      <c r="D119" s="83"/>
      <c r="E119" s="83"/>
      <c r="F119" s="83"/>
      <c r="G119" s="84"/>
      <c r="H119" s="83"/>
      <c r="I119" s="85"/>
      <c r="J119" s="83"/>
      <c r="K119" s="86"/>
      <c r="L119" s="86"/>
      <c r="M119" s="83"/>
      <c r="N119" s="87"/>
      <c r="O119" s="88">
        <f t="shared" si="19"/>
        <v>0</v>
      </c>
      <c r="P119" s="89">
        <f>+VLOOKUP(B119,'[1]m codes'!$A:$B,2,0)</f>
        <v>200030268</v>
      </c>
      <c r="Q119" s="90">
        <f t="shared" si="20"/>
        <v>0</v>
      </c>
    </row>
    <row r="120" spans="1:17" s="89" customFormat="1" ht="26.25" customHeight="1" x14ac:dyDescent="0.2">
      <c r="A120" s="80">
        <f t="shared" si="21"/>
        <v>4</v>
      </c>
      <c r="B120" s="81" t="s">
        <v>186</v>
      </c>
      <c r="C120" s="82" t="s">
        <v>87</v>
      </c>
      <c r="D120" s="83"/>
      <c r="E120" s="83"/>
      <c r="F120" s="83"/>
      <c r="G120" s="84"/>
      <c r="H120" s="83"/>
      <c r="I120" s="85">
        <v>4474</v>
      </c>
      <c r="J120" s="83"/>
      <c r="K120" s="86"/>
      <c r="L120" s="86"/>
      <c r="M120" s="83"/>
      <c r="N120" s="87"/>
      <c r="O120" s="88">
        <f t="shared" si="19"/>
        <v>0</v>
      </c>
      <c r="P120" s="89">
        <f>+VLOOKUP(B120,'[1]m codes'!$A:$B,2,0)</f>
        <v>200030269</v>
      </c>
      <c r="Q120" s="90">
        <f t="shared" si="20"/>
        <v>0</v>
      </c>
    </row>
    <row r="121" spans="1:17" s="89" customFormat="1" ht="26.25" customHeight="1" x14ac:dyDescent="0.2">
      <c r="A121" s="80">
        <f t="shared" si="21"/>
        <v>5</v>
      </c>
      <c r="B121" s="81" t="s">
        <v>187</v>
      </c>
      <c r="C121" s="82" t="s">
        <v>87</v>
      </c>
      <c r="D121" s="83"/>
      <c r="E121" s="83"/>
      <c r="F121" s="83"/>
      <c r="G121" s="84"/>
      <c r="H121" s="83"/>
      <c r="I121" s="85"/>
      <c r="J121" s="83"/>
      <c r="K121" s="86"/>
      <c r="L121" s="86"/>
      <c r="M121" s="83"/>
      <c r="N121" s="87"/>
      <c r="O121" s="88">
        <f t="shared" si="19"/>
        <v>0</v>
      </c>
      <c r="P121" s="89">
        <f>+VLOOKUP(B121,'[1]m codes'!$A:$B,2,0)</f>
        <v>200030271</v>
      </c>
      <c r="Q121" s="90">
        <f t="shared" si="20"/>
        <v>0</v>
      </c>
    </row>
    <row r="122" spans="1:17" s="89" customFormat="1" ht="26.25" customHeight="1" x14ac:dyDescent="0.2">
      <c r="A122" s="80">
        <f t="shared" si="21"/>
        <v>6</v>
      </c>
      <c r="B122" s="81" t="s">
        <v>188</v>
      </c>
      <c r="C122" s="82" t="s">
        <v>87</v>
      </c>
      <c r="D122" s="83"/>
      <c r="E122" s="83"/>
      <c r="F122" s="83"/>
      <c r="G122" s="84"/>
      <c r="H122" s="83"/>
      <c r="I122" s="85"/>
      <c r="J122" s="83"/>
      <c r="K122" s="86"/>
      <c r="L122" s="86"/>
      <c r="M122" s="83"/>
      <c r="N122" s="87"/>
      <c r="O122" s="88">
        <f t="shared" si="19"/>
        <v>0</v>
      </c>
      <c r="P122" s="89">
        <f>+VLOOKUP(B122,'[1]m codes'!$A:$B,2,0)</f>
        <v>200030272</v>
      </c>
      <c r="Q122" s="90">
        <f t="shared" si="20"/>
        <v>0</v>
      </c>
    </row>
    <row r="123" spans="1:17" s="89" customFormat="1" ht="26.25" customHeight="1" x14ac:dyDescent="0.2">
      <c r="A123" s="80">
        <f t="shared" si="21"/>
        <v>7</v>
      </c>
      <c r="B123" s="81" t="s">
        <v>189</v>
      </c>
      <c r="C123" s="82" t="s">
        <v>87</v>
      </c>
      <c r="D123" s="83"/>
      <c r="E123" s="83"/>
      <c r="F123" s="83"/>
      <c r="G123" s="84"/>
      <c r="H123" s="83"/>
      <c r="I123" s="85">
        <v>4474</v>
      </c>
      <c r="J123" s="83"/>
      <c r="K123" s="86"/>
      <c r="L123" s="86"/>
      <c r="M123" s="83"/>
      <c r="N123" s="87"/>
      <c r="O123" s="88">
        <f t="shared" si="19"/>
        <v>0</v>
      </c>
      <c r="P123" s="89">
        <f>+VLOOKUP(B123,'[1]m codes'!$A:$B,2,0)</f>
        <v>200030274</v>
      </c>
      <c r="Q123" s="90">
        <f t="shared" si="20"/>
        <v>0</v>
      </c>
    </row>
    <row r="124" spans="1:17" s="100" customFormat="1" ht="26.25" customHeight="1" x14ac:dyDescent="0.25">
      <c r="A124" s="92"/>
      <c r="B124" s="93" t="s">
        <v>140</v>
      </c>
      <c r="C124" s="93"/>
      <c r="D124" s="94"/>
      <c r="E124" s="94"/>
      <c r="F124" s="94"/>
      <c r="G124" s="121"/>
      <c r="H124" s="94"/>
      <c r="I124" s="95"/>
      <c r="J124" s="96"/>
      <c r="K124" s="97"/>
      <c r="L124" s="97"/>
      <c r="M124" s="96"/>
      <c r="N124" s="98"/>
      <c r="O124" s="99"/>
      <c r="Q124" s="101"/>
    </row>
    <row r="125" spans="1:17" ht="26.25" customHeight="1" x14ac:dyDescent="0.25">
      <c r="A125" s="108" t="s">
        <v>190</v>
      </c>
      <c r="B125" s="109" t="s">
        <v>191</v>
      </c>
      <c r="C125" s="109"/>
      <c r="D125" s="110"/>
      <c r="E125" s="110"/>
      <c r="F125" s="110"/>
      <c r="G125" s="103"/>
      <c r="H125" s="110"/>
      <c r="I125" s="111"/>
      <c r="J125" s="112"/>
      <c r="K125" s="113"/>
      <c r="L125" s="113"/>
      <c r="M125" s="112"/>
      <c r="N125" s="114"/>
      <c r="O125" s="122"/>
      <c r="Q125" s="79"/>
    </row>
    <row r="126" spans="1:17" s="126" customFormat="1" ht="26.25" customHeight="1" x14ac:dyDescent="0.2">
      <c r="A126" s="125">
        <v>1</v>
      </c>
      <c r="B126" s="81" t="s">
        <v>192</v>
      </c>
      <c r="C126" s="82" t="s">
        <v>87</v>
      </c>
      <c r="D126" s="83">
        <f>30+20</f>
        <v>50</v>
      </c>
      <c r="E126" s="83">
        <v>39</v>
      </c>
      <c r="F126" s="83"/>
      <c r="G126" s="84">
        <v>39</v>
      </c>
      <c r="H126" s="83"/>
      <c r="I126" s="85">
        <v>4474</v>
      </c>
      <c r="J126" s="83"/>
      <c r="K126" s="86"/>
      <c r="L126" s="86"/>
      <c r="M126" s="83"/>
      <c r="N126" s="87"/>
      <c r="O126" s="118">
        <f>SUM(K126:N126)</f>
        <v>0</v>
      </c>
      <c r="P126" s="126">
        <f>+VLOOKUP(B126,'[1]m codes'!$A:$B,2,0)</f>
        <v>200030277</v>
      </c>
      <c r="Q126" s="90">
        <f>+O126-F126</f>
        <v>0</v>
      </c>
    </row>
    <row r="127" spans="1:17" s="89" customFormat="1" ht="26.25" customHeight="1" x14ac:dyDescent="0.2">
      <c r="A127" s="80">
        <f>+A126+1</f>
        <v>2</v>
      </c>
      <c r="B127" s="81" t="s">
        <v>193</v>
      </c>
      <c r="C127" s="82" t="s">
        <v>87</v>
      </c>
      <c r="D127" s="83"/>
      <c r="E127" s="83"/>
      <c r="F127" s="83"/>
      <c r="G127" s="84"/>
      <c r="H127" s="83"/>
      <c r="I127" s="85"/>
      <c r="J127" s="83"/>
      <c r="K127" s="86"/>
      <c r="L127" s="86"/>
      <c r="M127" s="83"/>
      <c r="N127" s="87"/>
      <c r="O127" s="88">
        <f>SUM(K127:N127)</f>
        <v>0</v>
      </c>
      <c r="P127" s="89">
        <f>+VLOOKUP(B127,'[1]m codes'!$A:$B,2,0)</f>
        <v>200030278</v>
      </c>
      <c r="Q127" s="90">
        <f>+O127-F127</f>
        <v>0</v>
      </c>
    </row>
    <row r="128" spans="1:17" s="89" customFormat="1" ht="26.25" customHeight="1" x14ac:dyDescent="0.2">
      <c r="A128" s="80">
        <f t="shared" ref="A128:A130" si="22">+A127+1</f>
        <v>3</v>
      </c>
      <c r="B128" s="81" t="s">
        <v>194</v>
      </c>
      <c r="C128" s="82" t="s">
        <v>87</v>
      </c>
      <c r="D128" s="83"/>
      <c r="E128" s="83"/>
      <c r="F128" s="83"/>
      <c r="G128" s="84"/>
      <c r="H128" s="83"/>
      <c r="I128" s="85"/>
      <c r="J128" s="83"/>
      <c r="K128" s="86"/>
      <c r="L128" s="86"/>
      <c r="M128" s="83"/>
      <c r="N128" s="87"/>
      <c r="O128" s="88">
        <f>SUM(K128:N128)</f>
        <v>0</v>
      </c>
      <c r="P128" s="89">
        <f>+VLOOKUP(B128,'[1]m codes'!$A:$B,2,0)</f>
        <v>200030279</v>
      </c>
      <c r="Q128" s="90">
        <f>+O128-F128</f>
        <v>0</v>
      </c>
    </row>
    <row r="129" spans="1:17" s="89" customFormat="1" ht="26.25" customHeight="1" x14ac:dyDescent="0.2">
      <c r="A129" s="80">
        <f t="shared" si="22"/>
        <v>4</v>
      </c>
      <c r="B129" s="81" t="s">
        <v>195</v>
      </c>
      <c r="C129" s="82" t="s">
        <v>87</v>
      </c>
      <c r="D129" s="83"/>
      <c r="E129" s="83"/>
      <c r="F129" s="83"/>
      <c r="G129" s="84"/>
      <c r="H129" s="83"/>
      <c r="I129" s="85">
        <v>4474</v>
      </c>
      <c r="J129" s="83"/>
      <c r="K129" s="86"/>
      <c r="L129" s="86"/>
      <c r="M129" s="83"/>
      <c r="N129" s="87"/>
      <c r="O129" s="88">
        <f>SUM(K129:N129)</f>
        <v>0</v>
      </c>
      <c r="P129" s="89">
        <f>+VLOOKUP(B129,'[1]m codes'!$A:$B,2,0)</f>
        <v>200030280</v>
      </c>
      <c r="Q129" s="90">
        <f>+O129-F129</f>
        <v>0</v>
      </c>
    </row>
    <row r="130" spans="1:17" s="89" customFormat="1" ht="26.25" customHeight="1" x14ac:dyDescent="0.2">
      <c r="A130" s="80">
        <f t="shared" si="22"/>
        <v>5</v>
      </c>
      <c r="B130" s="81" t="s">
        <v>196</v>
      </c>
      <c r="C130" s="82" t="s">
        <v>87</v>
      </c>
      <c r="D130" s="83"/>
      <c r="E130" s="83"/>
      <c r="F130" s="83"/>
      <c r="G130" s="84"/>
      <c r="H130" s="83"/>
      <c r="I130" s="85"/>
      <c r="J130" s="83"/>
      <c r="K130" s="86"/>
      <c r="L130" s="86"/>
      <c r="M130" s="83"/>
      <c r="N130" s="87"/>
      <c r="O130" s="88">
        <f>SUM(K130:N130)</f>
        <v>0</v>
      </c>
      <c r="P130" s="89">
        <f>+VLOOKUP(B130,'[1]m codes'!$A:$B,2,0)</f>
        <v>200030282</v>
      </c>
      <c r="Q130" s="90">
        <f>+O130-F130</f>
        <v>0</v>
      </c>
    </row>
    <row r="131" spans="1:17" s="100" customFormat="1" ht="26.25" customHeight="1" x14ac:dyDescent="0.25">
      <c r="A131" s="92"/>
      <c r="B131" s="93" t="s">
        <v>140</v>
      </c>
      <c r="C131" s="93"/>
      <c r="D131" s="94"/>
      <c r="E131" s="94"/>
      <c r="F131" s="94"/>
      <c r="G131" s="121"/>
      <c r="H131" s="94"/>
      <c r="I131" s="95"/>
      <c r="J131" s="96"/>
      <c r="K131" s="97"/>
      <c r="L131" s="97"/>
      <c r="M131" s="96"/>
      <c r="N131" s="98"/>
      <c r="O131" s="99"/>
      <c r="Q131" s="101"/>
    </row>
    <row r="132" spans="1:17" s="78" customFormat="1" ht="26.25" customHeight="1" x14ac:dyDescent="0.2">
      <c r="A132" s="67">
        <v>1</v>
      </c>
      <c r="B132" s="68" t="s">
        <v>45</v>
      </c>
      <c r="C132" s="68"/>
      <c r="D132" s="69"/>
      <c r="E132" s="69"/>
      <c r="F132" s="69"/>
      <c r="G132" s="70"/>
      <c r="H132" s="69"/>
      <c r="I132" s="69"/>
      <c r="J132" s="69"/>
      <c r="K132" s="127"/>
      <c r="L132" s="127"/>
      <c r="M132" s="69"/>
      <c r="N132" s="128"/>
      <c r="O132" s="129"/>
      <c r="Q132" s="130"/>
    </row>
    <row r="133" spans="1:17" s="119" customFormat="1" ht="26.25" customHeight="1" x14ac:dyDescent="0.2">
      <c r="A133" s="116">
        <v>1</v>
      </c>
      <c r="B133" s="117" t="s">
        <v>197</v>
      </c>
      <c r="C133" s="82" t="s">
        <v>72</v>
      </c>
      <c r="D133" s="83"/>
      <c r="E133" s="83"/>
      <c r="F133" s="83"/>
      <c r="G133" s="84"/>
      <c r="H133" s="83"/>
      <c r="I133" s="85">
        <v>4474</v>
      </c>
      <c r="J133" s="83"/>
      <c r="K133" s="86">
        <f>+K3</f>
        <v>0</v>
      </c>
      <c r="L133" s="83">
        <f>+L3</f>
        <v>0</v>
      </c>
      <c r="M133" s="83"/>
      <c r="N133" s="87"/>
      <c r="O133" s="118">
        <f t="shared" ref="O133:O154" si="23">SUM(K133:N133)</f>
        <v>0</v>
      </c>
      <c r="P133" s="119">
        <f>+VLOOKUP(B133,'[1]m codes'!$A:$B,2,0)</f>
        <v>1200000409</v>
      </c>
      <c r="Q133" s="83">
        <f t="shared" ref="Q133:Q154" si="24">+O133-F133</f>
        <v>0</v>
      </c>
    </row>
    <row r="134" spans="1:17" s="89" customFormat="1" ht="26.25" customHeight="1" x14ac:dyDescent="0.2">
      <c r="A134" s="80">
        <f>+A133+1</f>
        <v>2</v>
      </c>
      <c r="B134" s="81" t="s">
        <v>198</v>
      </c>
      <c r="C134" s="82" t="s">
        <v>72</v>
      </c>
      <c r="D134" s="83"/>
      <c r="E134" s="83"/>
      <c r="F134" s="83"/>
      <c r="G134" s="84"/>
      <c r="H134" s="83"/>
      <c r="I134" s="85"/>
      <c r="J134" s="83"/>
      <c r="K134" s="86">
        <f>+K3*5</f>
        <v>0</v>
      </c>
      <c r="L134" s="83">
        <f>+L3*5</f>
        <v>0</v>
      </c>
      <c r="M134" s="83"/>
      <c r="N134" s="87"/>
      <c r="O134" s="88">
        <f t="shared" si="23"/>
        <v>0</v>
      </c>
      <c r="P134" s="89">
        <f>+VLOOKUP(B134,'[1]m codes'!$A:$B,2,0)</f>
        <v>1200000408</v>
      </c>
      <c r="Q134" s="90">
        <f t="shared" si="24"/>
        <v>0</v>
      </c>
    </row>
    <row r="135" spans="1:17" s="89" customFormat="1" ht="26.25" customHeight="1" x14ac:dyDescent="0.2">
      <c r="A135" s="80">
        <f t="shared" ref="A135:A154" si="25">+A134+1</f>
        <v>3</v>
      </c>
      <c r="B135" s="81" t="s">
        <v>199</v>
      </c>
      <c r="C135" s="82" t="s">
        <v>87</v>
      </c>
      <c r="D135" s="83"/>
      <c r="E135" s="83"/>
      <c r="F135" s="83"/>
      <c r="G135" s="84"/>
      <c r="H135" s="83"/>
      <c r="I135" s="85">
        <v>4474</v>
      </c>
      <c r="J135" s="83"/>
      <c r="K135" s="86">
        <f>+K3</f>
        <v>0</v>
      </c>
      <c r="L135" s="83">
        <f>+L3</f>
        <v>0</v>
      </c>
      <c r="M135" s="83"/>
      <c r="N135" s="87"/>
      <c r="O135" s="88">
        <f t="shared" si="23"/>
        <v>0</v>
      </c>
      <c r="P135" s="89">
        <f>+VLOOKUP(B135,'[1]m codes'!$A:$B,2,0)</f>
        <v>1200000231</v>
      </c>
      <c r="Q135" s="90">
        <f t="shared" si="24"/>
        <v>0</v>
      </c>
    </row>
    <row r="136" spans="1:17" s="89" customFormat="1" ht="26.25" customHeight="1" x14ac:dyDescent="0.2">
      <c r="A136" s="80">
        <f t="shared" si="25"/>
        <v>4</v>
      </c>
      <c r="B136" s="81" t="s">
        <v>200</v>
      </c>
      <c r="C136" s="82" t="s">
        <v>87</v>
      </c>
      <c r="D136" s="83"/>
      <c r="E136" s="83"/>
      <c r="F136" s="83"/>
      <c r="G136" s="84"/>
      <c r="H136" s="83"/>
      <c r="I136" s="85"/>
      <c r="J136" s="83"/>
      <c r="K136" s="86">
        <f>+ROUND(K3*0.9,0)</f>
        <v>0</v>
      </c>
      <c r="L136" s="83"/>
      <c r="M136" s="83"/>
      <c r="N136" s="87"/>
      <c r="O136" s="88">
        <f t="shared" si="23"/>
        <v>0</v>
      </c>
      <c r="P136" s="89">
        <f>+VLOOKUP(B136,'[1]m codes'!$A:$B,2,0)</f>
        <v>1200000410</v>
      </c>
      <c r="Q136" s="90">
        <f t="shared" si="24"/>
        <v>0</v>
      </c>
    </row>
    <row r="137" spans="1:17" s="89" customFormat="1" ht="26.25" customHeight="1" x14ac:dyDescent="0.2">
      <c r="A137" s="80">
        <f t="shared" si="25"/>
        <v>5</v>
      </c>
      <c r="B137" s="81" t="s">
        <v>201</v>
      </c>
      <c r="C137" s="82" t="s">
        <v>87</v>
      </c>
      <c r="D137" s="83"/>
      <c r="E137" s="83"/>
      <c r="F137" s="83"/>
      <c r="G137" s="84"/>
      <c r="H137" s="83"/>
      <c r="I137" s="85"/>
      <c r="J137" s="83"/>
      <c r="K137" s="86"/>
      <c r="L137" s="83"/>
      <c r="M137" s="83"/>
      <c r="N137" s="87"/>
      <c r="O137" s="88">
        <f t="shared" si="23"/>
        <v>0</v>
      </c>
      <c r="P137" s="89">
        <f>+VLOOKUP(B137,'[1]m codes'!$A:$B,2,0)</f>
        <v>1200000425</v>
      </c>
      <c r="Q137" s="90">
        <f t="shared" si="24"/>
        <v>0</v>
      </c>
    </row>
    <row r="138" spans="1:17" s="89" customFormat="1" ht="26.25" customHeight="1" x14ac:dyDescent="0.2">
      <c r="A138" s="80">
        <f t="shared" si="25"/>
        <v>6</v>
      </c>
      <c r="B138" s="131" t="s">
        <v>202</v>
      </c>
      <c r="C138" s="82" t="s">
        <v>87</v>
      </c>
      <c r="D138" s="83"/>
      <c r="E138" s="83"/>
      <c r="F138" s="83"/>
      <c r="G138" s="84"/>
      <c r="H138" s="83"/>
      <c r="I138" s="85">
        <v>4474</v>
      </c>
      <c r="J138" s="83"/>
      <c r="K138" s="86"/>
      <c r="L138" s="83"/>
      <c r="M138" s="83"/>
      <c r="N138" s="87"/>
      <c r="O138" s="88">
        <f t="shared" si="23"/>
        <v>0</v>
      </c>
      <c r="P138" s="89">
        <f>+VLOOKUP(B138,'[1]m codes'!$A:$B,2,0)</f>
        <v>1200000411</v>
      </c>
      <c r="Q138" s="90">
        <f t="shared" si="24"/>
        <v>0</v>
      </c>
    </row>
    <row r="139" spans="1:17" s="89" customFormat="1" ht="26.25" customHeight="1" x14ac:dyDescent="0.2">
      <c r="A139" s="80">
        <f t="shared" si="25"/>
        <v>7</v>
      </c>
      <c r="B139" s="131" t="s">
        <v>203</v>
      </c>
      <c r="C139" s="82" t="s">
        <v>87</v>
      </c>
      <c r="D139" s="83"/>
      <c r="E139" s="83"/>
      <c r="F139" s="83"/>
      <c r="G139" s="84"/>
      <c r="H139" s="83"/>
      <c r="I139" s="85"/>
      <c r="J139" s="83"/>
      <c r="K139" s="86"/>
      <c r="L139" s="83"/>
      <c r="M139" s="83"/>
      <c r="N139" s="87"/>
      <c r="O139" s="88">
        <f t="shared" si="23"/>
        <v>0</v>
      </c>
      <c r="P139" s="89">
        <f>+VLOOKUP(B139,'[1]m codes'!$A:$B,2,0)</f>
        <v>900008156</v>
      </c>
      <c r="Q139" s="90">
        <f t="shared" si="24"/>
        <v>0</v>
      </c>
    </row>
    <row r="140" spans="1:17" s="89" customFormat="1" ht="26.25" customHeight="1" x14ac:dyDescent="0.2">
      <c r="A140" s="80">
        <f t="shared" si="25"/>
        <v>8</v>
      </c>
      <c r="B140" s="131" t="s">
        <v>204</v>
      </c>
      <c r="C140" s="82" t="s">
        <v>87</v>
      </c>
      <c r="D140" s="83"/>
      <c r="E140" s="83"/>
      <c r="F140" s="83"/>
      <c r="G140" s="84"/>
      <c r="H140" s="83"/>
      <c r="I140" s="85"/>
      <c r="J140" s="83"/>
      <c r="K140" s="86"/>
      <c r="L140" s="83"/>
      <c r="M140" s="83"/>
      <c r="N140" s="87"/>
      <c r="O140" s="88">
        <f t="shared" si="23"/>
        <v>0</v>
      </c>
      <c r="P140" s="89">
        <f>+VLOOKUP(B140,'[1]m codes'!$A:$B,2,0)</f>
        <v>900008157</v>
      </c>
      <c r="Q140" s="90">
        <f t="shared" si="24"/>
        <v>0</v>
      </c>
    </row>
    <row r="141" spans="1:17" s="89" customFormat="1" ht="26.25" customHeight="1" x14ac:dyDescent="0.2">
      <c r="A141" s="80">
        <f t="shared" si="25"/>
        <v>9</v>
      </c>
      <c r="B141" s="131" t="s">
        <v>205</v>
      </c>
      <c r="C141" s="82" t="s">
        <v>87</v>
      </c>
      <c r="D141" s="83"/>
      <c r="E141" s="83"/>
      <c r="F141" s="83"/>
      <c r="G141" s="84"/>
      <c r="H141" s="83"/>
      <c r="I141" s="85">
        <v>4474</v>
      </c>
      <c r="J141" s="83"/>
      <c r="K141" s="86"/>
      <c r="L141" s="83"/>
      <c r="M141" s="83"/>
      <c r="N141" s="87"/>
      <c r="O141" s="88">
        <f t="shared" si="23"/>
        <v>0</v>
      </c>
      <c r="P141" s="89">
        <f>+VLOOKUP(B141,'[1]m codes'!$A:$B,2,0)</f>
        <v>900008159</v>
      </c>
      <c r="Q141" s="90">
        <f t="shared" si="24"/>
        <v>0</v>
      </c>
    </row>
    <row r="142" spans="1:17" s="89" customFormat="1" ht="26.25" customHeight="1" x14ac:dyDescent="0.2">
      <c r="A142" s="80">
        <f t="shared" si="25"/>
        <v>10</v>
      </c>
      <c r="B142" s="81" t="s">
        <v>206</v>
      </c>
      <c r="C142" s="82" t="s">
        <v>87</v>
      </c>
      <c r="D142" s="83"/>
      <c r="E142" s="83"/>
      <c r="F142" s="83"/>
      <c r="G142" s="84"/>
      <c r="H142" s="83"/>
      <c r="I142" s="85"/>
      <c r="J142" s="83"/>
      <c r="K142" s="86"/>
      <c r="L142" s="83"/>
      <c r="M142" s="83"/>
      <c r="N142" s="87"/>
      <c r="O142" s="88">
        <f t="shared" si="23"/>
        <v>0</v>
      </c>
      <c r="P142" s="89">
        <f>+VLOOKUP(B142,'[1]m codes'!$A:$B,2,0)</f>
        <v>900008617</v>
      </c>
      <c r="Q142" s="90">
        <f t="shared" si="24"/>
        <v>0</v>
      </c>
    </row>
    <row r="143" spans="1:17" s="89" customFormat="1" ht="26.25" customHeight="1" x14ac:dyDescent="0.2">
      <c r="A143" s="80">
        <f t="shared" si="25"/>
        <v>11</v>
      </c>
      <c r="B143" s="81" t="s">
        <v>207</v>
      </c>
      <c r="C143" s="82" t="s">
        <v>87</v>
      </c>
      <c r="D143" s="83"/>
      <c r="E143" s="83"/>
      <c r="F143" s="83"/>
      <c r="G143" s="84"/>
      <c r="H143" s="83"/>
      <c r="I143" s="85"/>
      <c r="J143" s="83"/>
      <c r="K143" s="86"/>
      <c r="L143" s="83"/>
      <c r="M143" s="83"/>
      <c r="N143" s="87"/>
      <c r="O143" s="88">
        <f t="shared" si="23"/>
        <v>0</v>
      </c>
      <c r="P143" s="89">
        <f>+VLOOKUP(B143,'[1]m codes'!$A:$B,2,0)</f>
        <v>900007416</v>
      </c>
      <c r="Q143" s="90">
        <f t="shared" si="24"/>
        <v>0</v>
      </c>
    </row>
    <row r="144" spans="1:17" s="89" customFormat="1" ht="26.25" customHeight="1" x14ac:dyDescent="0.2">
      <c r="A144" s="80">
        <f t="shared" si="25"/>
        <v>12</v>
      </c>
      <c r="B144" s="81" t="s">
        <v>208</v>
      </c>
      <c r="C144" s="82" t="s">
        <v>87</v>
      </c>
      <c r="D144" s="83"/>
      <c r="E144" s="83"/>
      <c r="F144" s="83"/>
      <c r="G144" s="84"/>
      <c r="H144" s="83"/>
      <c r="I144" s="85"/>
      <c r="J144" s="83"/>
      <c r="K144" s="86">
        <f>+K3*2</f>
        <v>0</v>
      </c>
      <c r="L144" s="83">
        <f>+L3*2</f>
        <v>0</v>
      </c>
      <c r="M144" s="83"/>
      <c r="N144" s="87"/>
      <c r="O144" s="88">
        <f t="shared" si="23"/>
        <v>0</v>
      </c>
      <c r="P144" s="89">
        <f>+VLOOKUP(B144,'[1]m codes'!$A:$B,2,0)</f>
        <v>1200000419</v>
      </c>
      <c r="Q144" s="90">
        <f t="shared" si="24"/>
        <v>0</v>
      </c>
    </row>
    <row r="145" spans="1:17" s="89" customFormat="1" ht="26.25" customHeight="1" x14ac:dyDescent="0.2">
      <c r="A145" s="80">
        <f t="shared" si="25"/>
        <v>13</v>
      </c>
      <c r="B145" s="81" t="s">
        <v>209</v>
      </c>
      <c r="C145" s="82" t="s">
        <v>87</v>
      </c>
      <c r="D145" s="83"/>
      <c r="E145" s="83"/>
      <c r="F145" s="83"/>
      <c r="G145" s="84"/>
      <c r="H145" s="83"/>
      <c r="I145" s="85"/>
      <c r="J145" s="83"/>
      <c r="K145" s="86">
        <f>+K3</f>
        <v>0</v>
      </c>
      <c r="L145" s="83">
        <f>+L3</f>
        <v>0</v>
      </c>
      <c r="M145" s="83"/>
      <c r="N145" s="87"/>
      <c r="O145" s="88">
        <f t="shared" si="23"/>
        <v>0</v>
      </c>
      <c r="P145" s="89">
        <f>+VLOOKUP(B145,'[1]m codes'!$A:$B,2,0)</f>
        <v>1200000416</v>
      </c>
      <c r="Q145" s="90">
        <f t="shared" si="24"/>
        <v>0</v>
      </c>
    </row>
    <row r="146" spans="1:17" s="89" customFormat="1" ht="26.25" customHeight="1" x14ac:dyDescent="0.2">
      <c r="A146" s="80">
        <f t="shared" si="25"/>
        <v>14</v>
      </c>
      <c r="B146" s="81" t="s">
        <v>210</v>
      </c>
      <c r="C146" s="82" t="s">
        <v>87</v>
      </c>
      <c r="D146" s="83"/>
      <c r="E146" s="83"/>
      <c r="F146" s="83"/>
      <c r="G146" s="84"/>
      <c r="H146" s="83"/>
      <c r="I146" s="85">
        <v>4474</v>
      </c>
      <c r="J146" s="83"/>
      <c r="K146" s="86"/>
      <c r="L146" s="83"/>
      <c r="M146" s="83"/>
      <c r="N146" s="87"/>
      <c r="O146" s="88">
        <f t="shared" si="23"/>
        <v>0</v>
      </c>
      <c r="P146" s="89">
        <f>+VLOOKUP(B146,'[1]m codes'!$A:$B,2,0)</f>
        <v>1200000418</v>
      </c>
      <c r="Q146" s="90">
        <f t="shared" si="24"/>
        <v>0</v>
      </c>
    </row>
    <row r="147" spans="1:17" s="89" customFormat="1" ht="26.25" customHeight="1" x14ac:dyDescent="0.2">
      <c r="A147" s="80">
        <f t="shared" si="25"/>
        <v>15</v>
      </c>
      <c r="B147" s="81" t="s">
        <v>211</v>
      </c>
      <c r="C147" s="82" t="s">
        <v>87</v>
      </c>
      <c r="D147" s="83"/>
      <c r="E147" s="83"/>
      <c r="F147" s="83"/>
      <c r="G147" s="84"/>
      <c r="H147" s="83"/>
      <c r="I147" s="85"/>
      <c r="J147" s="83"/>
      <c r="K147" s="86">
        <f>+K3</f>
        <v>0</v>
      </c>
      <c r="L147" s="83">
        <f>+L3</f>
        <v>0</v>
      </c>
      <c r="M147" s="83"/>
      <c r="N147" s="87"/>
      <c r="O147" s="88">
        <f t="shared" si="23"/>
        <v>0</v>
      </c>
      <c r="P147" s="89">
        <f>+VLOOKUP(B147,'[1]m codes'!$A:$B,2,0)</f>
        <v>1200000450</v>
      </c>
      <c r="Q147" s="90">
        <f t="shared" si="24"/>
        <v>0</v>
      </c>
    </row>
    <row r="148" spans="1:17" s="89" customFormat="1" ht="26.25" customHeight="1" x14ac:dyDescent="0.2">
      <c r="A148" s="80">
        <f t="shared" si="25"/>
        <v>16</v>
      </c>
      <c r="B148" s="81" t="s">
        <v>212</v>
      </c>
      <c r="C148" s="82" t="s">
        <v>87</v>
      </c>
      <c r="D148" s="83"/>
      <c r="E148" s="83"/>
      <c r="F148" s="83"/>
      <c r="G148" s="84"/>
      <c r="H148" s="83"/>
      <c r="I148" s="85"/>
      <c r="J148" s="83"/>
      <c r="K148" s="86">
        <f>+K3</f>
        <v>0</v>
      </c>
      <c r="L148" s="83">
        <f>+L3</f>
        <v>0</v>
      </c>
      <c r="M148" s="83"/>
      <c r="N148" s="87"/>
      <c r="O148" s="88">
        <f t="shared" si="23"/>
        <v>0</v>
      </c>
      <c r="P148" s="89">
        <f>+VLOOKUP(B148,'[1]m codes'!$A:$B,2,0)</f>
        <v>1200000451</v>
      </c>
      <c r="Q148" s="90">
        <f t="shared" si="24"/>
        <v>0</v>
      </c>
    </row>
    <row r="149" spans="1:17" s="89" customFormat="1" ht="26.25" customHeight="1" x14ac:dyDescent="0.2">
      <c r="A149" s="80">
        <f t="shared" si="25"/>
        <v>17</v>
      </c>
      <c r="B149" s="81" t="s">
        <v>213</v>
      </c>
      <c r="C149" s="82" t="s">
        <v>87</v>
      </c>
      <c r="D149" s="83"/>
      <c r="E149" s="83"/>
      <c r="F149" s="83"/>
      <c r="G149" s="84"/>
      <c r="H149" s="83"/>
      <c r="I149" s="85"/>
      <c r="J149" s="83"/>
      <c r="K149" s="86">
        <f>+K3</f>
        <v>0</v>
      </c>
      <c r="L149" s="83">
        <f>+L3</f>
        <v>0</v>
      </c>
      <c r="M149" s="83"/>
      <c r="N149" s="87"/>
      <c r="O149" s="88">
        <f t="shared" si="23"/>
        <v>0</v>
      </c>
      <c r="P149" s="89">
        <f>+VLOOKUP(B149,'[1]m codes'!$A:$B,2,0)</f>
        <v>1200000448</v>
      </c>
      <c r="Q149" s="90">
        <f t="shared" si="24"/>
        <v>0</v>
      </c>
    </row>
    <row r="150" spans="1:17" s="89" customFormat="1" ht="26.25" customHeight="1" x14ac:dyDescent="0.2">
      <c r="A150" s="80">
        <f t="shared" si="25"/>
        <v>18</v>
      </c>
      <c r="B150" s="81" t="s">
        <v>214</v>
      </c>
      <c r="C150" s="82" t="s">
        <v>87</v>
      </c>
      <c r="D150" s="83"/>
      <c r="E150" s="83"/>
      <c r="F150" s="83"/>
      <c r="G150" s="84"/>
      <c r="H150" s="83"/>
      <c r="I150" s="85">
        <v>4474</v>
      </c>
      <c r="J150" s="83"/>
      <c r="K150" s="86">
        <f>+K3</f>
        <v>0</v>
      </c>
      <c r="L150" s="83">
        <f>+L3</f>
        <v>0</v>
      </c>
      <c r="M150" s="83"/>
      <c r="N150" s="87"/>
      <c r="O150" s="88">
        <f t="shared" si="23"/>
        <v>0</v>
      </c>
      <c r="P150" s="89">
        <f>+VLOOKUP(B150,'[1]m codes'!$A:$B,2,0)</f>
        <v>1200000417</v>
      </c>
      <c r="Q150" s="90">
        <f t="shared" si="24"/>
        <v>0</v>
      </c>
    </row>
    <row r="151" spans="1:17" s="89" customFormat="1" ht="26.25" customHeight="1" x14ac:dyDescent="0.2">
      <c r="A151" s="80">
        <f t="shared" si="25"/>
        <v>19</v>
      </c>
      <c r="B151" s="81" t="s">
        <v>215</v>
      </c>
      <c r="C151" s="82" t="s">
        <v>87</v>
      </c>
      <c r="D151" s="83"/>
      <c r="E151" s="83"/>
      <c r="F151" s="83"/>
      <c r="G151" s="84"/>
      <c r="H151" s="83"/>
      <c r="I151" s="85"/>
      <c r="J151" s="83"/>
      <c r="K151" s="86">
        <f>+K3</f>
        <v>0</v>
      </c>
      <c r="L151" s="83">
        <f>+L3</f>
        <v>0</v>
      </c>
      <c r="M151" s="83"/>
      <c r="N151" s="87"/>
      <c r="O151" s="88">
        <f t="shared" si="23"/>
        <v>0</v>
      </c>
      <c r="P151" s="89">
        <f>+VLOOKUP(B151,'[1]m codes'!$A:$B,2,0)</f>
        <v>1200000414</v>
      </c>
      <c r="Q151" s="90">
        <f t="shared" si="24"/>
        <v>0</v>
      </c>
    </row>
    <row r="152" spans="1:17" s="89" customFormat="1" ht="26.25" customHeight="1" x14ac:dyDescent="0.2">
      <c r="A152" s="80">
        <f t="shared" si="25"/>
        <v>20</v>
      </c>
      <c r="B152" s="81" t="s">
        <v>216</v>
      </c>
      <c r="C152" s="82" t="s">
        <v>87</v>
      </c>
      <c r="D152" s="83"/>
      <c r="E152" s="83"/>
      <c r="F152" s="83"/>
      <c r="G152" s="84"/>
      <c r="H152" s="83"/>
      <c r="I152" s="85"/>
      <c r="J152" s="83"/>
      <c r="K152" s="86"/>
      <c r="L152" s="83"/>
      <c r="M152" s="83"/>
      <c r="N152" s="87"/>
      <c r="O152" s="88">
        <f t="shared" si="23"/>
        <v>0</v>
      </c>
      <c r="P152" s="89">
        <f>+VLOOKUP(B152,'[1]m codes'!$A:$B,2,0)</f>
        <v>1200000415</v>
      </c>
      <c r="Q152" s="90">
        <f t="shared" si="24"/>
        <v>0</v>
      </c>
    </row>
    <row r="153" spans="1:17" s="89" customFormat="1" ht="26.25" customHeight="1" x14ac:dyDescent="0.2">
      <c r="A153" s="80">
        <f t="shared" si="25"/>
        <v>21</v>
      </c>
      <c r="B153" s="81" t="s">
        <v>217</v>
      </c>
      <c r="C153" s="82" t="s">
        <v>87</v>
      </c>
      <c r="D153" s="83"/>
      <c r="E153" s="83"/>
      <c r="F153" s="83"/>
      <c r="G153" s="84">
        <f t="shared" ref="G153" si="26">+E153-F153</f>
        <v>0</v>
      </c>
      <c r="H153" s="83">
        <f t="shared" ref="H153:H154" si="27">D153-E153</f>
        <v>0</v>
      </c>
      <c r="I153" s="85"/>
      <c r="J153" s="83"/>
      <c r="K153" s="86"/>
      <c r="L153" s="83"/>
      <c r="M153" s="83"/>
      <c r="N153" s="87"/>
      <c r="O153" s="88">
        <f t="shared" si="23"/>
        <v>0</v>
      </c>
      <c r="P153" s="89">
        <f>+VLOOKUP(B153,'[1]m codes'!$A:$B,2,0)</f>
        <v>200001364</v>
      </c>
      <c r="Q153" s="90">
        <f t="shared" si="24"/>
        <v>0</v>
      </c>
    </row>
    <row r="154" spans="1:17" s="89" customFormat="1" ht="26.25" customHeight="1" x14ac:dyDescent="0.2">
      <c r="A154" s="132">
        <f t="shared" si="25"/>
        <v>22</v>
      </c>
      <c r="B154" s="133"/>
      <c r="C154" s="83"/>
      <c r="D154" s="83"/>
      <c r="E154" s="83"/>
      <c r="F154" s="83"/>
      <c r="G154" s="84"/>
      <c r="H154" s="83">
        <f t="shared" si="27"/>
        <v>0</v>
      </c>
      <c r="I154" s="85"/>
      <c r="J154" s="83"/>
      <c r="K154" s="86"/>
      <c r="L154" s="86"/>
      <c r="M154" s="83"/>
      <c r="N154" s="87"/>
      <c r="O154" s="88">
        <f t="shared" si="23"/>
        <v>0</v>
      </c>
      <c r="P154" s="89" t="e">
        <f>+VLOOKUP(B154,'[1]m codes'!$A:$B,2,0)</f>
        <v>#N/A</v>
      </c>
      <c r="Q154" s="90">
        <f t="shared" si="24"/>
        <v>0</v>
      </c>
    </row>
    <row r="155" spans="1:17" s="100" customFormat="1" ht="26.25" customHeight="1" x14ac:dyDescent="0.25">
      <c r="A155" s="134"/>
      <c r="B155" s="96" t="s">
        <v>140</v>
      </c>
      <c r="C155" s="96"/>
      <c r="D155" s="94"/>
      <c r="E155" s="94"/>
      <c r="F155" s="94"/>
      <c r="G155" s="121"/>
      <c r="H155" s="94"/>
      <c r="I155" s="95"/>
      <c r="J155" s="96"/>
      <c r="K155" s="97"/>
      <c r="L155" s="97"/>
      <c r="M155" s="96"/>
      <c r="N155" s="98"/>
      <c r="O155" s="99"/>
      <c r="Q155" s="101"/>
    </row>
    <row r="156" spans="1:17" x14ac:dyDescent="0.25">
      <c r="A156" s="135"/>
      <c r="B156" s="136"/>
      <c r="C156" s="136"/>
      <c r="D156" s="135"/>
      <c r="E156" s="135"/>
      <c r="F156" s="135"/>
      <c r="G156" s="135"/>
      <c r="H156" s="135"/>
      <c r="I156" s="137"/>
      <c r="J156" s="136"/>
      <c r="K156" s="138"/>
      <c r="L156" s="139"/>
      <c r="M156" s="139"/>
      <c r="N156" s="140"/>
      <c r="O156" s="136"/>
      <c r="Q156" s="141"/>
    </row>
    <row r="157" spans="1:17" x14ac:dyDescent="0.25">
      <c r="A157" s="135"/>
      <c r="B157" s="136"/>
      <c r="C157" s="136"/>
      <c r="D157" s="135"/>
      <c r="E157" s="135"/>
      <c r="F157" s="135"/>
      <c r="G157" s="135"/>
      <c r="H157" s="135"/>
      <c r="I157" s="137"/>
      <c r="J157" s="136"/>
      <c r="K157" s="138"/>
      <c r="L157" s="139"/>
      <c r="M157" s="139"/>
      <c r="N157" s="140"/>
      <c r="O157" s="136"/>
      <c r="Q157" s="141"/>
    </row>
    <row r="158" spans="1:17" x14ac:dyDescent="0.25">
      <c r="A158" s="135"/>
      <c r="B158" s="136"/>
      <c r="C158" s="136"/>
      <c r="D158" s="135"/>
      <c r="E158" s="135"/>
      <c r="F158" s="135"/>
      <c r="G158" s="135"/>
      <c r="H158" s="135"/>
      <c r="I158" s="137"/>
      <c r="J158" s="136"/>
      <c r="K158" s="138"/>
      <c r="L158" s="139"/>
      <c r="M158" s="139"/>
      <c r="N158" s="140"/>
      <c r="O158" s="136"/>
      <c r="Q158" s="141"/>
    </row>
    <row r="159" spans="1:17" s="146" customFormat="1" ht="14.25" x14ac:dyDescent="0.25">
      <c r="A159" s="201" t="s">
        <v>218</v>
      </c>
      <c r="B159" s="201"/>
      <c r="C159" s="201"/>
      <c r="D159" s="201"/>
      <c r="E159" s="201"/>
      <c r="F159" s="201"/>
      <c r="G159" s="201"/>
      <c r="H159" s="201"/>
      <c r="I159" s="201"/>
      <c r="J159" s="201"/>
      <c r="K159" s="142"/>
      <c r="L159" s="143"/>
      <c r="M159" s="143"/>
      <c r="N159" s="144"/>
      <c r="O159" s="145"/>
      <c r="Q159" s="147"/>
    </row>
    <row r="162" spans="2:17" x14ac:dyDescent="0.25">
      <c r="B162" s="148"/>
      <c r="D162"/>
      <c r="E162"/>
      <c r="F162"/>
      <c r="G162"/>
      <c r="H162"/>
      <c r="I162"/>
      <c r="K162"/>
      <c r="L162"/>
      <c r="M162"/>
      <c r="N162"/>
      <c r="O162"/>
      <c r="Q162"/>
    </row>
    <row r="163" spans="2:17" ht="15.75" x14ac:dyDescent="0.25">
      <c r="B163" s="149" t="s">
        <v>219</v>
      </c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 x14ac:dyDescent="0.25">
      <c r="B164" s="148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 x14ac:dyDescent="0.25">
      <c r="B165" s="148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 x14ac:dyDescent="0.25">
      <c r="B166" s="148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 x14ac:dyDescent="0.25">
      <c r="B167" s="148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 x14ac:dyDescent="0.25">
      <c r="B168" s="148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 x14ac:dyDescent="0.25">
      <c r="B169" s="148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 x14ac:dyDescent="0.25">
      <c r="B170" s="148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 x14ac:dyDescent="0.25">
      <c r="B171" s="148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 x14ac:dyDescent="0.25">
      <c r="B172" s="148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 x14ac:dyDescent="0.25">
      <c r="B173" s="148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 x14ac:dyDescent="0.25">
      <c r="B174" s="148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 x14ac:dyDescent="0.25">
      <c r="B175" s="148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 x14ac:dyDescent="0.25">
      <c r="B176" s="148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 x14ac:dyDescent="0.25">
      <c r="B177" s="148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 x14ac:dyDescent="0.25">
      <c r="B178" s="148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 x14ac:dyDescent="0.25">
      <c r="B179" s="148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 x14ac:dyDescent="0.25">
      <c r="B180" s="148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 x14ac:dyDescent="0.25">
      <c r="B181" s="148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 x14ac:dyDescent="0.25">
      <c r="B182" s="148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 x14ac:dyDescent="0.25">
      <c r="B183" s="148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 x14ac:dyDescent="0.25">
      <c r="B184" s="148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 x14ac:dyDescent="0.25">
      <c r="B185" s="148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 x14ac:dyDescent="0.25">
      <c r="B186" s="148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 x14ac:dyDescent="0.25">
      <c r="B187" s="148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 x14ac:dyDescent="0.25">
      <c r="B188" s="148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 x14ac:dyDescent="0.25">
      <c r="B189" s="148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 x14ac:dyDescent="0.25">
      <c r="B190" s="148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 x14ac:dyDescent="0.25">
      <c r="B191" s="148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 x14ac:dyDescent="0.25">
      <c r="B192" s="148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 x14ac:dyDescent="0.25">
      <c r="B193" s="148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 x14ac:dyDescent="0.25">
      <c r="B194" s="148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 x14ac:dyDescent="0.25">
      <c r="B195" s="148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 x14ac:dyDescent="0.25">
      <c r="B196" s="148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 x14ac:dyDescent="0.25">
      <c r="B197" s="148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 x14ac:dyDescent="0.25">
      <c r="B198" s="148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 x14ac:dyDescent="0.25">
      <c r="B199" s="148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 x14ac:dyDescent="0.25">
      <c r="B200" s="148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 x14ac:dyDescent="0.25">
      <c r="B201" s="148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 x14ac:dyDescent="0.25">
      <c r="B202" s="148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 x14ac:dyDescent="0.25">
      <c r="B203" s="148"/>
      <c r="D203"/>
      <c r="E203"/>
      <c r="F203"/>
      <c r="G203"/>
      <c r="H203"/>
      <c r="I203"/>
      <c r="K203"/>
      <c r="L203"/>
      <c r="M203"/>
      <c r="N203"/>
      <c r="O203"/>
      <c r="Q203"/>
    </row>
  </sheetData>
  <mergeCells count="13">
    <mergeCell ref="J6:J7"/>
    <mergeCell ref="K6:O6"/>
    <mergeCell ref="A159:J159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4:G154 H1:I3 I10:I13 H10:H18 I153:I154 H6:I9 C153:F153">
    <cfRule type="cellIs" dxfId="56" priority="44" operator="lessThan">
      <formula>0</formula>
    </cfRule>
  </conditionalFormatting>
  <conditionalFormatting sqref="C14:E16 C18:F18 I18 I14:I16">
    <cfRule type="cellIs" dxfId="55" priority="41" operator="lessThan">
      <formula>0</formula>
    </cfRule>
  </conditionalFormatting>
  <conditionalFormatting sqref="C22:F29 I22:I29">
    <cfRule type="cellIs" dxfId="54" priority="40" operator="lessThan">
      <formula>0</formula>
    </cfRule>
  </conditionalFormatting>
  <conditionalFormatting sqref="C32:F58 I32:I58">
    <cfRule type="cellIs" dxfId="53" priority="39" operator="lessThan">
      <formula>0</formula>
    </cfRule>
  </conditionalFormatting>
  <conditionalFormatting sqref="C67:F74 I67:I74">
    <cfRule type="cellIs" dxfId="52" priority="38" operator="lessThan">
      <formula>0</formula>
    </cfRule>
  </conditionalFormatting>
  <conditionalFormatting sqref="C77:F104 I77:I104">
    <cfRule type="cellIs" dxfId="51" priority="37" operator="lessThan">
      <formula>0</formula>
    </cfRule>
  </conditionalFormatting>
  <conditionalFormatting sqref="C107:F114 I107:I114">
    <cfRule type="cellIs" dxfId="50" priority="36" operator="lessThan">
      <formula>0</formula>
    </cfRule>
  </conditionalFormatting>
  <conditionalFormatting sqref="C117:F123 I117:I123">
    <cfRule type="cellIs" dxfId="49" priority="34" operator="lessThan">
      <formula>0</formula>
    </cfRule>
  </conditionalFormatting>
  <conditionalFormatting sqref="C126:F130 I126:I130">
    <cfRule type="cellIs" dxfId="48" priority="35" operator="lessThan">
      <formula>0</formula>
    </cfRule>
  </conditionalFormatting>
  <conditionalFormatting sqref="C133:F151 I133:I151">
    <cfRule type="cellIs" dxfId="47" priority="33" operator="lessThan">
      <formula>0</formula>
    </cfRule>
  </conditionalFormatting>
  <conditionalFormatting sqref="H20:I21 I59:I65 H66:I66 H75:I76 I105 H106:I106 I115 H116:I116 H125:I125 I131 I19 C9:E13 H10:H18 G9:H9 G10:G12">
    <cfRule type="cellIs" dxfId="46" priority="46" operator="lessThan">
      <formula>0</formula>
    </cfRule>
  </conditionalFormatting>
  <conditionalFormatting sqref="H31:I31 I30">
    <cfRule type="cellIs" dxfId="45" priority="45" operator="lessThan">
      <formula>0</formula>
    </cfRule>
  </conditionalFormatting>
  <conditionalFormatting sqref="H155:I1048576">
    <cfRule type="cellIs" dxfId="44" priority="42" operator="lessThan">
      <formula>0</formula>
    </cfRule>
  </conditionalFormatting>
  <conditionalFormatting sqref="I124">
    <cfRule type="cellIs" dxfId="43" priority="43" operator="lessThan">
      <formula>0</formula>
    </cfRule>
  </conditionalFormatting>
  <conditionalFormatting sqref="C152:F152 I152">
    <cfRule type="cellIs" dxfId="42" priority="32" operator="lessThan">
      <formula>0</formula>
    </cfRule>
  </conditionalFormatting>
  <conditionalFormatting sqref="C17:F17 I17">
    <cfRule type="cellIs" dxfId="41" priority="31" operator="lessThan">
      <formula>0</formula>
    </cfRule>
  </conditionalFormatting>
  <conditionalFormatting sqref="K3:K5">
    <cfRule type="cellIs" dxfId="40" priority="30" operator="lessThan">
      <formula>0</formula>
    </cfRule>
  </conditionalFormatting>
  <conditionalFormatting sqref="H22:H29">
    <cfRule type="cellIs" dxfId="39" priority="28" operator="lessThan">
      <formula>0</formula>
    </cfRule>
  </conditionalFormatting>
  <conditionalFormatting sqref="H22:H29">
    <cfRule type="cellIs" dxfId="38" priority="29" operator="lessThan">
      <formula>0</formula>
    </cfRule>
  </conditionalFormatting>
  <conditionalFormatting sqref="H32:H64">
    <cfRule type="cellIs" dxfId="37" priority="26" operator="lessThan">
      <formula>0</formula>
    </cfRule>
  </conditionalFormatting>
  <conditionalFormatting sqref="H32:H64">
    <cfRule type="cellIs" dxfId="36" priority="27" operator="lessThan">
      <formula>0</formula>
    </cfRule>
  </conditionalFormatting>
  <conditionalFormatting sqref="H67:H68 H70:H74">
    <cfRule type="cellIs" dxfId="35" priority="24" operator="lessThan">
      <formula>0</formula>
    </cfRule>
  </conditionalFormatting>
  <conditionalFormatting sqref="H67:H68 H70:H74">
    <cfRule type="cellIs" dxfId="34" priority="25" operator="lessThan">
      <formula>0</formula>
    </cfRule>
  </conditionalFormatting>
  <conditionalFormatting sqref="H69">
    <cfRule type="cellIs" dxfId="33" priority="22" operator="lessThan">
      <formula>0</formula>
    </cfRule>
  </conditionalFormatting>
  <conditionalFormatting sqref="H69">
    <cfRule type="cellIs" dxfId="32" priority="23" operator="lessThan">
      <formula>0</formula>
    </cfRule>
  </conditionalFormatting>
  <conditionalFormatting sqref="H77:H104">
    <cfRule type="cellIs" dxfId="31" priority="20" operator="lessThan">
      <formula>0</formula>
    </cfRule>
  </conditionalFormatting>
  <conditionalFormatting sqref="H77:H104">
    <cfRule type="cellIs" dxfId="30" priority="21" operator="lessThan">
      <formula>0</formula>
    </cfRule>
  </conditionalFormatting>
  <conditionalFormatting sqref="H107:H114">
    <cfRule type="cellIs" dxfId="29" priority="18" operator="lessThan">
      <formula>0</formula>
    </cfRule>
  </conditionalFormatting>
  <conditionalFormatting sqref="H107:H114">
    <cfRule type="cellIs" dxfId="28" priority="19" operator="lessThan">
      <formula>0</formula>
    </cfRule>
  </conditionalFormatting>
  <conditionalFormatting sqref="H117:H123">
    <cfRule type="cellIs" dxfId="27" priority="16" operator="lessThan">
      <formula>0</formula>
    </cfRule>
  </conditionalFormatting>
  <conditionalFormatting sqref="H117:H123">
    <cfRule type="cellIs" dxfId="26" priority="17" operator="lessThan">
      <formula>0</formula>
    </cfRule>
  </conditionalFormatting>
  <conditionalFormatting sqref="H126:H130">
    <cfRule type="cellIs" dxfId="25" priority="14" operator="lessThan">
      <formula>0</formula>
    </cfRule>
  </conditionalFormatting>
  <conditionalFormatting sqref="H126:H130">
    <cfRule type="cellIs" dxfId="24" priority="15" operator="lessThan">
      <formula>0</formula>
    </cfRule>
  </conditionalFormatting>
  <conditionalFormatting sqref="H133:H154">
    <cfRule type="cellIs" dxfId="23" priority="12" operator="lessThan">
      <formula>0</formula>
    </cfRule>
  </conditionalFormatting>
  <conditionalFormatting sqref="H133:H154">
    <cfRule type="cellIs" dxfId="22" priority="13" operator="lessThan">
      <formula>0</formula>
    </cfRule>
  </conditionalFormatting>
  <conditionalFormatting sqref="G13:G18">
    <cfRule type="cellIs" dxfId="21" priority="11" operator="lessThan">
      <formula>0</formula>
    </cfRule>
  </conditionalFormatting>
  <conditionalFormatting sqref="G22:G29">
    <cfRule type="cellIs" dxfId="20" priority="10" operator="lessThan">
      <formula>0</formula>
    </cfRule>
  </conditionalFormatting>
  <conditionalFormatting sqref="G32:G64">
    <cfRule type="cellIs" dxfId="19" priority="9" operator="lessThan">
      <formula>0</formula>
    </cfRule>
  </conditionalFormatting>
  <conditionalFormatting sqref="G67:G74">
    <cfRule type="cellIs" dxfId="18" priority="8" operator="lessThan">
      <formula>0</formula>
    </cfRule>
  </conditionalFormatting>
  <conditionalFormatting sqref="G77:G104">
    <cfRule type="cellIs" dxfId="17" priority="7" operator="lessThan">
      <formula>0</formula>
    </cfRule>
  </conditionalFormatting>
  <conditionalFormatting sqref="G107:G114">
    <cfRule type="cellIs" dxfId="16" priority="6" operator="lessThan">
      <formula>0</formula>
    </cfRule>
  </conditionalFormatting>
  <conditionalFormatting sqref="G117:G123">
    <cfRule type="cellIs" dxfId="15" priority="5" operator="lessThan">
      <formula>0</formula>
    </cfRule>
  </conditionalFormatting>
  <conditionalFormatting sqref="G126:G130">
    <cfRule type="cellIs" dxfId="14" priority="4" operator="lessThan">
      <formula>0</formula>
    </cfRule>
  </conditionalFormatting>
  <conditionalFormatting sqref="G133:G153">
    <cfRule type="cellIs" dxfId="13" priority="3" operator="lessThan">
      <formula>0</formula>
    </cfRule>
  </conditionalFormatting>
  <conditionalFormatting sqref="F14:F16">
    <cfRule type="cellIs" dxfId="12" priority="1" operator="lessThan">
      <formula>0</formula>
    </cfRule>
  </conditionalFormatting>
  <conditionalFormatting sqref="F9:F13">
    <cfRule type="cellIs" dxfId="11" priority="2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4" man="1"/>
    <brk id="13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view="pageBreakPreview" zoomScaleNormal="100" zoomScaleSheetLayoutView="100" workbookViewId="0">
      <selection activeCell="E5" sqref="E5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3.7109375" style="150" bestFit="1" customWidth="1"/>
    <col min="5" max="5" width="15.85546875" style="150" customWidth="1"/>
    <col min="6" max="7" width="14.140625" style="150" customWidth="1"/>
    <col min="8" max="8" width="32.85546875" style="150" customWidth="1"/>
    <col min="9" max="9" width="12.28515625" style="151" customWidth="1"/>
    <col min="10" max="10" width="12" customWidth="1"/>
    <col min="11" max="11" width="12.5703125" style="152" hidden="1" customWidth="1"/>
    <col min="12" max="12" width="9.28515625" style="153" hidden="1" customWidth="1"/>
    <col min="13" max="13" width="11.140625" style="153" hidden="1" customWidth="1"/>
    <col min="14" max="14" width="7.5703125" style="154" hidden="1" customWidth="1"/>
    <col min="15" max="15" width="15.28515625" style="155" hidden="1" customWidth="1"/>
    <col min="16" max="16" width="12" hidden="1" customWidth="1"/>
    <col min="17" max="17" width="14" style="156" hidden="1" customWidth="1"/>
  </cols>
  <sheetData>
    <row r="1" spans="1:21" s="37" customFormat="1" ht="22.5" customHeight="1" x14ac:dyDescent="0.25">
      <c r="A1" s="202" t="s">
        <v>44</v>
      </c>
      <c r="B1" s="202"/>
      <c r="C1" s="202"/>
      <c r="D1" s="202"/>
      <c r="E1" s="202"/>
      <c r="F1" s="202"/>
      <c r="G1" s="202"/>
      <c r="H1" s="202"/>
      <c r="I1" s="202"/>
      <c r="J1" s="202"/>
      <c r="K1" s="31"/>
      <c r="L1" s="32"/>
      <c r="M1" s="32" t="s">
        <v>45</v>
      </c>
      <c r="N1" s="33"/>
      <c r="O1" s="34"/>
      <c r="P1" s="35"/>
      <c r="Q1" s="36"/>
      <c r="R1" s="35"/>
      <c r="S1" s="35"/>
    </row>
    <row r="2" spans="1:21" s="37" customFormat="1" ht="18.75" customHeight="1" x14ac:dyDescent="0.25">
      <c r="A2" s="203" t="s">
        <v>46</v>
      </c>
      <c r="B2" s="203"/>
      <c r="C2" s="203"/>
      <c r="D2" s="203"/>
      <c r="E2" s="203"/>
      <c r="F2" s="203"/>
      <c r="G2" s="203"/>
      <c r="H2" s="203"/>
      <c r="I2" s="203"/>
      <c r="J2" s="203"/>
      <c r="K2" s="38"/>
      <c r="L2" s="39"/>
      <c r="M2" s="39"/>
      <c r="N2" s="40"/>
      <c r="O2" s="41"/>
      <c r="P2" s="42"/>
      <c r="Q2" s="43"/>
      <c r="R2" s="42"/>
      <c r="S2" s="42"/>
    </row>
    <row r="3" spans="1:21" s="37" customFormat="1" ht="21.75" customHeight="1" x14ac:dyDescent="0.25">
      <c r="A3" s="203" t="s">
        <v>47</v>
      </c>
      <c r="B3" s="203"/>
      <c r="C3" s="203"/>
      <c r="D3" s="203"/>
      <c r="E3" s="203"/>
      <c r="F3" s="203"/>
      <c r="G3" s="203"/>
      <c r="H3" s="203"/>
      <c r="I3" s="203"/>
      <c r="J3" s="203"/>
      <c r="K3" s="44"/>
      <c r="L3" s="45"/>
      <c r="M3" s="39"/>
      <c r="N3" s="40"/>
      <c r="O3" s="41"/>
      <c r="P3" s="42"/>
      <c r="Q3" s="43"/>
      <c r="R3" s="42"/>
      <c r="S3" s="42"/>
    </row>
    <row r="4" spans="1:21" s="37" customFormat="1" ht="27.75" customHeight="1" x14ac:dyDescent="0.25">
      <c r="A4" s="46"/>
      <c r="B4" s="47" t="s">
        <v>48</v>
      </c>
      <c r="C4" s="46"/>
      <c r="D4" s="49" t="s">
        <v>49</v>
      </c>
      <c r="E4" s="46" t="s">
        <v>352</v>
      </c>
      <c r="F4" s="49" t="s">
        <v>50</v>
      </c>
      <c r="G4" s="212" t="s">
        <v>51</v>
      </c>
      <c r="H4" s="212"/>
      <c r="I4" s="212"/>
      <c r="J4" s="212"/>
      <c r="K4" s="51"/>
      <c r="L4" s="45"/>
      <c r="M4" s="39"/>
      <c r="N4" s="40"/>
      <c r="O4" s="41"/>
      <c r="P4" s="42"/>
      <c r="Q4" s="43"/>
      <c r="R4" s="42"/>
      <c r="S4" s="42"/>
    </row>
    <row r="5" spans="1:21" s="37" customFormat="1" ht="27.75" customHeight="1" x14ac:dyDescent="0.25">
      <c r="A5" s="46"/>
      <c r="B5" s="47" t="s">
        <v>52</v>
      </c>
      <c r="C5" s="157"/>
      <c r="D5" s="49" t="s">
        <v>53</v>
      </c>
      <c r="E5" s="157"/>
      <c r="F5" s="49" t="s">
        <v>54</v>
      </c>
      <c r="G5" s="212" t="s">
        <v>43</v>
      </c>
      <c r="H5" s="212"/>
      <c r="I5" s="212"/>
      <c r="J5" s="212"/>
      <c r="K5" s="51"/>
      <c r="L5" s="45"/>
      <c r="M5" s="39"/>
      <c r="N5" s="39"/>
      <c r="O5" s="41"/>
      <c r="P5" s="42"/>
      <c r="Q5" s="43"/>
      <c r="R5" s="42"/>
      <c r="S5" s="42"/>
    </row>
    <row r="6" spans="1:21" s="56" customFormat="1" ht="15" customHeight="1" x14ac:dyDescent="0.2">
      <c r="A6" s="199" t="s">
        <v>55</v>
      </c>
      <c r="B6" s="207" t="s">
        <v>56</v>
      </c>
      <c r="C6" s="207" t="s">
        <v>57</v>
      </c>
      <c r="D6" s="199" t="s">
        <v>220</v>
      </c>
      <c r="E6" s="199"/>
      <c r="F6" s="199"/>
      <c r="G6" s="199"/>
      <c r="H6" s="199"/>
      <c r="I6" s="213" t="s">
        <v>221</v>
      </c>
      <c r="J6" s="199" t="s">
        <v>38</v>
      </c>
      <c r="K6" s="200" t="s">
        <v>60</v>
      </c>
      <c r="L6" s="200"/>
      <c r="M6" s="200"/>
      <c r="N6" s="200"/>
      <c r="O6" s="200"/>
      <c r="Q6" s="57"/>
    </row>
    <row r="7" spans="1:21" s="56" customFormat="1" ht="42" customHeight="1" x14ac:dyDescent="0.2">
      <c r="A7" s="199"/>
      <c r="B7" s="207"/>
      <c r="C7" s="207"/>
      <c r="D7" s="199"/>
      <c r="E7" s="199"/>
      <c r="F7" s="199"/>
      <c r="G7" s="199"/>
      <c r="H7" s="199"/>
      <c r="I7" s="214"/>
      <c r="J7" s="199"/>
      <c r="K7" s="61" t="s">
        <v>65</v>
      </c>
      <c r="L7" s="62" t="s">
        <v>65</v>
      </c>
      <c r="M7" s="63" t="s">
        <v>65</v>
      </c>
      <c r="N7" s="64" t="s">
        <v>65</v>
      </c>
      <c r="O7" s="65" t="s">
        <v>66</v>
      </c>
      <c r="Q7" s="66" t="s">
        <v>67</v>
      </c>
    </row>
    <row r="8" spans="1:21" s="107" customFormat="1" x14ac:dyDescent="0.25">
      <c r="A8" s="67" t="s">
        <v>83</v>
      </c>
      <c r="B8" s="68" t="s">
        <v>84</v>
      </c>
      <c r="C8" s="68"/>
      <c r="D8" s="102"/>
      <c r="E8" s="102"/>
      <c r="F8" s="102"/>
      <c r="G8" s="102"/>
      <c r="H8" s="102"/>
      <c r="I8" s="71"/>
      <c r="J8" s="72"/>
      <c r="K8" s="104"/>
      <c r="L8" s="104"/>
      <c r="M8" s="72"/>
      <c r="N8" s="105"/>
      <c r="O8" s="106"/>
      <c r="Q8" s="79"/>
    </row>
    <row r="9" spans="1:21" s="115" customFormat="1" ht="14.25" x14ac:dyDescent="0.2">
      <c r="A9" s="108"/>
      <c r="B9" s="109" t="s">
        <v>85</v>
      </c>
      <c r="C9" s="109"/>
      <c r="D9" s="110"/>
      <c r="E9" s="110"/>
      <c r="F9" s="110"/>
      <c r="G9" s="110"/>
      <c r="H9" s="110"/>
      <c r="I9" s="111"/>
      <c r="J9" s="112"/>
      <c r="K9" s="113"/>
      <c r="L9" s="113"/>
      <c r="M9" s="112"/>
      <c r="N9" s="114"/>
      <c r="O9" s="88">
        <f t="shared" ref="O9:O17" si="0">SUM(K9:N9)</f>
        <v>0</v>
      </c>
      <c r="Q9" s="90">
        <f>+O9-F9</f>
        <v>0</v>
      </c>
    </row>
    <row r="10" spans="1:21" s="119" customFormat="1" ht="53.25" customHeight="1" x14ac:dyDescent="0.25">
      <c r="A10" s="116">
        <v>1</v>
      </c>
      <c r="B10" s="117" t="s">
        <v>86</v>
      </c>
      <c r="C10" s="82" t="s">
        <v>87</v>
      </c>
      <c r="D10" s="216" t="s">
        <v>345</v>
      </c>
      <c r="E10" s="217"/>
      <c r="F10" s="217"/>
      <c r="G10" s="217"/>
      <c r="H10" s="218"/>
      <c r="I10" s="85">
        <v>49</v>
      </c>
      <c r="J10" s="83"/>
      <c r="K10" s="86"/>
      <c r="L10" s="86"/>
      <c r="M10" s="83"/>
      <c r="N10" s="87"/>
      <c r="O10" s="118">
        <f t="shared" si="0"/>
        <v>0</v>
      </c>
      <c r="P10" s="119">
        <f>+VLOOKUP(B10,'[1]m codes'!$A:$B,2,0)</f>
        <v>200030286</v>
      </c>
      <c r="Q10" s="83">
        <f>+O10-[2]Details!U10</f>
        <v>0</v>
      </c>
    </row>
    <row r="11" spans="1:21" s="89" customFormat="1" ht="28.5" x14ac:dyDescent="0.2">
      <c r="A11" s="80">
        <f>+A10+1</f>
        <v>2</v>
      </c>
      <c r="B11" s="81" t="s">
        <v>88</v>
      </c>
      <c r="C11" s="82" t="s">
        <v>87</v>
      </c>
      <c r="D11" s="215" t="s">
        <v>350</v>
      </c>
      <c r="E11" s="215"/>
      <c r="F11" s="215"/>
      <c r="G11" s="215"/>
      <c r="H11" s="215"/>
      <c r="I11" s="85">
        <v>6</v>
      </c>
      <c r="J11" s="83"/>
      <c r="K11" s="86"/>
      <c r="L11" s="86"/>
      <c r="M11" s="83"/>
      <c r="N11" s="87"/>
      <c r="O11" s="88">
        <f t="shared" si="0"/>
        <v>0</v>
      </c>
      <c r="P11" s="89">
        <f>+VLOOKUP(B11,'[1]m codes'!$A:$B,2,0)</f>
        <v>200030287</v>
      </c>
      <c r="Q11" s="120">
        <f t="shared" ref="Q11:Q60" si="1">+O11-F11</f>
        <v>0</v>
      </c>
      <c r="U11" s="119"/>
    </row>
    <row r="12" spans="1:21" s="89" customFormat="1" ht="28.5" x14ac:dyDescent="0.2">
      <c r="A12" s="80">
        <f t="shared" ref="A12:A17" si="2">+A11+1</f>
        <v>3</v>
      </c>
      <c r="B12" s="81" t="s">
        <v>89</v>
      </c>
      <c r="C12" s="82" t="s">
        <v>87</v>
      </c>
      <c r="D12" s="215" t="s">
        <v>346</v>
      </c>
      <c r="E12" s="215"/>
      <c r="F12" s="215"/>
      <c r="G12" s="215"/>
      <c r="H12" s="215"/>
      <c r="I12" s="85">
        <v>4</v>
      </c>
      <c r="J12" s="83"/>
      <c r="K12" s="86"/>
      <c r="L12" s="86"/>
      <c r="M12" s="83"/>
      <c r="N12" s="87"/>
      <c r="O12" s="88">
        <f t="shared" si="0"/>
        <v>0</v>
      </c>
      <c r="P12" s="89">
        <f>+VLOOKUP(B12,'[1]m codes'!$A:$B,2,0)</f>
        <v>200030288</v>
      </c>
      <c r="Q12" s="120">
        <f t="shared" si="1"/>
        <v>0</v>
      </c>
      <c r="U12" s="119"/>
    </row>
    <row r="13" spans="1:21" s="89" customFormat="1" ht="28.5" x14ac:dyDescent="0.2">
      <c r="A13" s="80">
        <f t="shared" si="2"/>
        <v>4</v>
      </c>
      <c r="B13" s="81" t="s">
        <v>90</v>
      </c>
      <c r="C13" s="82" t="s">
        <v>87</v>
      </c>
      <c r="D13" s="215" t="s">
        <v>222</v>
      </c>
      <c r="E13" s="215"/>
      <c r="F13" s="215"/>
      <c r="G13" s="215"/>
      <c r="H13" s="215"/>
      <c r="I13" s="85">
        <v>3</v>
      </c>
      <c r="J13" s="83"/>
      <c r="K13" s="86"/>
      <c r="L13" s="86"/>
      <c r="M13" s="83"/>
      <c r="N13" s="87"/>
      <c r="O13" s="88">
        <f t="shared" si="0"/>
        <v>0</v>
      </c>
      <c r="P13" s="89">
        <f>+VLOOKUP(B13,'[1]m codes'!$A:$B,2,0)</f>
        <v>200030289</v>
      </c>
      <c r="Q13" s="120">
        <f t="shared" si="1"/>
        <v>0</v>
      </c>
      <c r="U13" s="119"/>
    </row>
    <row r="14" spans="1:21" s="89" customFormat="1" ht="28.5" x14ac:dyDescent="0.2">
      <c r="A14" s="80">
        <f t="shared" si="2"/>
        <v>5</v>
      </c>
      <c r="B14" s="81" t="s">
        <v>91</v>
      </c>
      <c r="C14" s="82" t="s">
        <v>87</v>
      </c>
      <c r="D14" s="215"/>
      <c r="E14" s="215"/>
      <c r="F14" s="215"/>
      <c r="G14" s="215"/>
      <c r="H14" s="215"/>
      <c r="I14" s="85"/>
      <c r="J14" s="83"/>
      <c r="K14" s="86"/>
      <c r="L14" s="86"/>
      <c r="M14" s="83"/>
      <c r="N14" s="87"/>
      <c r="O14" s="88">
        <f t="shared" si="0"/>
        <v>0</v>
      </c>
      <c r="P14" s="89">
        <f>+VLOOKUP(B14,'[1]m codes'!$A:$B,2,0)</f>
        <v>200032212</v>
      </c>
      <c r="Q14" s="120">
        <f t="shared" si="1"/>
        <v>0</v>
      </c>
      <c r="U14" s="119"/>
    </row>
    <row r="15" spans="1:21" s="89" customFormat="1" ht="28.5" x14ac:dyDescent="0.2">
      <c r="A15" s="80">
        <f t="shared" si="2"/>
        <v>6</v>
      </c>
      <c r="B15" s="81" t="s">
        <v>92</v>
      </c>
      <c r="C15" s="82" t="s">
        <v>87</v>
      </c>
      <c r="D15" s="215"/>
      <c r="E15" s="215"/>
      <c r="F15" s="215"/>
      <c r="G15" s="215"/>
      <c r="H15" s="215"/>
      <c r="I15" s="85"/>
      <c r="J15" s="83"/>
      <c r="K15" s="86"/>
      <c r="L15" s="86"/>
      <c r="M15" s="83"/>
      <c r="N15" s="87"/>
      <c r="O15" s="88">
        <f t="shared" si="0"/>
        <v>0</v>
      </c>
      <c r="P15" s="89">
        <f>+VLOOKUP(B15,'[1]m codes'!$A:$B,2,0)</f>
        <v>200030291</v>
      </c>
      <c r="Q15" s="120">
        <f t="shared" si="1"/>
        <v>0</v>
      </c>
      <c r="U15" s="119"/>
    </row>
    <row r="16" spans="1:21" s="89" customFormat="1" ht="28.5" x14ac:dyDescent="0.2">
      <c r="A16" s="80">
        <f t="shared" si="2"/>
        <v>7</v>
      </c>
      <c r="B16" s="81" t="s">
        <v>93</v>
      </c>
      <c r="C16" s="82" t="s">
        <v>87</v>
      </c>
      <c r="D16" s="215"/>
      <c r="E16" s="215"/>
      <c r="F16" s="215"/>
      <c r="G16" s="215"/>
      <c r="H16" s="215"/>
      <c r="I16" s="85"/>
      <c r="J16" s="83"/>
      <c r="K16" s="86"/>
      <c r="L16" s="86"/>
      <c r="M16" s="83"/>
      <c r="N16" s="87"/>
      <c r="O16" s="88">
        <f t="shared" si="0"/>
        <v>0</v>
      </c>
      <c r="P16" s="89">
        <f>+VLOOKUP(B16,'[1]m codes'!$A:$B,2,0)</f>
        <v>200030293</v>
      </c>
      <c r="Q16" s="120">
        <f t="shared" si="1"/>
        <v>0</v>
      </c>
      <c r="U16" s="119"/>
    </row>
    <row r="17" spans="1:21" s="89" customFormat="1" ht="14.25" x14ac:dyDescent="0.2">
      <c r="A17" s="80">
        <f t="shared" si="2"/>
        <v>8</v>
      </c>
      <c r="B17" s="81" t="s">
        <v>94</v>
      </c>
      <c r="C17" s="82" t="s">
        <v>87</v>
      </c>
      <c r="D17" s="215"/>
      <c r="E17" s="215"/>
      <c r="F17" s="215"/>
      <c r="G17" s="215"/>
      <c r="H17" s="215"/>
      <c r="I17" s="85"/>
      <c r="J17" s="83"/>
      <c r="K17" s="86"/>
      <c r="L17" s="86"/>
      <c r="M17" s="83"/>
      <c r="N17" s="87"/>
      <c r="O17" s="88">
        <f t="shared" si="0"/>
        <v>0</v>
      </c>
      <c r="P17" s="89">
        <f>+VLOOKUP(B17,'[1]m codes'!$A:$B,2,0)</f>
        <v>200030300</v>
      </c>
      <c r="Q17" s="90">
        <f t="shared" si="1"/>
        <v>0</v>
      </c>
      <c r="U17" s="119"/>
    </row>
    <row r="18" spans="1:21" x14ac:dyDescent="0.25">
      <c r="A18" s="108" t="s">
        <v>95</v>
      </c>
      <c r="B18" s="109" t="s">
        <v>96</v>
      </c>
      <c r="C18" s="109"/>
      <c r="D18" s="215"/>
      <c r="E18" s="215"/>
      <c r="F18" s="215"/>
      <c r="G18" s="215"/>
      <c r="H18" s="215"/>
      <c r="I18" s="85"/>
      <c r="J18" s="112"/>
      <c r="K18" s="113"/>
      <c r="L18" s="113"/>
      <c r="M18" s="112"/>
      <c r="N18" s="114"/>
      <c r="O18" s="122"/>
      <c r="Q18" s="90">
        <f t="shared" si="1"/>
        <v>0</v>
      </c>
    </row>
    <row r="19" spans="1:21" s="89" customFormat="1" ht="14.25" x14ac:dyDescent="0.2">
      <c r="A19" s="80">
        <v>1</v>
      </c>
      <c r="B19" s="81" t="s">
        <v>97</v>
      </c>
      <c r="C19" s="82" t="s">
        <v>87</v>
      </c>
      <c r="D19" s="215"/>
      <c r="E19" s="215"/>
      <c r="F19" s="215"/>
      <c r="G19" s="215"/>
      <c r="H19" s="215"/>
      <c r="I19" s="85"/>
      <c r="J19" s="83"/>
      <c r="K19" s="86"/>
      <c r="L19" s="86"/>
      <c r="M19" s="83"/>
      <c r="N19" s="87"/>
      <c r="O19" s="88">
        <f t="shared" ref="O19:O51" si="3">SUM(K19:N19)</f>
        <v>0</v>
      </c>
      <c r="P19" s="89">
        <f>+VLOOKUP(B19,'[1]m codes'!$A:$B,2,0)</f>
        <v>200032593</v>
      </c>
      <c r="Q19" s="90">
        <f t="shared" si="1"/>
        <v>0</v>
      </c>
    </row>
    <row r="20" spans="1:21" s="89" customFormat="1" ht="14.25" x14ac:dyDescent="0.2">
      <c r="A20" s="80">
        <f>+A19+1</f>
        <v>2</v>
      </c>
      <c r="B20" s="81" t="s">
        <v>98</v>
      </c>
      <c r="C20" s="82" t="s">
        <v>87</v>
      </c>
      <c r="D20" s="215"/>
      <c r="E20" s="215"/>
      <c r="F20" s="215"/>
      <c r="G20" s="215"/>
      <c r="H20" s="215"/>
      <c r="I20" s="85"/>
      <c r="J20" s="83"/>
      <c r="K20" s="86"/>
      <c r="L20" s="86"/>
      <c r="M20" s="83"/>
      <c r="N20" s="87"/>
      <c r="O20" s="88">
        <f t="shared" si="3"/>
        <v>0</v>
      </c>
      <c r="P20" s="89">
        <f>+VLOOKUP(B20,'[1]m codes'!$A:$B,2,0)</f>
        <v>200032575</v>
      </c>
      <c r="Q20" s="90">
        <f t="shared" si="1"/>
        <v>0</v>
      </c>
    </row>
    <row r="21" spans="1:21" s="89" customFormat="1" ht="14.25" x14ac:dyDescent="0.2">
      <c r="A21" s="80">
        <f t="shared" ref="A21:A51" si="4">+A20+1</f>
        <v>3</v>
      </c>
      <c r="B21" s="81" t="s">
        <v>99</v>
      </c>
      <c r="C21" s="82" t="s">
        <v>87</v>
      </c>
      <c r="D21" s="215"/>
      <c r="E21" s="215"/>
      <c r="F21" s="215"/>
      <c r="G21" s="215"/>
      <c r="H21" s="215"/>
      <c r="I21" s="85"/>
      <c r="J21" s="83"/>
      <c r="K21" s="86"/>
      <c r="L21" s="86"/>
      <c r="M21" s="83"/>
      <c r="N21" s="87"/>
      <c r="O21" s="88">
        <f t="shared" si="3"/>
        <v>0</v>
      </c>
      <c r="P21" s="89">
        <f>+VLOOKUP(B21,'[1]m codes'!$A:$B,2,0)</f>
        <v>200032202</v>
      </c>
      <c r="Q21" s="90">
        <f t="shared" si="1"/>
        <v>0</v>
      </c>
    </row>
    <row r="22" spans="1:21" s="89" customFormat="1" ht="14.25" x14ac:dyDescent="0.2">
      <c r="A22" s="80">
        <f t="shared" si="4"/>
        <v>4</v>
      </c>
      <c r="B22" s="81" t="s">
        <v>100</v>
      </c>
      <c r="C22" s="82" t="s">
        <v>87</v>
      </c>
      <c r="D22" s="215"/>
      <c r="E22" s="215"/>
      <c r="F22" s="215"/>
      <c r="G22" s="215"/>
      <c r="H22" s="215"/>
      <c r="I22" s="85"/>
      <c r="J22" s="83"/>
      <c r="K22" s="86"/>
      <c r="L22" s="86"/>
      <c r="M22" s="83"/>
      <c r="N22" s="87"/>
      <c r="O22" s="88">
        <f t="shared" si="3"/>
        <v>0</v>
      </c>
      <c r="P22" s="89">
        <f>+VLOOKUP(B22,'[1]m codes'!$A:$B,2,0)</f>
        <v>200032233</v>
      </c>
      <c r="Q22" s="90">
        <f t="shared" si="1"/>
        <v>0</v>
      </c>
    </row>
    <row r="23" spans="1:21" s="89" customFormat="1" ht="28.5" x14ac:dyDescent="0.2">
      <c r="A23" s="80">
        <f t="shared" si="4"/>
        <v>5</v>
      </c>
      <c r="B23" s="81" t="s">
        <v>101</v>
      </c>
      <c r="C23" s="82" t="s">
        <v>87</v>
      </c>
      <c r="D23" s="215"/>
      <c r="E23" s="215"/>
      <c r="F23" s="215"/>
      <c r="G23" s="215"/>
      <c r="H23" s="215"/>
      <c r="I23" s="85"/>
      <c r="J23" s="83"/>
      <c r="K23" s="86"/>
      <c r="L23" s="86"/>
      <c r="M23" s="83"/>
      <c r="N23" s="87"/>
      <c r="O23" s="88">
        <f t="shared" si="3"/>
        <v>0</v>
      </c>
      <c r="P23" s="89">
        <f>+VLOOKUP(B23,'[1]m codes'!$A:$B,2,0)</f>
        <v>200032203</v>
      </c>
      <c r="Q23" s="90">
        <f t="shared" si="1"/>
        <v>0</v>
      </c>
    </row>
    <row r="24" spans="1:21" s="89" customFormat="1" ht="14.25" x14ac:dyDescent="0.2">
      <c r="A24" s="80">
        <f t="shared" si="4"/>
        <v>6</v>
      </c>
      <c r="B24" s="81" t="s">
        <v>102</v>
      </c>
      <c r="C24" s="82" t="s">
        <v>87</v>
      </c>
      <c r="D24" s="215"/>
      <c r="E24" s="215"/>
      <c r="F24" s="215"/>
      <c r="G24" s="215"/>
      <c r="H24" s="215"/>
      <c r="I24" s="85"/>
      <c r="J24" s="83"/>
      <c r="K24" s="86"/>
      <c r="L24" s="86"/>
      <c r="M24" s="83"/>
      <c r="N24" s="87"/>
      <c r="O24" s="88">
        <f t="shared" si="3"/>
        <v>0</v>
      </c>
      <c r="P24" s="89">
        <f>+VLOOKUP(B24,'[1]m codes'!$A:$B,2,0)</f>
        <v>200032204</v>
      </c>
      <c r="Q24" s="90">
        <f t="shared" si="1"/>
        <v>0</v>
      </c>
    </row>
    <row r="25" spans="1:21" s="89" customFormat="1" ht="28.5" x14ac:dyDescent="0.2">
      <c r="A25" s="80">
        <f t="shared" si="4"/>
        <v>7</v>
      </c>
      <c r="B25" s="81" t="s">
        <v>103</v>
      </c>
      <c r="C25" s="82" t="s">
        <v>87</v>
      </c>
      <c r="D25" s="215"/>
      <c r="E25" s="215"/>
      <c r="F25" s="215"/>
      <c r="G25" s="215"/>
      <c r="H25" s="215"/>
      <c r="I25" s="85"/>
      <c r="J25" s="83"/>
      <c r="K25" s="86"/>
      <c r="L25" s="86"/>
      <c r="M25" s="83"/>
      <c r="N25" s="87"/>
      <c r="O25" s="88">
        <f t="shared" si="3"/>
        <v>0</v>
      </c>
      <c r="P25" s="89">
        <f>+VLOOKUP(B25,'[1]m codes'!$A:$B,2,0)</f>
        <v>200032234</v>
      </c>
      <c r="Q25" s="90">
        <f t="shared" si="1"/>
        <v>0</v>
      </c>
    </row>
    <row r="26" spans="1:21" s="89" customFormat="1" ht="28.5" x14ac:dyDescent="0.2">
      <c r="A26" s="80">
        <f t="shared" si="4"/>
        <v>8</v>
      </c>
      <c r="B26" s="81" t="s">
        <v>104</v>
      </c>
      <c r="C26" s="82" t="s">
        <v>87</v>
      </c>
      <c r="D26" s="215"/>
      <c r="E26" s="215"/>
      <c r="F26" s="215"/>
      <c r="G26" s="215"/>
      <c r="H26" s="215"/>
      <c r="I26" s="85"/>
      <c r="J26" s="83"/>
      <c r="K26" s="86"/>
      <c r="L26" s="86"/>
      <c r="M26" s="83"/>
      <c r="N26" s="87"/>
      <c r="O26" s="88">
        <f t="shared" si="3"/>
        <v>0</v>
      </c>
      <c r="P26" s="89">
        <f>+VLOOKUP(B26,'[1]m codes'!$A:$B,2,0)</f>
        <v>200032205</v>
      </c>
      <c r="Q26" s="90">
        <f t="shared" si="1"/>
        <v>0</v>
      </c>
    </row>
    <row r="27" spans="1:21" s="89" customFormat="1" ht="28.5" x14ac:dyDescent="0.2">
      <c r="A27" s="80">
        <f t="shared" si="4"/>
        <v>9</v>
      </c>
      <c r="B27" s="81" t="s">
        <v>105</v>
      </c>
      <c r="C27" s="82" t="s">
        <v>87</v>
      </c>
      <c r="D27" s="215"/>
      <c r="E27" s="215"/>
      <c r="F27" s="215"/>
      <c r="G27" s="215"/>
      <c r="H27" s="215"/>
      <c r="I27" s="85"/>
      <c r="J27" s="83"/>
      <c r="K27" s="86"/>
      <c r="L27" s="86"/>
      <c r="M27" s="83"/>
      <c r="N27" s="87"/>
      <c r="O27" s="88">
        <f t="shared" si="3"/>
        <v>0</v>
      </c>
      <c r="P27" s="89">
        <f>+VLOOKUP(B27,'[1]m codes'!$A:$B,2,0)</f>
        <v>200032206</v>
      </c>
      <c r="Q27" s="90">
        <f t="shared" si="1"/>
        <v>0</v>
      </c>
    </row>
    <row r="28" spans="1:21" s="89" customFormat="1" ht="28.5" x14ac:dyDescent="0.2">
      <c r="A28" s="80">
        <f t="shared" si="4"/>
        <v>10</v>
      </c>
      <c r="B28" s="81" t="s">
        <v>106</v>
      </c>
      <c r="C28" s="82" t="s">
        <v>87</v>
      </c>
      <c r="D28" s="215"/>
      <c r="E28" s="215"/>
      <c r="F28" s="215"/>
      <c r="G28" s="215"/>
      <c r="H28" s="215"/>
      <c r="I28" s="85"/>
      <c r="J28" s="83"/>
      <c r="K28" s="86"/>
      <c r="L28" s="86"/>
      <c r="M28" s="83"/>
      <c r="N28" s="87"/>
      <c r="O28" s="88">
        <f t="shared" si="3"/>
        <v>0</v>
      </c>
      <c r="P28" s="89">
        <f>+VLOOKUP(B28,'[1]m codes'!$A:$B,2,0)</f>
        <v>200032207</v>
      </c>
      <c r="Q28" s="90">
        <f t="shared" si="1"/>
        <v>0</v>
      </c>
    </row>
    <row r="29" spans="1:21" s="89" customFormat="1" ht="28.5" x14ac:dyDescent="0.2">
      <c r="A29" s="80">
        <f t="shared" si="4"/>
        <v>11</v>
      </c>
      <c r="B29" s="81" t="s">
        <v>107</v>
      </c>
      <c r="C29" s="82" t="s">
        <v>87</v>
      </c>
      <c r="D29" s="215"/>
      <c r="E29" s="215"/>
      <c r="F29" s="215"/>
      <c r="G29" s="215"/>
      <c r="H29" s="215"/>
      <c r="I29" s="85"/>
      <c r="J29" s="83"/>
      <c r="K29" s="86"/>
      <c r="L29" s="86"/>
      <c r="M29" s="83"/>
      <c r="N29" s="87"/>
      <c r="O29" s="88">
        <f t="shared" si="3"/>
        <v>0</v>
      </c>
      <c r="P29" s="89">
        <f>+VLOOKUP(B29,'[1]m codes'!$A:$B,2,0)</f>
        <v>200032235</v>
      </c>
      <c r="Q29" s="90">
        <f t="shared" si="1"/>
        <v>0</v>
      </c>
    </row>
    <row r="30" spans="1:21" s="89" customFormat="1" ht="28.5" x14ac:dyDescent="0.2">
      <c r="A30" s="80">
        <f t="shared" si="4"/>
        <v>12</v>
      </c>
      <c r="B30" s="81" t="s">
        <v>108</v>
      </c>
      <c r="C30" s="82" t="s">
        <v>87</v>
      </c>
      <c r="D30" s="215"/>
      <c r="E30" s="215"/>
      <c r="F30" s="215"/>
      <c r="G30" s="215"/>
      <c r="H30" s="215"/>
      <c r="I30" s="85"/>
      <c r="J30" s="83"/>
      <c r="K30" s="86"/>
      <c r="L30" s="86"/>
      <c r="M30" s="83"/>
      <c r="N30" s="87"/>
      <c r="O30" s="88">
        <f t="shared" si="3"/>
        <v>0</v>
      </c>
      <c r="P30" s="89">
        <f>+VLOOKUP(B30,'[1]m codes'!$A:$B,2,0)</f>
        <v>200032208</v>
      </c>
      <c r="Q30" s="90">
        <f t="shared" si="1"/>
        <v>0</v>
      </c>
    </row>
    <row r="31" spans="1:21" s="89" customFormat="1" ht="28.5" x14ac:dyDescent="0.2">
      <c r="A31" s="80">
        <f t="shared" si="4"/>
        <v>13</v>
      </c>
      <c r="B31" s="81" t="s">
        <v>109</v>
      </c>
      <c r="C31" s="82" t="s">
        <v>87</v>
      </c>
      <c r="D31" s="215"/>
      <c r="E31" s="215"/>
      <c r="F31" s="215"/>
      <c r="G31" s="215"/>
      <c r="H31" s="215"/>
      <c r="I31" s="85"/>
      <c r="J31" s="83"/>
      <c r="K31" s="86"/>
      <c r="L31" s="86"/>
      <c r="M31" s="83"/>
      <c r="N31" s="87"/>
      <c r="O31" s="88">
        <f t="shared" si="3"/>
        <v>0</v>
      </c>
      <c r="P31" s="89">
        <f>+VLOOKUP(B31,'[1]m codes'!$A:$B,2,0)</f>
        <v>200032209</v>
      </c>
      <c r="Q31" s="90">
        <f t="shared" si="1"/>
        <v>0</v>
      </c>
    </row>
    <row r="32" spans="1:21" s="89" customFormat="1" ht="28.5" x14ac:dyDescent="0.2">
      <c r="A32" s="80">
        <f t="shared" si="4"/>
        <v>14</v>
      </c>
      <c r="B32" s="81" t="s">
        <v>110</v>
      </c>
      <c r="C32" s="82" t="s">
        <v>87</v>
      </c>
      <c r="D32" s="215"/>
      <c r="E32" s="215"/>
      <c r="F32" s="215"/>
      <c r="G32" s="215"/>
      <c r="H32" s="215"/>
      <c r="I32" s="85"/>
      <c r="J32" s="83"/>
      <c r="K32" s="86"/>
      <c r="L32" s="86"/>
      <c r="M32" s="83"/>
      <c r="N32" s="87"/>
      <c r="O32" s="88">
        <f t="shared" si="3"/>
        <v>0</v>
      </c>
      <c r="P32" s="89">
        <f>+VLOOKUP(B32,'[1]m codes'!$A:$B,2,0)</f>
        <v>200032210</v>
      </c>
      <c r="Q32" s="90">
        <f t="shared" si="1"/>
        <v>0</v>
      </c>
    </row>
    <row r="33" spans="1:17" s="89" customFormat="1" ht="28.5" x14ac:dyDescent="0.2">
      <c r="A33" s="80">
        <f t="shared" si="4"/>
        <v>15</v>
      </c>
      <c r="B33" s="81" t="s">
        <v>111</v>
      </c>
      <c r="C33" s="82" t="s">
        <v>87</v>
      </c>
      <c r="D33" s="215"/>
      <c r="E33" s="215"/>
      <c r="F33" s="215"/>
      <c r="G33" s="215"/>
      <c r="H33" s="215"/>
      <c r="I33" s="85"/>
      <c r="J33" s="83"/>
      <c r="K33" s="86"/>
      <c r="L33" s="86"/>
      <c r="M33" s="83"/>
      <c r="N33" s="87"/>
      <c r="O33" s="88">
        <f t="shared" si="3"/>
        <v>0</v>
      </c>
      <c r="P33" s="89">
        <f>+VLOOKUP(B33,'[1]m codes'!$A:$B,2,0)</f>
        <v>200032211</v>
      </c>
      <c r="Q33" s="90">
        <f t="shared" si="1"/>
        <v>0</v>
      </c>
    </row>
    <row r="34" spans="1:17" s="89" customFormat="1" ht="14.25" x14ac:dyDescent="0.2">
      <c r="A34" s="80">
        <f t="shared" si="4"/>
        <v>16</v>
      </c>
      <c r="B34" s="81" t="s">
        <v>112</v>
      </c>
      <c r="C34" s="82" t="s">
        <v>87</v>
      </c>
      <c r="D34" s="215"/>
      <c r="E34" s="215"/>
      <c r="F34" s="215"/>
      <c r="G34" s="215"/>
      <c r="H34" s="215"/>
      <c r="I34" s="85"/>
      <c r="J34" s="83"/>
      <c r="K34" s="86"/>
      <c r="L34" s="86"/>
      <c r="M34" s="83"/>
      <c r="N34" s="87"/>
      <c r="O34" s="88">
        <f t="shared" si="3"/>
        <v>0</v>
      </c>
      <c r="P34" s="89">
        <f>+VLOOKUP(B34,'[1]m codes'!$A:$B,2,0)</f>
        <v>200032236</v>
      </c>
      <c r="Q34" s="90">
        <f t="shared" si="1"/>
        <v>0</v>
      </c>
    </row>
    <row r="35" spans="1:17" s="89" customFormat="1" ht="28.5" x14ac:dyDescent="0.2">
      <c r="A35" s="80">
        <f t="shared" si="4"/>
        <v>17</v>
      </c>
      <c r="B35" s="81" t="s">
        <v>113</v>
      </c>
      <c r="C35" s="82" t="s">
        <v>87</v>
      </c>
      <c r="D35" s="215"/>
      <c r="E35" s="215"/>
      <c r="F35" s="215"/>
      <c r="G35" s="215"/>
      <c r="H35" s="215"/>
      <c r="I35" s="85"/>
      <c r="J35" s="83"/>
      <c r="K35" s="86"/>
      <c r="L35" s="86"/>
      <c r="M35" s="83"/>
      <c r="N35" s="87"/>
      <c r="O35" s="88">
        <f t="shared" si="3"/>
        <v>0</v>
      </c>
      <c r="P35" s="89">
        <f>+VLOOKUP(B35,'[1]m codes'!$A:$B,2,0)</f>
        <v>200032213</v>
      </c>
      <c r="Q35" s="120">
        <f t="shared" si="1"/>
        <v>0</v>
      </c>
    </row>
    <row r="36" spans="1:17" s="89" customFormat="1" ht="28.5" x14ac:dyDescent="0.2">
      <c r="A36" s="80">
        <f t="shared" si="4"/>
        <v>18</v>
      </c>
      <c r="B36" s="81" t="s">
        <v>114</v>
      </c>
      <c r="C36" s="82" t="s">
        <v>87</v>
      </c>
      <c r="D36" s="215"/>
      <c r="E36" s="215"/>
      <c r="F36" s="215"/>
      <c r="G36" s="215"/>
      <c r="H36" s="215"/>
      <c r="I36" s="85"/>
      <c r="J36" s="83"/>
      <c r="K36" s="86"/>
      <c r="L36" s="86"/>
      <c r="M36" s="83"/>
      <c r="N36" s="87"/>
      <c r="O36" s="88">
        <f t="shared" si="3"/>
        <v>0</v>
      </c>
      <c r="P36" s="89">
        <f>+VLOOKUP(B36,'[1]m codes'!$A:$B,2,0)</f>
        <v>200032214</v>
      </c>
      <c r="Q36" s="90">
        <f t="shared" si="1"/>
        <v>0</v>
      </c>
    </row>
    <row r="37" spans="1:17" s="89" customFormat="1" ht="28.5" x14ac:dyDescent="0.2">
      <c r="A37" s="80">
        <f t="shared" si="4"/>
        <v>19</v>
      </c>
      <c r="B37" s="81" t="s">
        <v>115</v>
      </c>
      <c r="C37" s="82" t="s">
        <v>87</v>
      </c>
      <c r="D37" s="215"/>
      <c r="E37" s="215"/>
      <c r="F37" s="215"/>
      <c r="G37" s="215"/>
      <c r="H37" s="215"/>
      <c r="I37" s="85"/>
      <c r="J37" s="83"/>
      <c r="K37" s="86"/>
      <c r="L37" s="86"/>
      <c r="M37" s="83"/>
      <c r="N37" s="87"/>
      <c r="O37" s="88">
        <f t="shared" si="3"/>
        <v>0</v>
      </c>
      <c r="P37" s="89">
        <f>+VLOOKUP(B37,'[1]m codes'!$A:$B,2,0)</f>
        <v>200032215</v>
      </c>
      <c r="Q37" s="90">
        <f t="shared" si="1"/>
        <v>0</v>
      </c>
    </row>
    <row r="38" spans="1:17" s="89" customFormat="1" ht="14.25" x14ac:dyDescent="0.2">
      <c r="A38" s="80">
        <f t="shared" si="4"/>
        <v>20</v>
      </c>
      <c r="B38" s="81" t="s">
        <v>116</v>
      </c>
      <c r="C38" s="82" t="s">
        <v>87</v>
      </c>
      <c r="D38" s="215"/>
      <c r="E38" s="215"/>
      <c r="F38" s="215"/>
      <c r="G38" s="215"/>
      <c r="H38" s="215"/>
      <c r="I38" s="85"/>
      <c r="J38" s="83"/>
      <c r="K38" s="86"/>
      <c r="L38" s="86"/>
      <c r="M38" s="83"/>
      <c r="N38" s="87"/>
      <c r="O38" s="88">
        <f t="shared" si="3"/>
        <v>0</v>
      </c>
      <c r="P38" s="89">
        <f>+VLOOKUP(B38,'[1]m codes'!$A:$B,2,0)</f>
        <v>200032216</v>
      </c>
      <c r="Q38" s="90">
        <f t="shared" si="1"/>
        <v>0</v>
      </c>
    </row>
    <row r="39" spans="1:17" s="89" customFormat="1" ht="14.25" x14ac:dyDescent="0.2">
      <c r="A39" s="80">
        <f t="shared" si="4"/>
        <v>21</v>
      </c>
      <c r="B39" s="81" t="s">
        <v>117</v>
      </c>
      <c r="C39" s="82" t="s">
        <v>87</v>
      </c>
      <c r="D39" s="215"/>
      <c r="E39" s="215"/>
      <c r="F39" s="215"/>
      <c r="G39" s="215"/>
      <c r="H39" s="215"/>
      <c r="I39" s="85"/>
      <c r="J39" s="83"/>
      <c r="K39" s="86"/>
      <c r="L39" s="86"/>
      <c r="M39" s="83"/>
      <c r="N39" s="87"/>
      <c r="O39" s="88">
        <f t="shared" si="3"/>
        <v>0</v>
      </c>
      <c r="P39" s="89">
        <f>+VLOOKUP(B39,'[1]m codes'!$A:$B,2,0)</f>
        <v>200030290</v>
      </c>
      <c r="Q39" s="90">
        <f t="shared" si="1"/>
        <v>0</v>
      </c>
    </row>
    <row r="40" spans="1:17" s="89" customFormat="1" ht="28.5" x14ac:dyDescent="0.2">
      <c r="A40" s="80">
        <f t="shared" si="4"/>
        <v>22</v>
      </c>
      <c r="B40" s="81" t="s">
        <v>118</v>
      </c>
      <c r="C40" s="82" t="s">
        <v>87</v>
      </c>
      <c r="D40" s="215"/>
      <c r="E40" s="215"/>
      <c r="F40" s="215"/>
      <c r="G40" s="215"/>
      <c r="H40" s="215"/>
      <c r="I40" s="85"/>
      <c r="J40" s="83"/>
      <c r="K40" s="86"/>
      <c r="L40" s="86"/>
      <c r="M40" s="83"/>
      <c r="N40" s="87"/>
      <c r="O40" s="88">
        <f t="shared" si="3"/>
        <v>0</v>
      </c>
      <c r="P40" s="89">
        <f>+VLOOKUP(B40,'[1]m codes'!$A:$B,2,0)</f>
        <v>200032237</v>
      </c>
      <c r="Q40" s="90">
        <f t="shared" si="1"/>
        <v>0</v>
      </c>
    </row>
    <row r="41" spans="1:17" s="89" customFormat="1" ht="28.5" x14ac:dyDescent="0.2">
      <c r="A41" s="80">
        <f t="shared" si="4"/>
        <v>23</v>
      </c>
      <c r="B41" s="81" t="s">
        <v>119</v>
      </c>
      <c r="C41" s="82" t="s">
        <v>87</v>
      </c>
      <c r="D41" s="215"/>
      <c r="E41" s="215"/>
      <c r="F41" s="215"/>
      <c r="G41" s="215"/>
      <c r="H41" s="215"/>
      <c r="I41" s="85"/>
      <c r="J41" s="83"/>
      <c r="K41" s="86"/>
      <c r="L41" s="86"/>
      <c r="M41" s="83"/>
      <c r="N41" s="87"/>
      <c r="O41" s="88">
        <f t="shared" si="3"/>
        <v>0</v>
      </c>
      <c r="P41" s="89">
        <f>+VLOOKUP(B41,'[1]m codes'!$A:$B,2,0)</f>
        <v>200032217</v>
      </c>
      <c r="Q41" s="90">
        <f t="shared" si="1"/>
        <v>0</v>
      </c>
    </row>
    <row r="42" spans="1:17" s="89" customFormat="1" ht="28.5" x14ac:dyDescent="0.2">
      <c r="A42" s="80">
        <f t="shared" si="4"/>
        <v>24</v>
      </c>
      <c r="B42" s="81" t="s">
        <v>120</v>
      </c>
      <c r="C42" s="82" t="s">
        <v>87</v>
      </c>
      <c r="D42" s="215"/>
      <c r="E42" s="215"/>
      <c r="F42" s="215"/>
      <c r="G42" s="215"/>
      <c r="H42" s="215"/>
      <c r="I42" s="85"/>
      <c r="J42" s="83"/>
      <c r="K42" s="86"/>
      <c r="L42" s="86"/>
      <c r="M42" s="83"/>
      <c r="N42" s="87"/>
      <c r="O42" s="88">
        <f t="shared" si="3"/>
        <v>0</v>
      </c>
      <c r="P42" s="89">
        <f>+VLOOKUP(B42,'[1]m codes'!$A:$B,2,0)</f>
        <v>200032218</v>
      </c>
      <c r="Q42" s="90">
        <f t="shared" si="1"/>
        <v>0</v>
      </c>
    </row>
    <row r="43" spans="1:17" s="89" customFormat="1" ht="28.5" x14ac:dyDescent="0.2">
      <c r="A43" s="80">
        <f t="shared" si="4"/>
        <v>25</v>
      </c>
      <c r="B43" s="81" t="s">
        <v>121</v>
      </c>
      <c r="C43" s="82" t="s">
        <v>87</v>
      </c>
      <c r="D43" s="215"/>
      <c r="E43" s="215"/>
      <c r="F43" s="215"/>
      <c r="G43" s="215"/>
      <c r="H43" s="215"/>
      <c r="I43" s="85"/>
      <c r="J43" s="83"/>
      <c r="K43" s="86"/>
      <c r="L43" s="86"/>
      <c r="M43" s="83"/>
      <c r="N43" s="87"/>
      <c r="O43" s="88">
        <f t="shared" si="3"/>
        <v>0</v>
      </c>
      <c r="P43" s="89">
        <f>+VLOOKUP(B43,'[1]m codes'!$A:$B,2,0)</f>
        <v>200032219</v>
      </c>
      <c r="Q43" s="90">
        <f t="shared" si="1"/>
        <v>0</v>
      </c>
    </row>
    <row r="44" spans="1:17" s="89" customFormat="1" ht="28.5" x14ac:dyDescent="0.2">
      <c r="A44" s="80">
        <f t="shared" si="4"/>
        <v>26</v>
      </c>
      <c r="B44" s="81" t="s">
        <v>122</v>
      </c>
      <c r="C44" s="82" t="s">
        <v>87</v>
      </c>
      <c r="D44" s="215"/>
      <c r="E44" s="215"/>
      <c r="F44" s="215"/>
      <c r="G44" s="215"/>
      <c r="H44" s="215"/>
      <c r="I44" s="85"/>
      <c r="J44" s="83"/>
      <c r="K44" s="86"/>
      <c r="L44" s="86"/>
      <c r="M44" s="83"/>
      <c r="N44" s="87"/>
      <c r="O44" s="88">
        <f t="shared" si="3"/>
        <v>0</v>
      </c>
      <c r="P44" s="89">
        <f>+VLOOKUP(B44,'[1]m codes'!$A:$B,2,0)</f>
        <v>200030292</v>
      </c>
      <c r="Q44" s="90">
        <f t="shared" si="1"/>
        <v>0</v>
      </c>
    </row>
    <row r="45" spans="1:17" s="89" customFormat="1" ht="28.5" x14ac:dyDescent="0.2">
      <c r="A45" s="80">
        <f t="shared" si="4"/>
        <v>27</v>
      </c>
      <c r="B45" s="81" t="s">
        <v>123</v>
      </c>
      <c r="C45" s="82" t="s">
        <v>87</v>
      </c>
      <c r="D45" s="215"/>
      <c r="E45" s="215"/>
      <c r="F45" s="215"/>
      <c r="G45" s="215"/>
      <c r="H45" s="215"/>
      <c r="I45" s="85"/>
      <c r="J45" s="83"/>
      <c r="K45" s="86"/>
      <c r="L45" s="86"/>
      <c r="M45" s="83"/>
      <c r="N45" s="87"/>
      <c r="O45" s="88">
        <f t="shared" si="3"/>
        <v>0</v>
      </c>
      <c r="P45" s="89">
        <f>+VLOOKUP(B45,'[1]m codes'!$A:$B,2,0)</f>
        <v>200032220</v>
      </c>
      <c r="Q45" s="90">
        <f t="shared" si="1"/>
        <v>0</v>
      </c>
    </row>
    <row r="46" spans="1:17" s="89" customFormat="1" ht="28.5" x14ac:dyDescent="0.2">
      <c r="A46" s="80">
        <f t="shared" si="4"/>
        <v>28</v>
      </c>
      <c r="B46" s="81" t="s">
        <v>124</v>
      </c>
      <c r="C46" s="82" t="s">
        <v>87</v>
      </c>
      <c r="D46" s="215"/>
      <c r="E46" s="215"/>
      <c r="F46" s="215"/>
      <c r="G46" s="215"/>
      <c r="H46" s="215"/>
      <c r="I46" s="85"/>
      <c r="J46" s="83"/>
      <c r="K46" s="86"/>
      <c r="L46" s="86"/>
      <c r="M46" s="83"/>
      <c r="N46" s="87"/>
      <c r="O46" s="88">
        <f t="shared" si="3"/>
        <v>0</v>
      </c>
      <c r="P46" s="89">
        <f>+VLOOKUP(B46,'[1]m codes'!$A:$B,2,0)</f>
        <v>200032222</v>
      </c>
      <c r="Q46" s="90">
        <f t="shared" si="1"/>
        <v>0</v>
      </c>
    </row>
    <row r="47" spans="1:17" s="89" customFormat="1" ht="14.25" x14ac:dyDescent="0.2">
      <c r="A47" s="80">
        <f t="shared" si="4"/>
        <v>29</v>
      </c>
      <c r="B47" s="81" t="s">
        <v>125</v>
      </c>
      <c r="C47" s="82" t="s">
        <v>87</v>
      </c>
      <c r="D47" s="215"/>
      <c r="E47" s="215"/>
      <c r="F47" s="215"/>
      <c r="G47" s="215"/>
      <c r="H47" s="215"/>
      <c r="I47" s="85"/>
      <c r="J47" s="83"/>
      <c r="K47" s="86"/>
      <c r="L47" s="86"/>
      <c r="M47" s="83"/>
      <c r="N47" s="87"/>
      <c r="O47" s="88">
        <f t="shared" si="3"/>
        <v>0</v>
      </c>
      <c r="P47" s="89">
        <f>+VLOOKUP(B47,'[1]m codes'!$A:$B,2,0)</f>
        <v>200030297</v>
      </c>
      <c r="Q47" s="90">
        <f t="shared" si="1"/>
        <v>0</v>
      </c>
    </row>
    <row r="48" spans="1:17" s="89" customFormat="1" ht="14.25" x14ac:dyDescent="0.2">
      <c r="A48" s="80">
        <f t="shared" si="4"/>
        <v>30</v>
      </c>
      <c r="B48" s="81" t="s">
        <v>126</v>
      </c>
      <c r="C48" s="82" t="s">
        <v>87</v>
      </c>
      <c r="D48" s="215"/>
      <c r="E48" s="215"/>
      <c r="F48" s="215"/>
      <c r="G48" s="215"/>
      <c r="H48" s="215"/>
      <c r="I48" s="85"/>
      <c r="J48" s="83"/>
      <c r="K48" s="86"/>
      <c r="L48" s="86"/>
      <c r="M48" s="83"/>
      <c r="N48" s="87"/>
      <c r="O48" s="88">
        <f t="shared" si="3"/>
        <v>0</v>
      </c>
      <c r="P48" s="89">
        <f>+VLOOKUP(B48,'[1]m codes'!$A:$B,2,0)</f>
        <v>200030298</v>
      </c>
      <c r="Q48" s="90">
        <f t="shared" si="1"/>
        <v>0</v>
      </c>
    </row>
    <row r="49" spans="1:17" s="89" customFormat="1" ht="28.5" x14ac:dyDescent="0.2">
      <c r="A49" s="80">
        <f t="shared" si="4"/>
        <v>31</v>
      </c>
      <c r="B49" s="81" t="s">
        <v>127</v>
      </c>
      <c r="C49" s="82" t="s">
        <v>87</v>
      </c>
      <c r="D49" s="215"/>
      <c r="E49" s="215"/>
      <c r="F49" s="215"/>
      <c r="G49" s="215"/>
      <c r="H49" s="215"/>
      <c r="I49" s="85"/>
      <c r="J49" s="83"/>
      <c r="K49" s="86"/>
      <c r="L49" s="86"/>
      <c r="M49" s="83"/>
      <c r="N49" s="87"/>
      <c r="O49" s="88">
        <f t="shared" si="3"/>
        <v>0</v>
      </c>
      <c r="P49" s="89">
        <f>+VLOOKUP(B49,'[1]m codes'!$A:$B,2,0)</f>
        <v>200032223</v>
      </c>
      <c r="Q49" s="90">
        <f t="shared" si="1"/>
        <v>0</v>
      </c>
    </row>
    <row r="50" spans="1:17" s="89" customFormat="1" ht="28.5" x14ac:dyDescent="0.2">
      <c r="A50" s="80">
        <f t="shared" si="4"/>
        <v>32</v>
      </c>
      <c r="B50" s="81" t="s">
        <v>128</v>
      </c>
      <c r="C50" s="82" t="s">
        <v>87</v>
      </c>
      <c r="D50" s="215"/>
      <c r="E50" s="215"/>
      <c r="F50" s="215"/>
      <c r="G50" s="215"/>
      <c r="H50" s="215"/>
      <c r="I50" s="85"/>
      <c r="J50" s="83"/>
      <c r="K50" s="86"/>
      <c r="L50" s="86"/>
      <c r="M50" s="83"/>
      <c r="N50" s="87"/>
      <c r="O50" s="88">
        <f t="shared" si="3"/>
        <v>0</v>
      </c>
      <c r="P50" s="89">
        <f>+VLOOKUP(B50,'[1]m codes'!$A:$B,2,0)</f>
        <v>200032225</v>
      </c>
      <c r="Q50" s="90">
        <f t="shared" si="1"/>
        <v>0</v>
      </c>
    </row>
    <row r="51" spans="1:17" s="89" customFormat="1" ht="28.5" x14ac:dyDescent="0.2">
      <c r="A51" s="80">
        <f t="shared" si="4"/>
        <v>33</v>
      </c>
      <c r="B51" s="81" t="s">
        <v>129</v>
      </c>
      <c r="C51" s="82" t="s">
        <v>87</v>
      </c>
      <c r="D51" s="215"/>
      <c r="E51" s="215"/>
      <c r="F51" s="215"/>
      <c r="G51" s="215"/>
      <c r="H51" s="215"/>
      <c r="I51" s="85"/>
      <c r="J51" s="83"/>
      <c r="K51" s="86"/>
      <c r="L51" s="86"/>
      <c r="M51" s="83"/>
      <c r="N51" s="87"/>
      <c r="O51" s="88">
        <f t="shared" si="3"/>
        <v>0</v>
      </c>
      <c r="P51" s="89">
        <f>+VLOOKUP(B51,'[1]m codes'!$A:$B,2,0)</f>
        <v>200032228</v>
      </c>
      <c r="Q51" s="90">
        <f t="shared" si="1"/>
        <v>0</v>
      </c>
    </row>
    <row r="52" spans="1:17" x14ac:dyDescent="0.25">
      <c r="A52" s="108" t="s">
        <v>130</v>
      </c>
      <c r="B52" s="109" t="s">
        <v>131</v>
      </c>
      <c r="C52" s="109"/>
      <c r="D52" s="215"/>
      <c r="E52" s="215"/>
      <c r="F52" s="215"/>
      <c r="G52" s="215"/>
      <c r="H52" s="215"/>
      <c r="I52" s="85"/>
      <c r="J52" s="112"/>
      <c r="K52" s="113"/>
      <c r="L52" s="113"/>
      <c r="M52" s="112"/>
      <c r="N52" s="114"/>
      <c r="O52" s="122"/>
      <c r="P52" s="89"/>
      <c r="Q52" s="90">
        <f t="shared" si="1"/>
        <v>0</v>
      </c>
    </row>
    <row r="53" spans="1:17" s="89" customFormat="1" ht="14.25" x14ac:dyDescent="0.2">
      <c r="A53" s="80">
        <v>1</v>
      </c>
      <c r="B53" s="81" t="s">
        <v>132</v>
      </c>
      <c r="C53" s="82" t="s">
        <v>87</v>
      </c>
      <c r="D53" s="215"/>
      <c r="E53" s="215"/>
      <c r="F53" s="215"/>
      <c r="G53" s="215"/>
      <c r="H53" s="215"/>
      <c r="I53" s="85"/>
      <c r="J53" s="83"/>
      <c r="K53" s="86"/>
      <c r="L53" s="86"/>
      <c r="M53" s="83"/>
      <c r="N53" s="87"/>
      <c r="O53" s="88">
        <f t="shared" ref="O53:O60" si="5">SUM(K53:N53)</f>
        <v>0</v>
      </c>
      <c r="P53" s="89">
        <f>+VLOOKUP(B53,'[1]m codes'!$A:$B,2,0)</f>
        <v>200030301</v>
      </c>
      <c r="Q53" s="90">
        <f t="shared" si="1"/>
        <v>0</v>
      </c>
    </row>
    <row r="54" spans="1:17" s="89" customFormat="1" ht="14.25" x14ac:dyDescent="0.2">
      <c r="A54" s="80">
        <f>+A53+1</f>
        <v>2</v>
      </c>
      <c r="B54" s="81" t="s">
        <v>133</v>
      </c>
      <c r="C54" s="82" t="s">
        <v>87</v>
      </c>
      <c r="D54" s="215"/>
      <c r="E54" s="215"/>
      <c r="F54" s="215"/>
      <c r="G54" s="215"/>
      <c r="H54" s="215"/>
      <c r="I54" s="85"/>
      <c r="J54" s="83"/>
      <c r="K54" s="86"/>
      <c r="L54" s="86"/>
      <c r="M54" s="83"/>
      <c r="N54" s="87"/>
      <c r="O54" s="88">
        <f t="shared" si="5"/>
        <v>0</v>
      </c>
      <c r="P54" s="89">
        <f>+VLOOKUP(B54,'[1]m codes'!$A:$B,2,0)</f>
        <v>200030302</v>
      </c>
      <c r="Q54" s="90">
        <f t="shared" si="1"/>
        <v>0</v>
      </c>
    </row>
    <row r="55" spans="1:17" s="89" customFormat="1" ht="14.25" x14ac:dyDescent="0.2">
      <c r="A55" s="80">
        <f t="shared" ref="A55:A60" si="6">+A54+1</f>
        <v>3</v>
      </c>
      <c r="B55" s="81" t="s">
        <v>134</v>
      </c>
      <c r="C55" s="82" t="s">
        <v>87</v>
      </c>
      <c r="D55" s="215"/>
      <c r="E55" s="215"/>
      <c r="F55" s="215"/>
      <c r="G55" s="215"/>
      <c r="H55" s="215"/>
      <c r="I55" s="85"/>
      <c r="J55" s="83"/>
      <c r="K55" s="86"/>
      <c r="L55" s="86"/>
      <c r="M55" s="83"/>
      <c r="N55" s="87"/>
      <c r="O55" s="88">
        <f t="shared" si="5"/>
        <v>0</v>
      </c>
      <c r="P55" s="89">
        <f>+VLOOKUP(B55,'[1]m codes'!$A:$B,2,0)</f>
        <v>200030303</v>
      </c>
      <c r="Q55" s="90">
        <f t="shared" si="1"/>
        <v>0</v>
      </c>
    </row>
    <row r="56" spans="1:17" s="89" customFormat="1" ht="14.25" x14ac:dyDescent="0.2">
      <c r="A56" s="80">
        <f t="shared" si="6"/>
        <v>4</v>
      </c>
      <c r="B56" s="81" t="s">
        <v>135</v>
      </c>
      <c r="C56" s="82" t="s">
        <v>87</v>
      </c>
      <c r="D56" s="215"/>
      <c r="E56" s="215"/>
      <c r="F56" s="215"/>
      <c r="G56" s="215"/>
      <c r="H56" s="215"/>
      <c r="I56" s="85"/>
      <c r="J56" s="83"/>
      <c r="K56" s="86"/>
      <c r="L56" s="86"/>
      <c r="M56" s="83"/>
      <c r="N56" s="87"/>
      <c r="O56" s="88">
        <f t="shared" si="5"/>
        <v>0</v>
      </c>
      <c r="P56" s="89">
        <f>+VLOOKUP(B56,'[1]m codes'!$A:$B,2,0)</f>
        <v>200030304</v>
      </c>
      <c r="Q56" s="90">
        <f t="shared" si="1"/>
        <v>0</v>
      </c>
    </row>
    <row r="57" spans="1:17" s="89" customFormat="1" ht="28.5" x14ac:dyDescent="0.2">
      <c r="A57" s="80">
        <f t="shared" si="6"/>
        <v>5</v>
      </c>
      <c r="B57" s="81" t="s">
        <v>136</v>
      </c>
      <c r="C57" s="82" t="s">
        <v>87</v>
      </c>
      <c r="D57" s="215"/>
      <c r="E57" s="215"/>
      <c r="F57" s="215"/>
      <c r="G57" s="215"/>
      <c r="H57" s="215"/>
      <c r="I57" s="85"/>
      <c r="J57" s="83"/>
      <c r="K57" s="86"/>
      <c r="L57" s="86"/>
      <c r="M57" s="83"/>
      <c r="N57" s="87"/>
      <c r="O57" s="88">
        <f t="shared" si="5"/>
        <v>0</v>
      </c>
      <c r="P57" s="89">
        <f>+VLOOKUP(B57,'[1]m codes'!$A:$B,2,0)</f>
        <v>200032584</v>
      </c>
      <c r="Q57" s="90">
        <f t="shared" si="1"/>
        <v>0</v>
      </c>
    </row>
    <row r="58" spans="1:17" s="89" customFormat="1" ht="14.25" x14ac:dyDescent="0.2">
      <c r="A58" s="80">
        <f t="shared" si="6"/>
        <v>6</v>
      </c>
      <c r="B58" s="81" t="s">
        <v>137</v>
      </c>
      <c r="C58" s="82" t="s">
        <v>87</v>
      </c>
      <c r="D58" s="215"/>
      <c r="E58" s="215"/>
      <c r="F58" s="215"/>
      <c r="G58" s="215"/>
      <c r="H58" s="215"/>
      <c r="I58" s="85"/>
      <c r="J58" s="83"/>
      <c r="K58" s="86"/>
      <c r="L58" s="86"/>
      <c r="M58" s="83"/>
      <c r="N58" s="87"/>
      <c r="O58" s="88">
        <f t="shared" si="5"/>
        <v>0</v>
      </c>
      <c r="P58" s="89">
        <f>+VLOOKUP(B58,'[1]m codes'!$A:$B,2,0)</f>
        <v>200030305</v>
      </c>
      <c r="Q58" s="90">
        <f t="shared" si="1"/>
        <v>0</v>
      </c>
    </row>
    <row r="59" spans="1:17" s="89" customFormat="1" ht="14.25" x14ac:dyDescent="0.2">
      <c r="A59" s="80">
        <f t="shared" si="6"/>
        <v>7</v>
      </c>
      <c r="B59" s="81" t="s">
        <v>138</v>
      </c>
      <c r="C59" s="82" t="s">
        <v>87</v>
      </c>
      <c r="D59" s="215"/>
      <c r="E59" s="215"/>
      <c r="F59" s="215"/>
      <c r="G59" s="215"/>
      <c r="H59" s="215"/>
      <c r="I59" s="85"/>
      <c r="J59" s="83"/>
      <c r="K59" s="86"/>
      <c r="L59" s="86"/>
      <c r="M59" s="83"/>
      <c r="N59" s="87"/>
      <c r="O59" s="88">
        <f t="shared" si="5"/>
        <v>0</v>
      </c>
      <c r="P59" s="89">
        <f>+VLOOKUP(B59,'[1]m codes'!$A:$B,2,0)</f>
        <v>200030306</v>
      </c>
      <c r="Q59" s="90">
        <f t="shared" si="1"/>
        <v>0</v>
      </c>
    </row>
    <row r="60" spans="1:17" s="89" customFormat="1" ht="14.25" x14ac:dyDescent="0.2">
      <c r="A60" s="80">
        <f t="shared" si="6"/>
        <v>8</v>
      </c>
      <c r="B60" s="81" t="s">
        <v>139</v>
      </c>
      <c r="C60" s="82" t="s">
        <v>87</v>
      </c>
      <c r="D60" s="215"/>
      <c r="E60" s="215"/>
      <c r="F60" s="215"/>
      <c r="G60" s="215"/>
      <c r="H60" s="215"/>
      <c r="I60" s="85"/>
      <c r="J60" s="83"/>
      <c r="K60" s="86"/>
      <c r="L60" s="86"/>
      <c r="M60" s="83"/>
      <c r="N60" s="87"/>
      <c r="O60" s="88">
        <f t="shared" si="5"/>
        <v>0</v>
      </c>
      <c r="P60" s="89">
        <f>+VLOOKUP(B60,'[1]m codes'!$A:$B,2,0)</f>
        <v>200030308</v>
      </c>
      <c r="Q60" s="90">
        <f t="shared" si="1"/>
        <v>0</v>
      </c>
    </row>
    <row r="61" spans="1:17" x14ac:dyDescent="0.25">
      <c r="A61" s="108" t="s">
        <v>141</v>
      </c>
      <c r="B61" s="109" t="s">
        <v>142</v>
      </c>
      <c r="C61" s="109"/>
      <c r="D61" s="215"/>
      <c r="E61" s="215"/>
      <c r="F61" s="215"/>
      <c r="G61" s="215"/>
      <c r="H61" s="215"/>
      <c r="I61" s="85"/>
      <c r="J61" s="112"/>
      <c r="K61" s="113"/>
      <c r="L61" s="113"/>
      <c r="M61" s="112"/>
      <c r="N61" s="114"/>
      <c r="O61" s="122"/>
      <c r="Q61" s="79"/>
    </row>
    <row r="62" spans="1:17" s="89" customFormat="1" ht="28.5" x14ac:dyDescent="0.2">
      <c r="A62" s="80">
        <v>1</v>
      </c>
      <c r="B62" s="81" t="s">
        <v>143</v>
      </c>
      <c r="C62" s="82" t="s">
        <v>87</v>
      </c>
      <c r="D62" s="215" t="s">
        <v>347</v>
      </c>
      <c r="E62" s="215"/>
      <c r="F62" s="215"/>
      <c r="G62" s="215"/>
      <c r="H62" s="215"/>
      <c r="I62" s="85">
        <v>8</v>
      </c>
      <c r="J62" s="83"/>
      <c r="K62" s="86"/>
      <c r="L62" s="86"/>
      <c r="M62" s="83"/>
      <c r="N62" s="87"/>
      <c r="O62" s="88">
        <f t="shared" ref="O62:O89" si="7">SUM(K62:N62)</f>
        <v>0</v>
      </c>
      <c r="P62" s="89">
        <f>+VLOOKUP(B62,'[1]m codes'!$A:$B,2,0)</f>
        <v>200030309</v>
      </c>
      <c r="Q62" s="90">
        <f t="shared" ref="Q62:Q89" si="8">+O62-F62</f>
        <v>0</v>
      </c>
    </row>
    <row r="63" spans="1:17" s="89" customFormat="1" ht="28.5" x14ac:dyDescent="0.2">
      <c r="A63" s="80">
        <f>+A62+1</f>
        <v>2</v>
      </c>
      <c r="B63" s="81" t="s">
        <v>144</v>
      </c>
      <c r="C63" s="82" t="s">
        <v>87</v>
      </c>
      <c r="D63" s="215" t="s">
        <v>346</v>
      </c>
      <c r="E63" s="215"/>
      <c r="F63" s="215"/>
      <c r="G63" s="215"/>
      <c r="H63" s="215"/>
      <c r="I63" s="85">
        <v>4</v>
      </c>
      <c r="J63" s="83"/>
      <c r="K63" s="86"/>
      <c r="L63" s="86"/>
      <c r="M63" s="83"/>
      <c r="N63" s="87"/>
      <c r="O63" s="88">
        <f t="shared" si="7"/>
        <v>0</v>
      </c>
      <c r="P63" s="89">
        <f>+VLOOKUP(B63,'[1]m codes'!$A:$B,2,0)</f>
        <v>200030311</v>
      </c>
      <c r="Q63" s="120">
        <f t="shared" si="8"/>
        <v>0</v>
      </c>
    </row>
    <row r="64" spans="1:17" s="89" customFormat="1" ht="28.5" x14ac:dyDescent="0.2">
      <c r="A64" s="80">
        <f t="shared" ref="A64:A89" si="9">+A63+1</f>
        <v>3</v>
      </c>
      <c r="B64" s="81" t="s">
        <v>145</v>
      </c>
      <c r="C64" s="82" t="s">
        <v>87</v>
      </c>
      <c r="D64" s="215"/>
      <c r="E64" s="215"/>
      <c r="F64" s="215"/>
      <c r="G64" s="215"/>
      <c r="H64" s="215"/>
      <c r="I64" s="85"/>
      <c r="J64" s="83"/>
      <c r="K64" s="86"/>
      <c r="L64" s="86"/>
      <c r="M64" s="83"/>
      <c r="N64" s="87"/>
      <c r="O64" s="88">
        <f t="shared" si="7"/>
        <v>0</v>
      </c>
      <c r="P64" s="89">
        <f>+VLOOKUP(B64,'[1]m codes'!$A:$B,2,0)</f>
        <v>200030310</v>
      </c>
      <c r="Q64" s="90">
        <f t="shared" si="8"/>
        <v>0</v>
      </c>
    </row>
    <row r="65" spans="1:17" s="89" customFormat="1" ht="28.5" x14ac:dyDescent="0.2">
      <c r="A65" s="80">
        <f t="shared" si="9"/>
        <v>4</v>
      </c>
      <c r="B65" s="81" t="s">
        <v>146</v>
      </c>
      <c r="C65" s="82" t="s">
        <v>87</v>
      </c>
      <c r="D65" s="215" t="s">
        <v>348</v>
      </c>
      <c r="E65" s="215"/>
      <c r="F65" s="215"/>
      <c r="G65" s="215"/>
      <c r="H65" s="215"/>
      <c r="I65" s="85">
        <v>3</v>
      </c>
      <c r="J65" s="83"/>
      <c r="K65" s="86"/>
      <c r="L65" s="86"/>
      <c r="M65" s="83"/>
      <c r="N65" s="87"/>
      <c r="O65" s="88">
        <f t="shared" si="7"/>
        <v>0</v>
      </c>
      <c r="P65" s="89">
        <f>+VLOOKUP(B65,'[1]m codes'!$A:$B,2,0)</f>
        <v>200030314</v>
      </c>
      <c r="Q65" s="90">
        <f t="shared" si="8"/>
        <v>0</v>
      </c>
    </row>
    <row r="66" spans="1:17" s="89" customFormat="1" ht="28.5" x14ac:dyDescent="0.2">
      <c r="A66" s="80">
        <f t="shared" si="9"/>
        <v>5</v>
      </c>
      <c r="B66" s="81" t="s">
        <v>147</v>
      </c>
      <c r="C66" s="82" t="s">
        <v>87</v>
      </c>
      <c r="D66" s="215"/>
      <c r="E66" s="215"/>
      <c r="F66" s="215"/>
      <c r="G66" s="215"/>
      <c r="H66" s="215"/>
      <c r="I66" s="85"/>
      <c r="J66" s="83"/>
      <c r="K66" s="86"/>
      <c r="L66" s="86"/>
      <c r="M66" s="83"/>
      <c r="N66" s="87"/>
      <c r="O66" s="88">
        <f t="shared" si="7"/>
        <v>0</v>
      </c>
      <c r="P66" s="89">
        <f>+VLOOKUP(B66,'[1]m codes'!$A:$B,2,0)</f>
        <v>200030312</v>
      </c>
      <c r="Q66" s="90">
        <f t="shared" si="8"/>
        <v>0</v>
      </c>
    </row>
    <row r="67" spans="1:17" s="89" customFormat="1" ht="28.5" x14ac:dyDescent="0.2">
      <c r="A67" s="80">
        <f t="shared" si="9"/>
        <v>6</v>
      </c>
      <c r="B67" s="81" t="s">
        <v>148</v>
      </c>
      <c r="C67" s="82" t="s">
        <v>87</v>
      </c>
      <c r="D67" s="215" t="s">
        <v>349</v>
      </c>
      <c r="E67" s="215"/>
      <c r="F67" s="215"/>
      <c r="G67" s="215"/>
      <c r="H67" s="215"/>
      <c r="I67" s="85">
        <v>2</v>
      </c>
      <c r="J67" s="83"/>
      <c r="K67" s="86"/>
      <c r="L67" s="86"/>
      <c r="M67" s="83"/>
      <c r="N67" s="87"/>
      <c r="O67" s="88">
        <f t="shared" si="7"/>
        <v>0</v>
      </c>
      <c r="P67" s="89">
        <f>+VLOOKUP(B67,'[1]m codes'!$A:$B,2,0)</f>
        <v>200030313</v>
      </c>
      <c r="Q67" s="90">
        <f t="shared" si="8"/>
        <v>0</v>
      </c>
    </row>
    <row r="68" spans="1:17" s="89" customFormat="1" ht="14.25" x14ac:dyDescent="0.2">
      <c r="A68" s="80">
        <f t="shared" si="9"/>
        <v>7</v>
      </c>
      <c r="B68" s="81" t="s">
        <v>149</v>
      </c>
      <c r="C68" s="82" t="s">
        <v>87</v>
      </c>
      <c r="D68" s="215"/>
      <c r="E68" s="215"/>
      <c r="F68" s="215"/>
      <c r="G68" s="215"/>
      <c r="H68" s="215"/>
      <c r="I68" s="85"/>
      <c r="J68" s="83"/>
      <c r="K68" s="86"/>
      <c r="L68" s="86"/>
      <c r="M68" s="83"/>
      <c r="N68" s="87"/>
      <c r="O68" s="88">
        <f t="shared" si="7"/>
        <v>0</v>
      </c>
      <c r="P68" s="89">
        <f>+VLOOKUP(B68,'[1]m codes'!$A:$B,2,0)</f>
        <v>200032241</v>
      </c>
      <c r="Q68" s="90">
        <f t="shared" si="8"/>
        <v>0</v>
      </c>
    </row>
    <row r="69" spans="1:17" s="89" customFormat="1" ht="14.25" x14ac:dyDescent="0.2">
      <c r="A69" s="80">
        <f t="shared" si="9"/>
        <v>8</v>
      </c>
      <c r="B69" s="81" t="s">
        <v>150</v>
      </c>
      <c r="C69" s="82" t="s">
        <v>87</v>
      </c>
      <c r="D69" s="215"/>
      <c r="E69" s="215"/>
      <c r="F69" s="215"/>
      <c r="G69" s="215"/>
      <c r="H69" s="215"/>
      <c r="I69" s="85"/>
      <c r="J69" s="83"/>
      <c r="K69" s="86"/>
      <c r="L69" s="86"/>
      <c r="M69" s="83"/>
      <c r="N69" s="87"/>
      <c r="O69" s="88">
        <f t="shared" si="7"/>
        <v>0</v>
      </c>
      <c r="P69" s="89">
        <f>+VLOOKUP(B69,'[1]m codes'!$A:$B,2,0)</f>
        <v>200032239</v>
      </c>
      <c r="Q69" s="90">
        <f t="shared" si="8"/>
        <v>0</v>
      </c>
    </row>
    <row r="70" spans="1:17" s="89" customFormat="1" ht="14.25" x14ac:dyDescent="0.2">
      <c r="A70" s="80">
        <f t="shared" si="9"/>
        <v>9</v>
      </c>
      <c r="B70" s="81" t="s">
        <v>151</v>
      </c>
      <c r="C70" s="82" t="s">
        <v>87</v>
      </c>
      <c r="D70" s="215"/>
      <c r="E70" s="215"/>
      <c r="F70" s="215"/>
      <c r="G70" s="215"/>
      <c r="H70" s="215"/>
      <c r="I70" s="85"/>
      <c r="J70" s="83"/>
      <c r="K70" s="86"/>
      <c r="L70" s="86"/>
      <c r="M70" s="83"/>
      <c r="N70" s="87"/>
      <c r="O70" s="88">
        <f t="shared" si="7"/>
        <v>0</v>
      </c>
      <c r="P70" s="89">
        <f>+VLOOKUP(B70,'[1]m codes'!$A:$B,2,0)</f>
        <v>200032240</v>
      </c>
      <c r="Q70" s="90">
        <f t="shared" si="8"/>
        <v>0</v>
      </c>
    </row>
    <row r="71" spans="1:17" s="89" customFormat="1" ht="14.25" x14ac:dyDescent="0.2">
      <c r="A71" s="80">
        <f t="shared" si="9"/>
        <v>10</v>
      </c>
      <c r="B71" s="81" t="s">
        <v>152</v>
      </c>
      <c r="C71" s="82" t="s">
        <v>87</v>
      </c>
      <c r="D71" s="215"/>
      <c r="E71" s="215"/>
      <c r="F71" s="215"/>
      <c r="G71" s="215"/>
      <c r="H71" s="215"/>
      <c r="I71" s="85"/>
      <c r="J71" s="83"/>
      <c r="K71" s="86"/>
      <c r="L71" s="86"/>
      <c r="M71" s="83"/>
      <c r="N71" s="87"/>
      <c r="O71" s="88">
        <f t="shared" si="7"/>
        <v>0</v>
      </c>
      <c r="P71" s="89">
        <f>+VLOOKUP(B71,'[1]m codes'!$A:$B,2,0)</f>
        <v>200032242</v>
      </c>
      <c r="Q71" s="90">
        <f t="shared" si="8"/>
        <v>0</v>
      </c>
    </row>
    <row r="72" spans="1:17" s="89" customFormat="1" ht="14.25" x14ac:dyDescent="0.2">
      <c r="A72" s="80">
        <f t="shared" si="9"/>
        <v>11</v>
      </c>
      <c r="B72" s="81" t="s">
        <v>153</v>
      </c>
      <c r="C72" s="82" t="s">
        <v>87</v>
      </c>
      <c r="D72" s="215"/>
      <c r="E72" s="215"/>
      <c r="F72" s="215"/>
      <c r="G72" s="215"/>
      <c r="H72" s="215"/>
      <c r="I72" s="85"/>
      <c r="J72" s="83"/>
      <c r="K72" s="86"/>
      <c r="L72" s="86"/>
      <c r="M72" s="83"/>
      <c r="N72" s="87"/>
      <c r="O72" s="88">
        <f t="shared" si="7"/>
        <v>0</v>
      </c>
      <c r="P72" s="89">
        <f>+VLOOKUP(B72,'[1]m codes'!$A:$B,2,0)</f>
        <v>200030320</v>
      </c>
      <c r="Q72" s="90">
        <f t="shared" si="8"/>
        <v>0</v>
      </c>
    </row>
    <row r="73" spans="1:17" s="89" customFormat="1" ht="14.25" x14ac:dyDescent="0.2">
      <c r="A73" s="80">
        <f t="shared" si="9"/>
        <v>12</v>
      </c>
      <c r="B73" s="81" t="s">
        <v>154</v>
      </c>
      <c r="C73" s="82" t="s">
        <v>87</v>
      </c>
      <c r="D73" s="215"/>
      <c r="E73" s="215"/>
      <c r="F73" s="215"/>
      <c r="G73" s="215"/>
      <c r="H73" s="215"/>
      <c r="I73" s="85"/>
      <c r="J73" s="83"/>
      <c r="K73" s="86"/>
      <c r="L73" s="86"/>
      <c r="M73" s="83"/>
      <c r="N73" s="87"/>
      <c r="O73" s="88">
        <f t="shared" si="7"/>
        <v>0</v>
      </c>
      <c r="P73" s="89">
        <f>+VLOOKUP(B73,'[1]m codes'!$A:$B,2,0)</f>
        <v>200032243</v>
      </c>
      <c r="Q73" s="90">
        <f t="shared" si="8"/>
        <v>0</v>
      </c>
    </row>
    <row r="74" spans="1:17" s="89" customFormat="1" ht="14.25" x14ac:dyDescent="0.2">
      <c r="A74" s="80">
        <f t="shared" si="9"/>
        <v>13</v>
      </c>
      <c r="B74" s="81" t="s">
        <v>155</v>
      </c>
      <c r="C74" s="82" t="s">
        <v>87</v>
      </c>
      <c r="D74" s="215"/>
      <c r="E74" s="215"/>
      <c r="F74" s="215"/>
      <c r="G74" s="215"/>
      <c r="H74" s="215"/>
      <c r="I74" s="85"/>
      <c r="J74" s="83"/>
      <c r="K74" s="86"/>
      <c r="L74" s="86"/>
      <c r="M74" s="83"/>
      <c r="N74" s="87"/>
      <c r="O74" s="88">
        <f t="shared" si="7"/>
        <v>0</v>
      </c>
      <c r="P74" s="89">
        <f>+VLOOKUP(B74,'[1]m codes'!$A:$B,2,0)</f>
        <v>200030317</v>
      </c>
      <c r="Q74" s="90">
        <f t="shared" si="8"/>
        <v>0</v>
      </c>
    </row>
    <row r="75" spans="1:17" s="89" customFormat="1" ht="28.5" x14ac:dyDescent="0.2">
      <c r="A75" s="80">
        <f t="shared" si="9"/>
        <v>14</v>
      </c>
      <c r="B75" s="81" t="s">
        <v>156</v>
      </c>
      <c r="C75" s="82" t="s">
        <v>87</v>
      </c>
      <c r="D75" s="215"/>
      <c r="E75" s="215"/>
      <c r="F75" s="215"/>
      <c r="G75" s="215"/>
      <c r="H75" s="215"/>
      <c r="I75" s="85"/>
      <c r="J75" s="83"/>
      <c r="K75" s="86"/>
      <c r="L75" s="86"/>
      <c r="M75" s="83"/>
      <c r="N75" s="87"/>
      <c r="O75" s="88">
        <f t="shared" si="7"/>
        <v>0</v>
      </c>
      <c r="P75" s="89">
        <f>+VLOOKUP(B75,'[1]m codes'!$A:$B,2,0)</f>
        <v>200030315</v>
      </c>
      <c r="Q75" s="90">
        <f t="shared" si="8"/>
        <v>0</v>
      </c>
    </row>
    <row r="76" spans="1:17" s="89" customFormat="1" ht="28.5" x14ac:dyDescent="0.2">
      <c r="A76" s="80">
        <f t="shared" si="9"/>
        <v>15</v>
      </c>
      <c r="B76" s="81" t="s">
        <v>157</v>
      </c>
      <c r="C76" s="82" t="s">
        <v>87</v>
      </c>
      <c r="D76" s="215"/>
      <c r="E76" s="215"/>
      <c r="F76" s="215"/>
      <c r="G76" s="215"/>
      <c r="H76" s="215"/>
      <c r="I76" s="85"/>
      <c r="J76" s="83"/>
      <c r="K76" s="86"/>
      <c r="L76" s="86"/>
      <c r="M76" s="83"/>
      <c r="N76" s="87"/>
      <c r="O76" s="88">
        <f t="shared" si="7"/>
        <v>0</v>
      </c>
      <c r="P76" s="89">
        <f>+VLOOKUP(B76,'[1]m codes'!$A:$B,2,0)</f>
        <v>200030316</v>
      </c>
      <c r="Q76" s="90">
        <f t="shared" si="8"/>
        <v>0</v>
      </c>
    </row>
    <row r="77" spans="1:17" s="89" customFormat="1" ht="14.25" x14ac:dyDescent="0.2">
      <c r="A77" s="80">
        <f t="shared" si="9"/>
        <v>16</v>
      </c>
      <c r="B77" s="81" t="s">
        <v>158</v>
      </c>
      <c r="C77" s="82" t="s">
        <v>87</v>
      </c>
      <c r="D77" s="215"/>
      <c r="E77" s="215"/>
      <c r="F77" s="215"/>
      <c r="G77" s="215"/>
      <c r="H77" s="215"/>
      <c r="I77" s="85"/>
      <c r="J77" s="83"/>
      <c r="K77" s="86"/>
      <c r="L77" s="86"/>
      <c r="M77" s="83"/>
      <c r="N77" s="87"/>
      <c r="O77" s="88">
        <f t="shared" si="7"/>
        <v>0</v>
      </c>
      <c r="P77" s="89">
        <f>+VLOOKUP(B77,'[1]m codes'!$A:$B,2,0)</f>
        <v>200032247</v>
      </c>
      <c r="Q77" s="90">
        <f t="shared" si="8"/>
        <v>0</v>
      </c>
    </row>
    <row r="78" spans="1:17" s="89" customFormat="1" ht="14.25" x14ac:dyDescent="0.2">
      <c r="A78" s="80">
        <f t="shared" si="9"/>
        <v>17</v>
      </c>
      <c r="B78" s="81" t="s">
        <v>159</v>
      </c>
      <c r="C78" s="82" t="s">
        <v>87</v>
      </c>
      <c r="D78" s="215"/>
      <c r="E78" s="215"/>
      <c r="F78" s="215"/>
      <c r="G78" s="215"/>
      <c r="H78" s="215"/>
      <c r="I78" s="85"/>
      <c r="J78" s="83"/>
      <c r="K78" s="86"/>
      <c r="L78" s="86"/>
      <c r="M78" s="83"/>
      <c r="N78" s="87"/>
      <c r="O78" s="88">
        <f t="shared" si="7"/>
        <v>0</v>
      </c>
      <c r="P78" s="89">
        <f>+VLOOKUP(B78,'[1]m codes'!$A:$B,2,0)</f>
        <v>200032246</v>
      </c>
      <c r="Q78" s="90">
        <f t="shared" si="8"/>
        <v>0</v>
      </c>
    </row>
    <row r="79" spans="1:17" s="89" customFormat="1" ht="14.25" x14ac:dyDescent="0.2">
      <c r="A79" s="80">
        <f t="shared" si="9"/>
        <v>18</v>
      </c>
      <c r="B79" s="81" t="s">
        <v>160</v>
      </c>
      <c r="C79" s="82" t="s">
        <v>87</v>
      </c>
      <c r="D79" s="215"/>
      <c r="E79" s="215"/>
      <c r="F79" s="215"/>
      <c r="G79" s="215"/>
      <c r="H79" s="215"/>
      <c r="I79" s="85"/>
      <c r="J79" s="83"/>
      <c r="K79" s="86"/>
      <c r="L79" s="86"/>
      <c r="M79" s="83"/>
      <c r="N79" s="87"/>
      <c r="O79" s="88">
        <f t="shared" si="7"/>
        <v>0</v>
      </c>
      <c r="P79" s="89">
        <f>+VLOOKUP(B79,'[1]m codes'!$A:$B,2,0)</f>
        <v>200032245</v>
      </c>
      <c r="Q79" s="90">
        <f t="shared" si="8"/>
        <v>0</v>
      </c>
    </row>
    <row r="80" spans="1:17" s="89" customFormat="1" ht="28.5" x14ac:dyDescent="0.2">
      <c r="A80" s="80">
        <f t="shared" si="9"/>
        <v>19</v>
      </c>
      <c r="B80" s="81" t="s">
        <v>161</v>
      </c>
      <c r="C80" s="82" t="s">
        <v>87</v>
      </c>
      <c r="D80" s="215"/>
      <c r="E80" s="215"/>
      <c r="F80" s="215"/>
      <c r="G80" s="215"/>
      <c r="H80" s="215"/>
      <c r="I80" s="85"/>
      <c r="J80" s="83"/>
      <c r="K80" s="86"/>
      <c r="L80" s="86"/>
      <c r="M80" s="83"/>
      <c r="N80" s="87"/>
      <c r="O80" s="88">
        <f t="shared" si="7"/>
        <v>0</v>
      </c>
      <c r="P80" s="89">
        <f>+VLOOKUP(B80,'[1]m codes'!$A:$B,2,0)</f>
        <v>200030319</v>
      </c>
      <c r="Q80" s="90">
        <f t="shared" si="8"/>
        <v>0</v>
      </c>
    </row>
    <row r="81" spans="1:17" s="89" customFormat="1" ht="14.25" x14ac:dyDescent="0.2">
      <c r="A81" s="80">
        <f t="shared" si="9"/>
        <v>20</v>
      </c>
      <c r="B81" s="81" t="s">
        <v>162</v>
      </c>
      <c r="C81" s="82" t="s">
        <v>87</v>
      </c>
      <c r="D81" s="215"/>
      <c r="E81" s="215"/>
      <c r="F81" s="215"/>
      <c r="G81" s="215"/>
      <c r="H81" s="215"/>
      <c r="I81" s="85"/>
      <c r="J81" s="83"/>
      <c r="K81" s="86"/>
      <c r="L81" s="86"/>
      <c r="M81" s="83"/>
      <c r="N81" s="87"/>
      <c r="O81" s="88">
        <f t="shared" si="7"/>
        <v>0</v>
      </c>
      <c r="P81" s="89">
        <f>+VLOOKUP(B81,'[1]m codes'!$A:$B,2,0)</f>
        <v>200032244</v>
      </c>
      <c r="Q81" s="90">
        <f t="shared" si="8"/>
        <v>0</v>
      </c>
    </row>
    <row r="82" spans="1:17" s="89" customFormat="1" ht="28.5" x14ac:dyDescent="0.2">
      <c r="A82" s="80">
        <f t="shared" si="9"/>
        <v>21</v>
      </c>
      <c r="B82" s="81" t="s">
        <v>163</v>
      </c>
      <c r="C82" s="82" t="s">
        <v>87</v>
      </c>
      <c r="D82" s="215"/>
      <c r="E82" s="215"/>
      <c r="F82" s="215"/>
      <c r="G82" s="215"/>
      <c r="H82" s="215"/>
      <c r="I82" s="85"/>
      <c r="J82" s="83"/>
      <c r="K82" s="86"/>
      <c r="L82" s="86"/>
      <c r="M82" s="83"/>
      <c r="N82" s="87"/>
      <c r="O82" s="88">
        <f t="shared" si="7"/>
        <v>0</v>
      </c>
      <c r="P82" s="89">
        <f>+VLOOKUP(B82,'[1]m codes'!$A:$B,2,0)</f>
        <v>200030318</v>
      </c>
      <c r="Q82" s="90">
        <f t="shared" si="8"/>
        <v>0</v>
      </c>
    </row>
    <row r="83" spans="1:17" s="89" customFormat="1" ht="14.25" x14ac:dyDescent="0.2">
      <c r="A83" s="80">
        <f t="shared" si="9"/>
        <v>22</v>
      </c>
      <c r="B83" s="81" t="s">
        <v>164</v>
      </c>
      <c r="C83" s="82" t="s">
        <v>87</v>
      </c>
      <c r="D83" s="215"/>
      <c r="E83" s="215"/>
      <c r="F83" s="215"/>
      <c r="G83" s="215"/>
      <c r="H83" s="215"/>
      <c r="I83" s="85"/>
      <c r="J83" s="83"/>
      <c r="K83" s="86"/>
      <c r="L83" s="86"/>
      <c r="M83" s="83"/>
      <c r="N83" s="87"/>
      <c r="O83" s="88">
        <f t="shared" si="7"/>
        <v>0</v>
      </c>
      <c r="P83" s="89">
        <f>+VLOOKUP(B83,'[1]m codes'!$A:$B,2,0)</f>
        <v>200032249</v>
      </c>
      <c r="Q83" s="90">
        <f t="shared" si="8"/>
        <v>0</v>
      </c>
    </row>
    <row r="84" spans="1:17" s="89" customFormat="1" ht="28.5" x14ac:dyDescent="0.2">
      <c r="A84" s="80">
        <f t="shared" si="9"/>
        <v>23</v>
      </c>
      <c r="B84" s="81" t="s">
        <v>165</v>
      </c>
      <c r="C84" s="82" t="s">
        <v>87</v>
      </c>
      <c r="D84" s="215"/>
      <c r="E84" s="215"/>
      <c r="F84" s="215"/>
      <c r="G84" s="215"/>
      <c r="H84" s="215"/>
      <c r="I84" s="85"/>
      <c r="J84" s="83"/>
      <c r="K84" s="86"/>
      <c r="L84" s="86"/>
      <c r="M84" s="83"/>
      <c r="N84" s="87"/>
      <c r="O84" s="88">
        <f t="shared" si="7"/>
        <v>0</v>
      </c>
      <c r="P84" s="89">
        <f>+VLOOKUP(B84,'[1]m codes'!$A:$B,2,0)</f>
        <v>200030326</v>
      </c>
      <c r="Q84" s="90">
        <f t="shared" si="8"/>
        <v>0</v>
      </c>
    </row>
    <row r="85" spans="1:17" s="89" customFormat="1" ht="14.25" x14ac:dyDescent="0.2">
      <c r="A85" s="80">
        <f t="shared" si="9"/>
        <v>24</v>
      </c>
      <c r="B85" s="81" t="s">
        <v>166</v>
      </c>
      <c r="C85" s="82" t="s">
        <v>87</v>
      </c>
      <c r="D85" s="215"/>
      <c r="E85" s="215"/>
      <c r="F85" s="215"/>
      <c r="G85" s="215"/>
      <c r="H85" s="215"/>
      <c r="I85" s="85"/>
      <c r="J85" s="83"/>
      <c r="K85" s="86"/>
      <c r="L85" s="86"/>
      <c r="M85" s="83"/>
      <c r="N85" s="87"/>
      <c r="O85" s="88">
        <f t="shared" si="7"/>
        <v>0</v>
      </c>
      <c r="P85" s="89">
        <f>+VLOOKUP(B85,'[1]m codes'!$A:$B,2,0)</f>
        <v>200032248</v>
      </c>
      <c r="Q85" s="90">
        <f t="shared" si="8"/>
        <v>0</v>
      </c>
    </row>
    <row r="86" spans="1:17" s="89" customFormat="1" ht="28.5" x14ac:dyDescent="0.2">
      <c r="A86" s="80">
        <f t="shared" si="9"/>
        <v>25</v>
      </c>
      <c r="B86" s="81" t="s">
        <v>167</v>
      </c>
      <c r="C86" s="82" t="s">
        <v>87</v>
      </c>
      <c r="D86" s="215"/>
      <c r="E86" s="215"/>
      <c r="F86" s="215"/>
      <c r="G86" s="215"/>
      <c r="H86" s="215"/>
      <c r="I86" s="85"/>
      <c r="J86" s="83"/>
      <c r="K86" s="86"/>
      <c r="L86" s="86"/>
      <c r="M86" s="83"/>
      <c r="N86" s="87"/>
      <c r="O86" s="88">
        <f t="shared" si="7"/>
        <v>0</v>
      </c>
      <c r="P86" s="89">
        <f>+VLOOKUP(B86,'[1]m codes'!$A:$B,2,0)</f>
        <v>200030325</v>
      </c>
      <c r="Q86" s="90">
        <f t="shared" si="8"/>
        <v>0</v>
      </c>
    </row>
    <row r="87" spans="1:17" s="89" customFormat="1" ht="28.5" x14ac:dyDescent="0.2">
      <c r="A87" s="80">
        <f t="shared" si="9"/>
        <v>26</v>
      </c>
      <c r="B87" s="81" t="s">
        <v>168</v>
      </c>
      <c r="C87" s="82" t="s">
        <v>87</v>
      </c>
      <c r="D87" s="215"/>
      <c r="E87" s="215"/>
      <c r="F87" s="215"/>
      <c r="G87" s="215"/>
      <c r="H87" s="215"/>
      <c r="I87" s="85"/>
      <c r="J87" s="83"/>
      <c r="K87" s="86"/>
      <c r="L87" s="86"/>
      <c r="M87" s="83"/>
      <c r="N87" s="87"/>
      <c r="O87" s="88">
        <f t="shared" si="7"/>
        <v>0</v>
      </c>
      <c r="P87" s="89">
        <f>+VLOOKUP(B87,'[1]m codes'!$A:$B,2,0)</f>
        <v>200030328</v>
      </c>
      <c r="Q87" s="90">
        <f t="shared" si="8"/>
        <v>0</v>
      </c>
    </row>
    <row r="88" spans="1:17" s="89" customFormat="1" ht="28.5" x14ac:dyDescent="0.2">
      <c r="A88" s="80">
        <f t="shared" si="9"/>
        <v>27</v>
      </c>
      <c r="B88" s="81" t="s">
        <v>169</v>
      </c>
      <c r="C88" s="82" t="s">
        <v>87</v>
      </c>
      <c r="D88" s="215"/>
      <c r="E88" s="215"/>
      <c r="F88" s="215"/>
      <c r="G88" s="215"/>
      <c r="H88" s="215"/>
      <c r="I88" s="85"/>
      <c r="J88" s="83"/>
      <c r="K88" s="86"/>
      <c r="L88" s="86"/>
      <c r="M88" s="83"/>
      <c r="N88" s="87"/>
      <c r="O88" s="88">
        <f t="shared" si="7"/>
        <v>0</v>
      </c>
      <c r="P88" s="89">
        <f>+VLOOKUP(B88,'[1]m codes'!$A:$B,2,0)</f>
        <v>200030327</v>
      </c>
      <c r="Q88" s="90">
        <f t="shared" si="8"/>
        <v>0</v>
      </c>
    </row>
    <row r="89" spans="1:17" s="89" customFormat="1" ht="14.25" x14ac:dyDescent="0.2">
      <c r="A89" s="80">
        <f t="shared" si="9"/>
        <v>28</v>
      </c>
      <c r="B89" s="81" t="s">
        <v>170</v>
      </c>
      <c r="C89" s="82" t="s">
        <v>87</v>
      </c>
      <c r="D89" s="215"/>
      <c r="E89" s="215"/>
      <c r="F89" s="215"/>
      <c r="G89" s="215"/>
      <c r="H89" s="215"/>
      <c r="I89" s="85"/>
      <c r="J89" s="83"/>
      <c r="K89" s="86"/>
      <c r="L89" s="86"/>
      <c r="M89" s="83"/>
      <c r="N89" s="87"/>
      <c r="O89" s="88">
        <f t="shared" si="7"/>
        <v>0</v>
      </c>
      <c r="P89" s="89">
        <f>+VLOOKUP(B89,'[1]m codes'!$A:$B,2,0)</f>
        <v>200034192</v>
      </c>
      <c r="Q89" s="90">
        <f t="shared" si="8"/>
        <v>0</v>
      </c>
    </row>
    <row r="90" spans="1:17" x14ac:dyDescent="0.25">
      <c r="A90" s="108" t="s">
        <v>171</v>
      </c>
      <c r="B90" s="109" t="s">
        <v>172</v>
      </c>
      <c r="C90" s="109"/>
      <c r="D90" s="215"/>
      <c r="E90" s="215"/>
      <c r="F90" s="215"/>
      <c r="G90" s="215"/>
      <c r="H90" s="215"/>
      <c r="I90" s="85"/>
      <c r="J90" s="112"/>
      <c r="K90" s="113"/>
      <c r="L90" s="113"/>
      <c r="M90" s="112"/>
      <c r="N90" s="114"/>
      <c r="O90" s="122"/>
      <c r="Q90" s="79"/>
    </row>
    <row r="91" spans="1:17" s="89" customFormat="1" ht="14.25" x14ac:dyDescent="0.2">
      <c r="A91" s="80">
        <v>1</v>
      </c>
      <c r="B91" s="81" t="s">
        <v>173</v>
      </c>
      <c r="C91" s="82" t="s">
        <v>87</v>
      </c>
      <c r="D91" s="215"/>
      <c r="E91" s="215"/>
      <c r="F91" s="215"/>
      <c r="G91" s="215"/>
      <c r="H91" s="215"/>
      <c r="I91" s="85"/>
      <c r="J91" s="83"/>
      <c r="K91" s="86"/>
      <c r="L91" s="86"/>
      <c r="M91" s="83"/>
      <c r="N91" s="87"/>
      <c r="O91" s="88">
        <f t="shared" ref="O91:O98" si="10">SUM(K91:N91)</f>
        <v>0</v>
      </c>
      <c r="P91" s="89">
        <f>+VLOOKUP(B91,'[1]m codes'!$A:$B,2,0)</f>
        <v>200032193</v>
      </c>
      <c r="Q91" s="90">
        <f t="shared" ref="Q91:Q98" si="11">+O91-F91</f>
        <v>0</v>
      </c>
    </row>
    <row r="92" spans="1:17" s="89" customFormat="1" ht="14.25" x14ac:dyDescent="0.2">
      <c r="A92" s="80">
        <f>+A91+1</f>
        <v>2</v>
      </c>
      <c r="B92" s="81" t="s">
        <v>174</v>
      </c>
      <c r="C92" s="82" t="s">
        <v>87</v>
      </c>
      <c r="D92" s="215"/>
      <c r="E92" s="215"/>
      <c r="F92" s="215"/>
      <c r="G92" s="215"/>
      <c r="H92" s="215"/>
      <c r="I92" s="85"/>
      <c r="J92" s="83"/>
      <c r="K92" s="86"/>
      <c r="L92" s="86"/>
      <c r="M92" s="83"/>
      <c r="N92" s="87"/>
      <c r="O92" s="88">
        <f t="shared" si="10"/>
        <v>0</v>
      </c>
      <c r="P92" s="89">
        <f>+VLOOKUP(B92,'[1]m codes'!$A:$B,2,0)</f>
        <v>200032195</v>
      </c>
      <c r="Q92" s="90">
        <f t="shared" si="11"/>
        <v>0</v>
      </c>
    </row>
    <row r="93" spans="1:17" s="89" customFormat="1" ht="14.25" x14ac:dyDescent="0.2">
      <c r="A93" s="80">
        <f t="shared" ref="A93:A98" si="12">+A92+1</f>
        <v>3</v>
      </c>
      <c r="B93" s="81" t="s">
        <v>175</v>
      </c>
      <c r="C93" s="82" t="s">
        <v>87</v>
      </c>
      <c r="D93" s="215"/>
      <c r="E93" s="215"/>
      <c r="F93" s="215"/>
      <c r="G93" s="215"/>
      <c r="H93" s="215"/>
      <c r="I93" s="85"/>
      <c r="J93" s="83"/>
      <c r="K93" s="86"/>
      <c r="L93" s="86"/>
      <c r="M93" s="83"/>
      <c r="N93" s="87"/>
      <c r="O93" s="88">
        <f t="shared" si="10"/>
        <v>0</v>
      </c>
      <c r="P93" s="89">
        <f>+VLOOKUP(B93,'[1]m codes'!$A:$B,2,0)</f>
        <v>200032196</v>
      </c>
      <c r="Q93" s="90">
        <f t="shared" si="11"/>
        <v>0</v>
      </c>
    </row>
    <row r="94" spans="1:17" s="89" customFormat="1" ht="14.25" x14ac:dyDescent="0.2">
      <c r="A94" s="80">
        <f t="shared" si="12"/>
        <v>4</v>
      </c>
      <c r="B94" s="81" t="s">
        <v>176</v>
      </c>
      <c r="C94" s="82" t="s">
        <v>87</v>
      </c>
      <c r="D94" s="215"/>
      <c r="E94" s="215"/>
      <c r="F94" s="215"/>
      <c r="G94" s="215"/>
      <c r="H94" s="215"/>
      <c r="I94" s="85"/>
      <c r="J94" s="83"/>
      <c r="K94" s="86"/>
      <c r="L94" s="86"/>
      <c r="M94" s="83"/>
      <c r="N94" s="87"/>
      <c r="O94" s="88">
        <f t="shared" si="10"/>
        <v>0</v>
      </c>
      <c r="P94" s="89">
        <f>+VLOOKUP(B94,'[1]m codes'!$A:$B,2,0)</f>
        <v>200032194</v>
      </c>
      <c r="Q94" s="90">
        <f t="shared" si="11"/>
        <v>0</v>
      </c>
    </row>
    <row r="95" spans="1:17" s="89" customFormat="1" ht="28.5" x14ac:dyDescent="0.2">
      <c r="A95" s="80">
        <f t="shared" si="12"/>
        <v>5</v>
      </c>
      <c r="B95" s="81" t="s">
        <v>177</v>
      </c>
      <c r="C95" s="82" t="s">
        <v>87</v>
      </c>
      <c r="D95" s="215"/>
      <c r="E95" s="215"/>
      <c r="F95" s="215"/>
      <c r="G95" s="215"/>
      <c r="H95" s="215"/>
      <c r="I95" s="85"/>
      <c r="J95" s="83"/>
      <c r="K95" s="86"/>
      <c r="L95" s="86"/>
      <c r="M95" s="83"/>
      <c r="N95" s="87"/>
      <c r="O95" s="88">
        <f t="shared" si="10"/>
        <v>0</v>
      </c>
      <c r="P95" s="89">
        <f>+VLOOKUP(B95,'[1]m codes'!$A:$B,2,0)</f>
        <v>200030270</v>
      </c>
      <c r="Q95" s="90">
        <f t="shared" si="11"/>
        <v>0</v>
      </c>
    </row>
    <row r="96" spans="1:17" s="89" customFormat="1" ht="14.25" x14ac:dyDescent="0.2">
      <c r="A96" s="80">
        <f t="shared" si="12"/>
        <v>6</v>
      </c>
      <c r="B96" s="81" t="s">
        <v>178</v>
      </c>
      <c r="C96" s="82" t="s">
        <v>87</v>
      </c>
      <c r="D96" s="215"/>
      <c r="E96" s="215"/>
      <c r="F96" s="215"/>
      <c r="G96" s="215"/>
      <c r="H96" s="215"/>
      <c r="I96" s="85"/>
      <c r="J96" s="83"/>
      <c r="K96" s="86"/>
      <c r="L96" s="86"/>
      <c r="M96" s="83"/>
      <c r="N96" s="87"/>
      <c r="O96" s="88">
        <f t="shared" si="10"/>
        <v>0</v>
      </c>
      <c r="P96" s="89">
        <f>+VLOOKUP(B96,'[1]m codes'!$A:$B,2,0)</f>
        <v>200032197</v>
      </c>
      <c r="Q96" s="90">
        <f t="shared" si="11"/>
        <v>0</v>
      </c>
    </row>
    <row r="97" spans="1:17" s="89" customFormat="1" ht="28.5" x14ac:dyDescent="0.2">
      <c r="A97" s="80">
        <f t="shared" si="12"/>
        <v>7</v>
      </c>
      <c r="B97" s="81" t="s">
        <v>179</v>
      </c>
      <c r="C97" s="82" t="s">
        <v>87</v>
      </c>
      <c r="D97" s="215"/>
      <c r="E97" s="215"/>
      <c r="F97" s="215"/>
      <c r="G97" s="215"/>
      <c r="H97" s="215"/>
      <c r="I97" s="85"/>
      <c r="J97" s="83"/>
      <c r="K97" s="86"/>
      <c r="L97" s="86"/>
      <c r="M97" s="83"/>
      <c r="N97" s="87"/>
      <c r="O97" s="88">
        <f t="shared" si="10"/>
        <v>0</v>
      </c>
      <c r="P97" s="89">
        <f>+VLOOKUP(B97,'[1]m codes'!$A:$B,2,0)</f>
        <v>200030275</v>
      </c>
      <c r="Q97" s="90">
        <f t="shared" si="11"/>
        <v>0</v>
      </c>
    </row>
    <row r="98" spans="1:17" s="89" customFormat="1" ht="28.5" x14ac:dyDescent="0.2">
      <c r="A98" s="80">
        <f t="shared" si="12"/>
        <v>8</v>
      </c>
      <c r="B98" s="81" t="s">
        <v>180</v>
      </c>
      <c r="C98" s="82" t="s">
        <v>87</v>
      </c>
      <c r="D98" s="215"/>
      <c r="E98" s="215"/>
      <c r="F98" s="215"/>
      <c r="G98" s="215"/>
      <c r="H98" s="215"/>
      <c r="I98" s="85"/>
      <c r="J98" s="83"/>
      <c r="K98" s="86"/>
      <c r="L98" s="86"/>
      <c r="M98" s="83"/>
      <c r="N98" s="87"/>
      <c r="O98" s="88">
        <f t="shared" si="10"/>
        <v>0</v>
      </c>
      <c r="P98" s="89">
        <f>+VLOOKUP(B98,'[1]m codes'!$A:$B,2,0)</f>
        <v>200030276</v>
      </c>
      <c r="Q98" s="90">
        <f t="shared" si="11"/>
        <v>0</v>
      </c>
    </row>
    <row r="99" spans="1:17" x14ac:dyDescent="0.25">
      <c r="A99" s="108" t="s">
        <v>181</v>
      </c>
      <c r="B99" s="109" t="s">
        <v>182</v>
      </c>
      <c r="C99" s="109"/>
      <c r="D99" s="215"/>
      <c r="E99" s="215"/>
      <c r="F99" s="215"/>
      <c r="G99" s="215"/>
      <c r="H99" s="215"/>
      <c r="I99" s="85"/>
      <c r="J99" s="112"/>
      <c r="K99" s="113"/>
      <c r="L99" s="113"/>
      <c r="M99" s="112"/>
      <c r="N99" s="114"/>
      <c r="O99" s="122"/>
      <c r="Q99" s="79"/>
    </row>
    <row r="100" spans="1:17" s="89" customFormat="1" ht="14.25" x14ac:dyDescent="0.2">
      <c r="A100" s="80">
        <v>1</v>
      </c>
      <c r="B100" s="81" t="s">
        <v>183</v>
      </c>
      <c r="C100" s="82" t="s">
        <v>87</v>
      </c>
      <c r="D100" s="215"/>
      <c r="E100" s="215"/>
      <c r="F100" s="215"/>
      <c r="G100" s="215"/>
      <c r="H100" s="215"/>
      <c r="I100" s="85"/>
      <c r="J100" s="83"/>
      <c r="K100" s="86"/>
      <c r="L100" s="86"/>
      <c r="M100" s="83"/>
      <c r="N100" s="87"/>
      <c r="O100" s="88">
        <f t="shared" ref="O100:O106" si="13">SUM(K100:N100)</f>
        <v>0</v>
      </c>
      <c r="P100" s="89">
        <f>+VLOOKUP(B100,'[1]m codes'!$A:$B,2,0)</f>
        <v>200030266</v>
      </c>
      <c r="Q100" s="90">
        <f t="shared" ref="Q100:Q106" si="14">+O100-F100</f>
        <v>0</v>
      </c>
    </row>
    <row r="101" spans="1:17" s="89" customFormat="1" ht="14.25" x14ac:dyDescent="0.2">
      <c r="A101" s="80">
        <f>+A100+1</f>
        <v>2</v>
      </c>
      <c r="B101" s="81" t="s">
        <v>184</v>
      </c>
      <c r="C101" s="82" t="s">
        <v>87</v>
      </c>
      <c r="D101" s="215"/>
      <c r="E101" s="215"/>
      <c r="F101" s="215"/>
      <c r="G101" s="215"/>
      <c r="H101" s="215"/>
      <c r="I101" s="85"/>
      <c r="J101" s="83"/>
      <c r="K101" s="86"/>
      <c r="L101" s="86"/>
      <c r="M101" s="83"/>
      <c r="N101" s="87"/>
      <c r="O101" s="88">
        <f t="shared" si="13"/>
        <v>0</v>
      </c>
      <c r="P101" s="89">
        <f>+VLOOKUP(B101,'[1]m codes'!$A:$B,2,0)</f>
        <v>200030267</v>
      </c>
      <c r="Q101" s="90">
        <f t="shared" si="14"/>
        <v>0</v>
      </c>
    </row>
    <row r="102" spans="1:17" s="89" customFormat="1" ht="14.25" x14ac:dyDescent="0.2">
      <c r="A102" s="80">
        <f t="shared" ref="A102:A106" si="15">+A101+1</f>
        <v>3</v>
      </c>
      <c r="B102" s="81" t="s">
        <v>185</v>
      </c>
      <c r="C102" s="82" t="s">
        <v>87</v>
      </c>
      <c r="D102" s="215"/>
      <c r="E102" s="215"/>
      <c r="F102" s="215"/>
      <c r="G102" s="215"/>
      <c r="H102" s="215"/>
      <c r="I102" s="85"/>
      <c r="J102" s="83"/>
      <c r="K102" s="86"/>
      <c r="L102" s="86"/>
      <c r="M102" s="83"/>
      <c r="N102" s="87"/>
      <c r="O102" s="88">
        <f t="shared" si="13"/>
        <v>0</v>
      </c>
      <c r="P102" s="89">
        <f>+VLOOKUP(B102,'[1]m codes'!$A:$B,2,0)</f>
        <v>200030268</v>
      </c>
      <c r="Q102" s="90">
        <f t="shared" si="14"/>
        <v>0</v>
      </c>
    </row>
    <row r="103" spans="1:17" s="89" customFormat="1" ht="28.5" x14ac:dyDescent="0.2">
      <c r="A103" s="80">
        <f t="shared" si="15"/>
        <v>4</v>
      </c>
      <c r="B103" s="81" t="s">
        <v>186</v>
      </c>
      <c r="C103" s="82" t="s">
        <v>87</v>
      </c>
      <c r="D103" s="215"/>
      <c r="E103" s="215"/>
      <c r="F103" s="215"/>
      <c r="G103" s="215"/>
      <c r="H103" s="215"/>
      <c r="I103" s="85"/>
      <c r="J103" s="83"/>
      <c r="K103" s="86"/>
      <c r="L103" s="86"/>
      <c r="M103" s="83"/>
      <c r="N103" s="87"/>
      <c r="O103" s="88">
        <f t="shared" si="13"/>
        <v>0</v>
      </c>
      <c r="P103" s="89">
        <f>+VLOOKUP(B103,'[1]m codes'!$A:$B,2,0)</f>
        <v>200030269</v>
      </c>
      <c r="Q103" s="90">
        <f t="shared" si="14"/>
        <v>0</v>
      </c>
    </row>
    <row r="104" spans="1:17" s="89" customFormat="1" ht="28.5" x14ac:dyDescent="0.2">
      <c r="A104" s="80">
        <f t="shared" si="15"/>
        <v>5</v>
      </c>
      <c r="B104" s="81" t="s">
        <v>187</v>
      </c>
      <c r="C104" s="82" t="s">
        <v>87</v>
      </c>
      <c r="D104" s="215"/>
      <c r="E104" s="215"/>
      <c r="F104" s="215"/>
      <c r="G104" s="215"/>
      <c r="H104" s="215"/>
      <c r="I104" s="85"/>
      <c r="J104" s="83"/>
      <c r="K104" s="86"/>
      <c r="L104" s="86"/>
      <c r="M104" s="83"/>
      <c r="N104" s="87"/>
      <c r="O104" s="88">
        <f t="shared" si="13"/>
        <v>0</v>
      </c>
      <c r="P104" s="89">
        <f>+VLOOKUP(B104,'[1]m codes'!$A:$B,2,0)</f>
        <v>200030271</v>
      </c>
      <c r="Q104" s="90">
        <f t="shared" si="14"/>
        <v>0</v>
      </c>
    </row>
    <row r="105" spans="1:17" s="89" customFormat="1" ht="28.5" x14ac:dyDescent="0.2">
      <c r="A105" s="80">
        <f t="shared" si="15"/>
        <v>6</v>
      </c>
      <c r="B105" s="81" t="s">
        <v>188</v>
      </c>
      <c r="C105" s="82" t="s">
        <v>87</v>
      </c>
      <c r="D105" s="215"/>
      <c r="E105" s="215"/>
      <c r="F105" s="215"/>
      <c r="G105" s="215"/>
      <c r="H105" s="215"/>
      <c r="I105" s="85"/>
      <c r="J105" s="83"/>
      <c r="K105" s="86"/>
      <c r="L105" s="86"/>
      <c r="M105" s="83"/>
      <c r="N105" s="87"/>
      <c r="O105" s="88">
        <f t="shared" si="13"/>
        <v>0</v>
      </c>
      <c r="P105" s="89">
        <f>+VLOOKUP(B105,'[1]m codes'!$A:$B,2,0)</f>
        <v>200030272</v>
      </c>
      <c r="Q105" s="90">
        <f t="shared" si="14"/>
        <v>0</v>
      </c>
    </row>
    <row r="106" spans="1:17" s="89" customFormat="1" ht="28.5" x14ac:dyDescent="0.2">
      <c r="A106" s="80">
        <f t="shared" si="15"/>
        <v>7</v>
      </c>
      <c r="B106" s="81" t="s">
        <v>189</v>
      </c>
      <c r="C106" s="82" t="s">
        <v>87</v>
      </c>
      <c r="D106" s="215"/>
      <c r="E106" s="215"/>
      <c r="F106" s="215"/>
      <c r="G106" s="215"/>
      <c r="H106" s="215"/>
      <c r="I106" s="85"/>
      <c r="J106" s="83"/>
      <c r="K106" s="86"/>
      <c r="L106" s="86"/>
      <c r="M106" s="83"/>
      <c r="N106" s="87"/>
      <c r="O106" s="88">
        <f t="shared" si="13"/>
        <v>0</v>
      </c>
      <c r="P106" s="89">
        <f>+VLOOKUP(B106,'[1]m codes'!$A:$B,2,0)</f>
        <v>200030274</v>
      </c>
      <c r="Q106" s="90">
        <f t="shared" si="14"/>
        <v>0</v>
      </c>
    </row>
    <row r="107" spans="1:17" ht="20.25" customHeight="1" x14ac:dyDescent="0.25">
      <c r="A107" s="108" t="s">
        <v>190</v>
      </c>
      <c r="B107" s="109" t="s">
        <v>191</v>
      </c>
      <c r="C107" s="109"/>
      <c r="D107" s="215"/>
      <c r="E107" s="215"/>
      <c r="F107" s="215"/>
      <c r="G107" s="215"/>
      <c r="H107" s="215"/>
      <c r="I107" s="85"/>
      <c r="J107" s="112"/>
      <c r="K107" s="113"/>
      <c r="L107" s="113"/>
      <c r="M107" s="112"/>
      <c r="N107" s="114"/>
      <c r="O107" s="122"/>
      <c r="Q107" s="79"/>
    </row>
    <row r="108" spans="1:17" s="126" customFormat="1" ht="28.5" customHeight="1" x14ac:dyDescent="0.2">
      <c r="A108" s="125">
        <v>1</v>
      </c>
      <c r="B108" s="81" t="s">
        <v>192</v>
      </c>
      <c r="C108" s="82" t="s">
        <v>87</v>
      </c>
      <c r="D108" s="215" t="s">
        <v>351</v>
      </c>
      <c r="E108" s="215"/>
      <c r="F108" s="215"/>
      <c r="G108" s="215"/>
      <c r="H108" s="215"/>
      <c r="I108" s="85">
        <v>39</v>
      </c>
      <c r="J108" s="83"/>
      <c r="K108" s="86"/>
      <c r="L108" s="86"/>
      <c r="M108" s="83"/>
      <c r="N108" s="87"/>
      <c r="O108" s="118">
        <f>SUM(K108:N108)</f>
        <v>0</v>
      </c>
      <c r="P108" s="126">
        <f>+VLOOKUP(B108,'[1]m codes'!$A:$B,2,0)</f>
        <v>200030277</v>
      </c>
      <c r="Q108" s="90">
        <f>+O108-F108</f>
        <v>0</v>
      </c>
    </row>
    <row r="109" spans="1:17" s="89" customFormat="1" ht="14.25" x14ac:dyDescent="0.2">
      <c r="A109" s="80">
        <f>+A108+1</f>
        <v>2</v>
      </c>
      <c r="B109" s="81" t="s">
        <v>193</v>
      </c>
      <c r="C109" s="82" t="s">
        <v>87</v>
      </c>
      <c r="D109" s="215"/>
      <c r="E109" s="215"/>
      <c r="F109" s="215"/>
      <c r="G109" s="215"/>
      <c r="H109" s="215"/>
      <c r="I109" s="85"/>
      <c r="J109" s="83"/>
      <c r="K109" s="86"/>
      <c r="L109" s="86"/>
      <c r="M109" s="83"/>
      <c r="N109" s="87"/>
      <c r="O109" s="88">
        <f>SUM(K109:N109)</f>
        <v>0</v>
      </c>
      <c r="P109" s="89">
        <f>+VLOOKUP(B109,'[1]m codes'!$A:$B,2,0)</f>
        <v>200030278</v>
      </c>
      <c r="Q109" s="90">
        <f>+O109-F109</f>
        <v>0</v>
      </c>
    </row>
    <row r="110" spans="1:17" s="89" customFormat="1" ht="14.25" x14ac:dyDescent="0.2">
      <c r="A110" s="80">
        <f t="shared" ref="A110:A112" si="16">+A109+1</f>
        <v>3</v>
      </c>
      <c r="B110" s="81" t="s">
        <v>194</v>
      </c>
      <c r="C110" s="82" t="s">
        <v>87</v>
      </c>
      <c r="D110" s="215"/>
      <c r="E110" s="215"/>
      <c r="F110" s="215"/>
      <c r="G110" s="215"/>
      <c r="H110" s="215"/>
      <c r="I110" s="85"/>
      <c r="J110" s="83"/>
      <c r="K110" s="86"/>
      <c r="L110" s="86"/>
      <c r="M110" s="83"/>
      <c r="N110" s="87"/>
      <c r="O110" s="88">
        <f>SUM(K110:N110)</f>
        <v>0</v>
      </c>
      <c r="P110" s="89">
        <f>+VLOOKUP(B110,'[1]m codes'!$A:$B,2,0)</f>
        <v>200030279</v>
      </c>
      <c r="Q110" s="90">
        <f>+O110-F110</f>
        <v>0</v>
      </c>
    </row>
    <row r="111" spans="1:17" s="89" customFormat="1" ht="14.25" x14ac:dyDescent="0.2">
      <c r="A111" s="80">
        <f t="shared" si="16"/>
        <v>4</v>
      </c>
      <c r="B111" s="81" t="s">
        <v>195</v>
      </c>
      <c r="C111" s="82" t="s">
        <v>87</v>
      </c>
      <c r="D111" s="215"/>
      <c r="E111" s="215"/>
      <c r="F111" s="215"/>
      <c r="G111" s="215"/>
      <c r="H111" s="215"/>
      <c r="I111" s="85"/>
      <c r="J111" s="83"/>
      <c r="K111" s="86"/>
      <c r="L111" s="86"/>
      <c r="M111" s="83"/>
      <c r="N111" s="87"/>
      <c r="O111" s="88">
        <f>SUM(K111:N111)</f>
        <v>0</v>
      </c>
      <c r="P111" s="89">
        <f>+VLOOKUP(B111,'[1]m codes'!$A:$B,2,0)</f>
        <v>200030280</v>
      </c>
      <c r="Q111" s="90">
        <f>+O111-F111</f>
        <v>0</v>
      </c>
    </row>
    <row r="112" spans="1:17" s="89" customFormat="1" ht="14.25" x14ac:dyDescent="0.2">
      <c r="A112" s="80">
        <f t="shared" si="16"/>
        <v>5</v>
      </c>
      <c r="B112" s="81" t="s">
        <v>196</v>
      </c>
      <c r="C112" s="82" t="s">
        <v>87</v>
      </c>
      <c r="D112" s="215"/>
      <c r="E112" s="215"/>
      <c r="F112" s="215"/>
      <c r="G112" s="215"/>
      <c r="H112" s="215"/>
      <c r="I112" s="85"/>
      <c r="J112" s="83"/>
      <c r="K112" s="86"/>
      <c r="L112" s="86"/>
      <c r="M112" s="83"/>
      <c r="N112" s="87"/>
      <c r="O112" s="88">
        <f>SUM(K112:N112)</f>
        <v>0</v>
      </c>
      <c r="P112" s="89">
        <f>+VLOOKUP(B112,'[1]m codes'!$A:$B,2,0)</f>
        <v>200030282</v>
      </c>
      <c r="Q112" s="90">
        <f>+O112-F112</f>
        <v>0</v>
      </c>
    </row>
    <row r="113" spans="1:17" x14ac:dyDescent="0.25">
      <c r="A113" s="135"/>
      <c r="B113" s="136"/>
      <c r="C113" s="136"/>
      <c r="D113" s="135"/>
      <c r="E113" s="135"/>
      <c r="F113" s="135"/>
      <c r="G113" s="135"/>
      <c r="H113" s="135"/>
      <c r="I113" s="137"/>
      <c r="J113" s="136"/>
      <c r="K113" s="138"/>
      <c r="L113" s="139"/>
      <c r="M113" s="139"/>
      <c r="N113" s="140"/>
      <c r="O113" s="136"/>
      <c r="Q113" s="141"/>
    </row>
    <row r="114" spans="1:17" x14ac:dyDescent="0.25">
      <c r="A114" s="135"/>
      <c r="B114" s="136"/>
      <c r="C114" s="136"/>
      <c r="D114" s="135"/>
      <c r="E114" s="135"/>
      <c r="F114" s="135"/>
      <c r="G114" s="135"/>
      <c r="H114" s="135"/>
      <c r="I114" s="137"/>
      <c r="J114" s="136"/>
      <c r="K114" s="138"/>
      <c r="L114" s="139"/>
      <c r="M114" s="139"/>
      <c r="N114" s="140"/>
      <c r="O114" s="136"/>
      <c r="Q114" s="141"/>
    </row>
    <row r="115" spans="1:17" x14ac:dyDescent="0.25">
      <c r="A115" s="135"/>
      <c r="B115" s="136"/>
      <c r="C115" s="136"/>
      <c r="D115" s="135"/>
      <c r="E115" s="135"/>
      <c r="F115" s="135"/>
      <c r="G115" s="135"/>
      <c r="H115" s="135"/>
      <c r="I115" s="137"/>
      <c r="J115" s="136"/>
      <c r="K115" s="138"/>
      <c r="L115" s="139"/>
      <c r="M115" s="139"/>
      <c r="N115" s="140"/>
      <c r="O115" s="136"/>
      <c r="Q115" s="141"/>
    </row>
    <row r="116" spans="1:17" s="146" customFormat="1" ht="14.25" x14ac:dyDescent="0.25">
      <c r="A116" s="201" t="s">
        <v>218</v>
      </c>
      <c r="B116" s="201"/>
      <c r="C116" s="201"/>
      <c r="D116" s="201"/>
      <c r="E116" s="201"/>
      <c r="F116" s="201"/>
      <c r="G116" s="201"/>
      <c r="H116" s="201"/>
      <c r="I116" s="201"/>
      <c r="J116" s="201"/>
      <c r="K116" s="142"/>
      <c r="L116" s="143"/>
      <c r="M116" s="143"/>
      <c r="N116" s="144"/>
      <c r="O116" s="145"/>
      <c r="Q116" s="147"/>
    </row>
    <row r="119" spans="1:17" x14ac:dyDescent="0.25">
      <c r="B119" s="148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 x14ac:dyDescent="0.25">
      <c r="B120" s="149" t="s">
        <v>219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 x14ac:dyDescent="0.25">
      <c r="B121" s="148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 x14ac:dyDescent="0.25">
      <c r="B122" s="148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 x14ac:dyDescent="0.25">
      <c r="B123" s="148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 x14ac:dyDescent="0.25">
      <c r="B124" s="148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 x14ac:dyDescent="0.25">
      <c r="B125" s="148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 x14ac:dyDescent="0.25">
      <c r="B126" s="148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 x14ac:dyDescent="0.25">
      <c r="B127" s="148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 x14ac:dyDescent="0.25">
      <c r="B128" s="148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 x14ac:dyDescent="0.25">
      <c r="B129" s="148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 x14ac:dyDescent="0.25">
      <c r="B130" s="148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 x14ac:dyDescent="0.25">
      <c r="B131" s="148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 x14ac:dyDescent="0.25">
      <c r="B132" s="148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 x14ac:dyDescent="0.25">
      <c r="B133" s="148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 x14ac:dyDescent="0.25">
      <c r="B134" s="148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 x14ac:dyDescent="0.25">
      <c r="B135" s="148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 x14ac:dyDescent="0.25">
      <c r="B136" s="148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 x14ac:dyDescent="0.25">
      <c r="B137" s="148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 x14ac:dyDescent="0.25">
      <c r="B138" s="148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 x14ac:dyDescent="0.25">
      <c r="B139" s="148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 x14ac:dyDescent="0.25">
      <c r="B140" s="148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 x14ac:dyDescent="0.25">
      <c r="B141" s="148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 x14ac:dyDescent="0.25">
      <c r="B142" s="148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 x14ac:dyDescent="0.25">
      <c r="B143" s="148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 x14ac:dyDescent="0.25">
      <c r="B144" s="148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 x14ac:dyDescent="0.25">
      <c r="B145" s="148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 x14ac:dyDescent="0.25">
      <c r="B146" s="148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 x14ac:dyDescent="0.25">
      <c r="B147" s="148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 x14ac:dyDescent="0.25">
      <c r="B148" s="148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 x14ac:dyDescent="0.25">
      <c r="B149" s="148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 x14ac:dyDescent="0.25">
      <c r="B150" s="148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 x14ac:dyDescent="0.25">
      <c r="B151" s="148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 x14ac:dyDescent="0.25">
      <c r="B152" s="148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 x14ac:dyDescent="0.25">
      <c r="B153" s="148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 x14ac:dyDescent="0.25">
      <c r="B154" s="148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 x14ac:dyDescent="0.25">
      <c r="B155" s="148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 x14ac:dyDescent="0.25">
      <c r="B156" s="148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 x14ac:dyDescent="0.25">
      <c r="B157" s="148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 x14ac:dyDescent="0.25">
      <c r="B158" s="148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 x14ac:dyDescent="0.25">
      <c r="B159" s="148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 x14ac:dyDescent="0.25">
      <c r="B160" s="148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14:H14"/>
    <mergeCell ref="D15:H15"/>
    <mergeCell ref="D16:H16"/>
    <mergeCell ref="D17:H17"/>
    <mergeCell ref="D18:H18"/>
    <mergeCell ref="D19:H19"/>
    <mergeCell ref="J6:J7"/>
    <mergeCell ref="K6:O6"/>
    <mergeCell ref="D10:H10"/>
    <mergeCell ref="D11:H11"/>
    <mergeCell ref="D12:H12"/>
    <mergeCell ref="D13:H13"/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</mergeCells>
  <conditionalFormatting sqref="C46:C51 H1:I3 I6 H113:I1048576 D11:D112">
    <cfRule type="cellIs" dxfId="10" priority="10" operator="lessThan">
      <formula>0</formula>
    </cfRule>
  </conditionalFormatting>
  <conditionalFormatting sqref="C10:C17">
    <cfRule type="cellIs" dxfId="9" priority="9" operator="lessThan">
      <formula>0</formula>
    </cfRule>
  </conditionalFormatting>
  <conditionalFormatting sqref="C19:C45">
    <cfRule type="cellIs" dxfId="8" priority="8" operator="lessThan">
      <formula>0</formula>
    </cfRule>
  </conditionalFormatting>
  <conditionalFormatting sqref="C53:C60">
    <cfRule type="cellIs" dxfId="7" priority="7" operator="lessThan">
      <formula>0</formula>
    </cfRule>
  </conditionalFormatting>
  <conditionalFormatting sqref="C62:C89">
    <cfRule type="cellIs" dxfId="6" priority="6" operator="lessThan">
      <formula>0</formula>
    </cfRule>
  </conditionalFormatting>
  <conditionalFormatting sqref="C91:C98">
    <cfRule type="cellIs" dxfId="5" priority="5" operator="lessThan">
      <formula>0</formula>
    </cfRule>
  </conditionalFormatting>
  <conditionalFormatting sqref="C100:C106">
    <cfRule type="cellIs" dxfId="4" priority="3" operator="lessThan">
      <formula>0</formula>
    </cfRule>
  </conditionalFormatting>
  <conditionalFormatting sqref="C108:C112">
    <cfRule type="cellIs" dxfId="3" priority="4" operator="lessThan">
      <formula>0</formula>
    </cfRule>
  </conditionalFormatting>
  <conditionalFormatting sqref="H9:I9 I8">
    <cfRule type="cellIs" dxfId="2" priority="11" operator="lessThan">
      <formula>0</formula>
    </cfRule>
  </conditionalFormatting>
  <conditionalFormatting sqref="K3:K5">
    <cfRule type="cellIs" dxfId="1" priority="2" operator="lessThan">
      <formula>0</formula>
    </cfRule>
  </conditionalFormatting>
  <conditionalFormatting sqref="I10:I112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fitToHeight="2" orientation="portrait" r:id="rId1"/>
  <rowBreaks count="1" manualBreakCount="1">
    <brk id="5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AMUVAHI</vt:lpstr>
      <vt:lpstr>Recon Sheet</vt:lpstr>
      <vt:lpstr>Details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2024-04-03T03:31:15Z</dcterms:modified>
</cp:coreProperties>
</file>