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2" activeTab="7"/>
  </bookViews>
  <sheets>
    <sheet name="PR ENTERPRISES" sheetId="8" r:id="rId1"/>
    <sheet name="SHRUSTI INTERIOR BRAHUPUR" sheetId="9" r:id="rId2"/>
    <sheet name="SARAY JAMMUVARI AJADI " sheetId="6" r:id="rId3"/>
    <sheet name="khayathi enterprises" sheetId="7" r:id="rId4"/>
    <sheet name="padampur" sheetId="5" r:id="rId5"/>
    <sheet name="MANDHA BHOJI" sheetId="4" r:id="rId6"/>
    <sheet name="aurangabad" sheetId="3" r:id="rId7"/>
    <sheet name="Sakra" sheetId="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s>
  <definedNames>
    <definedName name="\0" localSheetId="0">#REF!</definedName>
    <definedName name="\0">#REF!</definedName>
    <definedName name="\1" localSheetId="0">#REF!</definedName>
    <definedName name="\1">#REF!</definedName>
    <definedName name="\a" localSheetId="0">'[1]SUMMARY(E)'!#REF!</definedName>
    <definedName name="\a">'[1]SUMMARY(E)'!#REF!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[2]mech!#REF!</definedName>
    <definedName name="\O">[2]mech!#REF!</definedName>
    <definedName name="\p" localSheetId="0">#REF!</definedName>
    <definedName name="\p">#REF!</definedName>
    <definedName name="\q">#N/A</definedName>
    <definedName name="\R" localSheetId="0">[2]mech!#REF!</definedName>
    <definedName name="\R">[2]mech!#REF!</definedName>
    <definedName name="\s">#N/A</definedName>
    <definedName name="\t" localSheetId="0">#REF!</definedName>
    <definedName name="\t">#REF!</definedName>
    <definedName name="\V" localSheetId="0">[2]mech!#REF!</definedName>
    <definedName name="\V">[2]mech!#REF!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'[4]Mix Design'!#REF!</definedName>
    <definedName name="__________________________MIX45">'[4]Mix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'[4]Mix Design'!#REF!</definedName>
    <definedName name="_________________________MIX45">'[4]Mix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'[7]ANAL-PIPE LINE'!#REF!</definedName>
    <definedName name="_________________________SLV10025">'[7]ANAL-PIPE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'[4]Mix Design'!#REF!</definedName>
    <definedName name="________________________MIX45">'[4]Mix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'[8]ANAL-PIPE LINE'!#REF!</definedName>
    <definedName name="________________________SLV10025">'[8]ANAL-PIPE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'[4]Mix Design'!#REF!</definedName>
    <definedName name="_______________________MIX45">'[4]Mix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'[8]ANAL-PIPE LINE'!#REF!</definedName>
    <definedName name="_______________________SLV10025">'[8]ANAL-PIPE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6" hidden="1">{"'Sheet1'!$A$4386:$N$4591"}</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'[9]Rate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'[4]Mix Design'!#REF!</definedName>
    <definedName name="______________________MIX45">'[4]Mix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'[8]ANAL-PIPE LINE'!#REF!</definedName>
    <definedName name="______________________SLV10025">'[8]ANAL-PIPE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6" hidden="1">{"'Sheet1'!$A$4386:$N$4591"}</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'[10]Rate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'[4]Mix Design'!#REF!</definedName>
    <definedName name="_____________________MIX45">'[4]Mix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'[8]ANAL-PIPE LINE'!#REF!</definedName>
    <definedName name="_____________________SLV10025">'[8]ANAL-PIPE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6" hidden="1">{"'Sheet1'!$A$4386:$N$4591"}</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'[10]Rate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'[4]Mix Design'!#REF!</definedName>
    <definedName name="____________________MIX45">'[4]Mix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'[8]ANAL-PIPE LINE'!#REF!</definedName>
    <definedName name="____________________SLV10025">'[8]ANAL-PIPE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[13]ANAL!#REF!</definedName>
    <definedName name="___________________ash1">[13]ANAL!#REF!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[14]PROCTOR!#REF!</definedName>
    <definedName name="___________________CAN458">[14]PROCTOR!#REF!</definedName>
    <definedName name="___________________CAN486" localSheetId="0">[14]PROCTOR!#REF!</definedName>
    <definedName name="___________________CAN486">[14]PROCTOR!#REF!</definedName>
    <definedName name="___________________CAN487" localSheetId="0">[14]PROCTOR!#REF!</definedName>
    <definedName name="___________________CAN487">[14]PROCTOR!#REF!</definedName>
    <definedName name="___________________CAN488" localSheetId="0">[14]PROCTOR!#REF!</definedName>
    <definedName name="___________________CAN488">[14]PROCTOR!#REF!</definedName>
    <definedName name="___________________CAN489" localSheetId="0">[14]PROCTOR!#REF!</definedName>
    <definedName name="___________________CAN489">[14]PROCTOR!#REF!</definedName>
    <definedName name="___________________CAN490" localSheetId="0">[14]PROCTOR!#REF!</definedName>
    <definedName name="___________________CAN490">[14]PROCTOR!#REF!</definedName>
    <definedName name="___________________CAN491" localSheetId="0">[14]PROCTOR!#REF!</definedName>
    <definedName name="___________________CAN491">[14]PROCTOR!#REF!</definedName>
    <definedName name="___________________CAN492" localSheetId="0">[14]PROCTOR!#REF!</definedName>
    <definedName name="___________________CAN492">[14]PROCTOR!#REF!</definedName>
    <definedName name="___________________CAN493" localSheetId="0">[14]PROCTOR!#REF!</definedName>
    <definedName name="___________________CAN493">[14]PROCTOR!#REF!</definedName>
    <definedName name="___________________CAN494" localSheetId="0">[14]PROCTOR!#REF!</definedName>
    <definedName name="___________________CAN494">[14]PROCTOR!#REF!</definedName>
    <definedName name="___________________CAN495" localSheetId="0">[14]PROCTOR!#REF!</definedName>
    <definedName name="___________________CAN495">[14]PROCTOR!#REF!</definedName>
    <definedName name="___________________CAN496" localSheetId="0">[14]PROCTOR!#REF!</definedName>
    <definedName name="___________________CAN496">[14]PROCTOR!#REF!</definedName>
    <definedName name="___________________CAN497" localSheetId="0">[14]PROCTOR!#REF!</definedName>
    <definedName name="___________________CAN497">[14]PROCTOR!#REF!</definedName>
    <definedName name="___________________CAN498" localSheetId="0">[14]PROCTOR!#REF!</definedName>
    <definedName name="___________________CAN498">[14]PROCTOR!#REF!</definedName>
    <definedName name="___________________CAN499" localSheetId="0">[14]PROCTOR!#REF!</definedName>
    <definedName name="___________________CAN499">[14]PROCTOR!#REF!</definedName>
    <definedName name="___________________CAN500" localSheetId="0">[14]PROCTOR!#REF!</definedName>
    <definedName name="___________________CAN500">[14]PROCTOR!#REF!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6" hidden="1">{"'Sheet1'!$A$4386:$N$4591"}</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'[10]Rate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'[4]Mix Design'!#REF!</definedName>
    <definedName name="___________________MIX45">'[4]Mix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'[8]ANAL-PIPE LINE'!#REF!</definedName>
    <definedName name="___________________SLV10025">'[8]ANAL-PIPE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'[15]ANAL-PUMP HOUSE'!$I$55</definedName>
    <definedName name="__________________ash1" localSheetId="0">[16]ANAL!#REF!</definedName>
    <definedName name="__________________ash1">[16]ANAL!#REF!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[17]PROCTOR!#REF!</definedName>
    <definedName name="__________________CAN458">[17]PROCTOR!#REF!</definedName>
    <definedName name="__________________CAN486" localSheetId="0">[17]PROCTOR!#REF!</definedName>
    <definedName name="__________________CAN486">[17]PROCTOR!#REF!</definedName>
    <definedName name="__________________CAN487" localSheetId="0">[17]PROCTOR!#REF!</definedName>
    <definedName name="__________________CAN487">[17]PROCTOR!#REF!</definedName>
    <definedName name="__________________CAN488" localSheetId="0">[17]PROCTOR!#REF!</definedName>
    <definedName name="__________________CAN488">[17]PROCTOR!#REF!</definedName>
    <definedName name="__________________CAN489" localSheetId="0">[17]PROCTOR!#REF!</definedName>
    <definedName name="__________________CAN489">[17]PROCTOR!#REF!</definedName>
    <definedName name="__________________CAN490" localSheetId="0">[17]PROCTOR!#REF!</definedName>
    <definedName name="__________________CAN490">[17]PROCTOR!#REF!</definedName>
    <definedName name="__________________CAN491" localSheetId="0">[17]PROCTOR!#REF!</definedName>
    <definedName name="__________________CAN491">[17]PROCTOR!#REF!</definedName>
    <definedName name="__________________CAN492" localSheetId="0">[17]PROCTOR!#REF!</definedName>
    <definedName name="__________________CAN492">[17]PROCTOR!#REF!</definedName>
    <definedName name="__________________CAN493" localSheetId="0">[17]PROCTOR!#REF!</definedName>
    <definedName name="__________________CAN493">[17]PROCTOR!#REF!</definedName>
    <definedName name="__________________CAN494" localSheetId="0">[17]PROCTOR!#REF!</definedName>
    <definedName name="__________________CAN494">[17]PROCTOR!#REF!</definedName>
    <definedName name="__________________CAN495" localSheetId="0">[17]PROCTOR!#REF!</definedName>
    <definedName name="__________________CAN495">[17]PROCTOR!#REF!</definedName>
    <definedName name="__________________CAN496" localSheetId="0">[17]PROCTOR!#REF!</definedName>
    <definedName name="__________________CAN496">[17]PROCTOR!#REF!</definedName>
    <definedName name="__________________CAN497" localSheetId="0">[17]PROCTOR!#REF!</definedName>
    <definedName name="__________________CAN497">[17]PROCTOR!#REF!</definedName>
    <definedName name="__________________CAN498" localSheetId="0">[17]PROCTOR!#REF!</definedName>
    <definedName name="__________________CAN498">[17]PROCTOR!#REF!</definedName>
    <definedName name="__________________CAN499" localSheetId="0">[17]PROCTOR!#REF!</definedName>
    <definedName name="__________________CAN499">[17]PROCTOR!#REF!</definedName>
    <definedName name="__________________CAN500" localSheetId="0">[17]PROCTOR!#REF!</definedName>
    <definedName name="__________________CAN500">[17]PROCTOR!#REF!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6" hidden="1">{"'Sheet1'!$A$4386:$N$4591"}</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'[10]Rate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0">'[4]Mix Design'!#REF!</definedName>
    <definedName name="__________________MIX1580">'[4]Mix Design'!#REF!</definedName>
    <definedName name="__________________MIX2">'[5]Mix Design'!$P$12</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'[4]Mix Design'!#REF!</definedName>
    <definedName name="__________________MIX45">'[4]Mix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[13]ANAL!#REF!</definedName>
    <definedName name="_________________ash1">[13]ANAL!#REF!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[14]PROCTOR!#REF!</definedName>
    <definedName name="_________________CAN458">[14]PROCTOR!#REF!</definedName>
    <definedName name="_________________CAN486" localSheetId="0">[14]PROCTOR!#REF!</definedName>
    <definedName name="_________________CAN486">[14]PROCTOR!#REF!</definedName>
    <definedName name="_________________CAN487" localSheetId="0">[14]PROCTOR!#REF!</definedName>
    <definedName name="_________________CAN487">[14]PROCTOR!#REF!</definedName>
    <definedName name="_________________CAN488" localSheetId="0">[14]PROCTOR!#REF!</definedName>
    <definedName name="_________________CAN488">[14]PROCTOR!#REF!</definedName>
    <definedName name="_________________CAN489" localSheetId="0">[14]PROCTOR!#REF!</definedName>
    <definedName name="_________________CAN489">[14]PROCTOR!#REF!</definedName>
    <definedName name="_________________CAN490" localSheetId="0">[14]PROCTOR!#REF!</definedName>
    <definedName name="_________________CAN490">[14]PROCTOR!#REF!</definedName>
    <definedName name="_________________CAN491" localSheetId="0">[14]PROCTOR!#REF!</definedName>
    <definedName name="_________________CAN491">[14]PROCTOR!#REF!</definedName>
    <definedName name="_________________CAN492" localSheetId="0">[14]PROCTOR!#REF!</definedName>
    <definedName name="_________________CAN492">[14]PROCTOR!#REF!</definedName>
    <definedName name="_________________CAN493" localSheetId="0">[14]PROCTOR!#REF!</definedName>
    <definedName name="_________________CAN493">[14]PROCTOR!#REF!</definedName>
    <definedName name="_________________CAN494" localSheetId="0">[14]PROCTOR!#REF!</definedName>
    <definedName name="_________________CAN494">[14]PROCTOR!#REF!</definedName>
    <definedName name="_________________CAN495" localSheetId="0">[14]PROCTOR!#REF!</definedName>
    <definedName name="_________________CAN495">[14]PROCTOR!#REF!</definedName>
    <definedName name="_________________CAN496" localSheetId="0">[14]PROCTOR!#REF!</definedName>
    <definedName name="_________________CAN496">[14]PROCTOR!#REF!</definedName>
    <definedName name="_________________CAN497" localSheetId="0">[14]PROCTOR!#REF!</definedName>
    <definedName name="_________________CAN497">[14]PROCTOR!#REF!</definedName>
    <definedName name="_________________CAN498" localSheetId="0">[14]PROCTOR!#REF!</definedName>
    <definedName name="_________________CAN498">[14]PROCTOR!#REF!</definedName>
    <definedName name="_________________CAN499" localSheetId="0">[14]PROCTOR!#REF!</definedName>
    <definedName name="_________________CAN499">[14]PROCTOR!#REF!</definedName>
    <definedName name="_________________CAN500" localSheetId="0">[14]PROCTOR!#REF!</definedName>
    <definedName name="_________________CAN500">[14]PROCTOR!#REF!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6" hidden="1">{"'Sheet1'!$A$4386:$N$4591"}</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'[10]Rate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0">'[4]Mix Design'!#REF!</definedName>
    <definedName name="_________________MIX1580">'[4]Mix Design'!#REF!</definedName>
    <definedName name="_________________MIX2">'[5]Mix Design'!$P$12</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'[4]Mix Design'!#REF!</definedName>
    <definedName name="_________________MIX45">'[4]Mix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'[18]ANAL-PIPE LINE'!#REF!</definedName>
    <definedName name="_________________SLV10025">'[18]ANAL-PIPE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[13]ANAL!#REF!</definedName>
    <definedName name="________________ash1">[13]ANAL!#REF!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[14]PROCTOR!#REF!</definedName>
    <definedName name="________________CAN458">[14]PROCTOR!#REF!</definedName>
    <definedName name="________________CAN486" localSheetId="0">[14]PROCTOR!#REF!</definedName>
    <definedName name="________________CAN486">[14]PROCTOR!#REF!</definedName>
    <definedName name="________________CAN487" localSheetId="0">[14]PROCTOR!#REF!</definedName>
    <definedName name="________________CAN487">[14]PROCTOR!#REF!</definedName>
    <definedName name="________________CAN488" localSheetId="0">[14]PROCTOR!#REF!</definedName>
    <definedName name="________________CAN488">[14]PROCTOR!#REF!</definedName>
    <definedName name="________________CAN489" localSheetId="0">[14]PROCTOR!#REF!</definedName>
    <definedName name="________________CAN489">[14]PROCTOR!#REF!</definedName>
    <definedName name="________________CAN490" localSheetId="0">[14]PROCTOR!#REF!</definedName>
    <definedName name="________________CAN490">[14]PROCTOR!#REF!</definedName>
    <definedName name="________________CAN491" localSheetId="0">[14]PROCTOR!#REF!</definedName>
    <definedName name="________________CAN491">[14]PROCTOR!#REF!</definedName>
    <definedName name="________________CAN492" localSheetId="0">[14]PROCTOR!#REF!</definedName>
    <definedName name="________________CAN492">[14]PROCTOR!#REF!</definedName>
    <definedName name="________________CAN493" localSheetId="0">[14]PROCTOR!#REF!</definedName>
    <definedName name="________________CAN493">[14]PROCTOR!#REF!</definedName>
    <definedName name="________________CAN494" localSheetId="0">[14]PROCTOR!#REF!</definedName>
    <definedName name="________________CAN494">[14]PROCTOR!#REF!</definedName>
    <definedName name="________________CAN495" localSheetId="0">[14]PROCTOR!#REF!</definedName>
    <definedName name="________________CAN495">[14]PROCTOR!#REF!</definedName>
    <definedName name="________________CAN496" localSheetId="0">[14]PROCTOR!#REF!</definedName>
    <definedName name="________________CAN496">[14]PROCTOR!#REF!</definedName>
    <definedName name="________________CAN497" localSheetId="0">[14]PROCTOR!#REF!</definedName>
    <definedName name="________________CAN497">[14]PROCTOR!#REF!</definedName>
    <definedName name="________________CAN498" localSheetId="0">[14]PROCTOR!#REF!</definedName>
    <definedName name="________________CAN498">[14]PROCTOR!#REF!</definedName>
    <definedName name="________________CAN499" localSheetId="0">[14]PROCTOR!#REF!</definedName>
    <definedName name="________________CAN499">[14]PROCTOR!#REF!</definedName>
    <definedName name="________________CAN500" localSheetId="0">[14]PROCTOR!#REF!</definedName>
    <definedName name="________________CAN500">[14]PROCTOR!#REF!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6" hidden="1">{"'Sheet1'!$A$4386:$N$4591"}</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'[10]Rate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'[4]Mix Design'!#REF!</definedName>
    <definedName name="________________MIX15150">'[4]Mix Design'!#REF!</definedName>
    <definedName name="________________MIX1540">'[4]Mix Design'!$P$11</definedName>
    <definedName name="________________MIX1580" localSheetId="0">'[4]Mix Design'!#REF!</definedName>
    <definedName name="________________MIX1580">'[4]Mix Design'!#REF!</definedName>
    <definedName name="________________MIX2">'[5]Mix Design'!$P$12</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'[4]Mix Design'!#REF!</definedName>
    <definedName name="________________MIX45">'[4]Mix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'[8]ANAL-PIPE LINE'!#REF!</definedName>
    <definedName name="________________SLV10025">'[8]ANAL-PIPE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[13]ANAL!#REF!</definedName>
    <definedName name="_______________ash1">[13]ANAL!#REF!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[19]PROCTOR!#REF!</definedName>
    <definedName name="_______________CAN458">[19]PROCTOR!#REF!</definedName>
    <definedName name="_______________CAN486" localSheetId="0">[19]PROCTOR!#REF!</definedName>
    <definedName name="_______________CAN486">[19]PROCTOR!#REF!</definedName>
    <definedName name="_______________CAN487" localSheetId="0">[19]PROCTOR!#REF!</definedName>
    <definedName name="_______________CAN487">[19]PROCTOR!#REF!</definedName>
    <definedName name="_______________CAN488" localSheetId="0">[19]PROCTOR!#REF!</definedName>
    <definedName name="_______________CAN488">[19]PROCTOR!#REF!</definedName>
    <definedName name="_______________CAN489" localSheetId="0">[19]PROCTOR!#REF!</definedName>
    <definedName name="_______________CAN489">[19]PROCTOR!#REF!</definedName>
    <definedName name="_______________CAN490" localSheetId="0">[19]PROCTOR!#REF!</definedName>
    <definedName name="_______________CAN490">[19]PROCTOR!#REF!</definedName>
    <definedName name="_______________CAN491" localSheetId="0">[19]PROCTOR!#REF!</definedName>
    <definedName name="_______________CAN491">[19]PROCTOR!#REF!</definedName>
    <definedName name="_______________CAN492" localSheetId="0">[19]PROCTOR!#REF!</definedName>
    <definedName name="_______________CAN492">[19]PROCTOR!#REF!</definedName>
    <definedName name="_______________CAN493" localSheetId="0">[19]PROCTOR!#REF!</definedName>
    <definedName name="_______________CAN493">[19]PROCTOR!#REF!</definedName>
    <definedName name="_______________CAN494" localSheetId="0">[19]PROCTOR!#REF!</definedName>
    <definedName name="_______________CAN494">[19]PROCTOR!#REF!</definedName>
    <definedName name="_______________CAN495" localSheetId="0">[19]PROCTOR!#REF!</definedName>
    <definedName name="_______________CAN495">[19]PROCTOR!#REF!</definedName>
    <definedName name="_______________CAN496" localSheetId="0">[19]PROCTOR!#REF!</definedName>
    <definedName name="_______________CAN496">[19]PROCTOR!#REF!</definedName>
    <definedName name="_______________CAN497" localSheetId="0">[19]PROCTOR!#REF!</definedName>
    <definedName name="_______________CAN497">[19]PROCTOR!#REF!</definedName>
    <definedName name="_______________CAN498" localSheetId="0">[19]PROCTOR!#REF!</definedName>
    <definedName name="_______________CAN498">[19]PROCTOR!#REF!</definedName>
    <definedName name="_______________CAN499" localSheetId="0">[19]PROCTOR!#REF!</definedName>
    <definedName name="_______________CAN499">[19]PROCTOR!#REF!</definedName>
    <definedName name="_______________CAN500" localSheetId="0">[19]PROCTOR!#REF!</definedName>
    <definedName name="_______________CAN500">[19]PROCTOR!#REF!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6" hidden="1">{"'Sheet1'!$A$4386:$N$4591"}</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'[10]Rate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'[4]Mix Design'!#REF!</definedName>
    <definedName name="_______________MIX15150">'[4]Mix Design'!#REF!</definedName>
    <definedName name="_______________MIX1540">'[4]Mix Design'!$P$11</definedName>
    <definedName name="_______________MIX1580" localSheetId="0">'[4]Mix Design'!#REF!</definedName>
    <definedName name="_______________MIX1580">'[4]Mix Design'!#REF!</definedName>
    <definedName name="_______________MIX2">'[5]Mix Design'!$P$12</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'[4]Mix Design'!#REF!</definedName>
    <definedName name="_______________MIX45">'[4]Mix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'[20]ANAL-PUMP HOUSE'!$I$55</definedName>
    <definedName name="______________ash1" localSheetId="0">[21]ANAL!#REF!</definedName>
    <definedName name="______________ash1">[21]ANAL!#REF!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[14]PROCTOR!#REF!</definedName>
    <definedName name="______________CAN458">[14]PROCTOR!#REF!</definedName>
    <definedName name="______________CAN486" localSheetId="0">[14]PROCTOR!#REF!</definedName>
    <definedName name="______________CAN486">[14]PROCTOR!#REF!</definedName>
    <definedName name="______________CAN487" localSheetId="0">[14]PROCTOR!#REF!</definedName>
    <definedName name="______________CAN487">[14]PROCTOR!#REF!</definedName>
    <definedName name="______________CAN488" localSheetId="0">[14]PROCTOR!#REF!</definedName>
    <definedName name="______________CAN488">[14]PROCTOR!#REF!</definedName>
    <definedName name="______________CAN489" localSheetId="0">[14]PROCTOR!#REF!</definedName>
    <definedName name="______________CAN489">[14]PROCTOR!#REF!</definedName>
    <definedName name="______________CAN490" localSheetId="0">[14]PROCTOR!#REF!</definedName>
    <definedName name="______________CAN490">[14]PROCTOR!#REF!</definedName>
    <definedName name="______________CAN491" localSheetId="0">[14]PROCTOR!#REF!</definedName>
    <definedName name="______________CAN491">[14]PROCTOR!#REF!</definedName>
    <definedName name="______________CAN492" localSheetId="0">[14]PROCTOR!#REF!</definedName>
    <definedName name="______________CAN492">[14]PROCTOR!#REF!</definedName>
    <definedName name="______________CAN493" localSheetId="0">[14]PROCTOR!#REF!</definedName>
    <definedName name="______________CAN493">[14]PROCTOR!#REF!</definedName>
    <definedName name="______________CAN494" localSheetId="0">[14]PROCTOR!#REF!</definedName>
    <definedName name="______________CAN494">[14]PROCTOR!#REF!</definedName>
    <definedName name="______________CAN495" localSheetId="0">[14]PROCTOR!#REF!</definedName>
    <definedName name="______________CAN495">[14]PROCTOR!#REF!</definedName>
    <definedName name="______________CAN496" localSheetId="0">[14]PROCTOR!#REF!</definedName>
    <definedName name="______________CAN496">[14]PROCTOR!#REF!</definedName>
    <definedName name="______________CAN497" localSheetId="0">[14]PROCTOR!#REF!</definedName>
    <definedName name="______________CAN497">[14]PROCTOR!#REF!</definedName>
    <definedName name="______________CAN498" localSheetId="0">[14]PROCTOR!#REF!</definedName>
    <definedName name="______________CAN498">[14]PROCTOR!#REF!</definedName>
    <definedName name="______________CAN499" localSheetId="0">[14]PROCTOR!#REF!</definedName>
    <definedName name="______________CAN499">[14]PROCTOR!#REF!</definedName>
    <definedName name="______________CAN500" localSheetId="0">[14]PROCTOR!#REF!</definedName>
    <definedName name="______________CAN500">[14]PROCTOR!#REF!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6" hidden="1">{"'Sheet1'!$A$4386:$N$4591"}</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'[10]Rate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'[4]Mix Design'!#REF!</definedName>
    <definedName name="______________MIX15150">'[4]Mix Design'!#REF!</definedName>
    <definedName name="______________MIX1540">'[4]Mix Design'!$P$11</definedName>
    <definedName name="______________MIX1580" localSheetId="0">'[4]Mix Design'!#REF!</definedName>
    <definedName name="______________MIX1580">'[4]Mix Design'!#REF!</definedName>
    <definedName name="______________MIX2">'[5]Mix Design'!$P$12</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'[4]Mix Design'!#REF!</definedName>
    <definedName name="______________MIX45">'[4]Mix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0">#REF!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[13]ANAL!#REF!</definedName>
    <definedName name="_____________ash1">[13]ANAL!#REF!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[14]PROCTOR!#REF!</definedName>
    <definedName name="_____________CAN458">[14]PROCTOR!#REF!</definedName>
    <definedName name="_____________CAN486" localSheetId="0">[14]PROCTOR!#REF!</definedName>
    <definedName name="_____________CAN486">[14]PROCTOR!#REF!</definedName>
    <definedName name="_____________CAN487" localSheetId="0">[14]PROCTOR!#REF!</definedName>
    <definedName name="_____________CAN487">[14]PROCTOR!#REF!</definedName>
    <definedName name="_____________CAN488" localSheetId="0">[14]PROCTOR!#REF!</definedName>
    <definedName name="_____________CAN488">[14]PROCTOR!#REF!</definedName>
    <definedName name="_____________CAN489" localSheetId="0">[14]PROCTOR!#REF!</definedName>
    <definedName name="_____________CAN489">[14]PROCTOR!#REF!</definedName>
    <definedName name="_____________CAN490" localSheetId="0">[14]PROCTOR!#REF!</definedName>
    <definedName name="_____________CAN490">[14]PROCTOR!#REF!</definedName>
    <definedName name="_____________CAN491" localSheetId="0">[14]PROCTOR!#REF!</definedName>
    <definedName name="_____________CAN491">[14]PROCTOR!#REF!</definedName>
    <definedName name="_____________CAN492" localSheetId="0">[14]PROCTOR!#REF!</definedName>
    <definedName name="_____________CAN492">[14]PROCTOR!#REF!</definedName>
    <definedName name="_____________CAN493" localSheetId="0">[14]PROCTOR!#REF!</definedName>
    <definedName name="_____________CAN493">[14]PROCTOR!#REF!</definedName>
    <definedName name="_____________CAN494" localSheetId="0">[14]PROCTOR!#REF!</definedName>
    <definedName name="_____________CAN494">[14]PROCTOR!#REF!</definedName>
    <definedName name="_____________CAN495" localSheetId="0">[14]PROCTOR!#REF!</definedName>
    <definedName name="_____________CAN495">[14]PROCTOR!#REF!</definedName>
    <definedName name="_____________CAN496" localSheetId="0">[14]PROCTOR!#REF!</definedName>
    <definedName name="_____________CAN496">[14]PROCTOR!#REF!</definedName>
    <definedName name="_____________CAN497" localSheetId="0">[14]PROCTOR!#REF!</definedName>
    <definedName name="_____________CAN497">[14]PROCTOR!#REF!</definedName>
    <definedName name="_____________CAN498" localSheetId="0">[14]PROCTOR!#REF!</definedName>
    <definedName name="_____________CAN498">[14]PROCTOR!#REF!</definedName>
    <definedName name="_____________CAN499" localSheetId="0">[14]PROCTOR!#REF!</definedName>
    <definedName name="_____________CAN499">[14]PROCTOR!#REF!</definedName>
    <definedName name="_____________CAN500" localSheetId="0">[14]PROCTOR!#REF!</definedName>
    <definedName name="_____________CAN500">[14]PROCTOR!#REF!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6" hidden="1">{"'Sheet1'!$A$4386:$N$4591"}</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'[4]Mix Design'!#REF!</definedName>
    <definedName name="_____________MIX15150">'[4]Mix Design'!#REF!</definedName>
    <definedName name="_____________MIX1540">'[4]Mix Design'!$P$11</definedName>
    <definedName name="_____________MIX1580" localSheetId="0">'[4]Mix Design'!#REF!</definedName>
    <definedName name="_____________MIX1580">'[4]Mix Design'!#REF!</definedName>
    <definedName name="_____________MIX2">'[5]Mix Design'!$P$12</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'[4]Mix Design'!#REF!</definedName>
    <definedName name="_____________MIX45">'[4]Mix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[13]ANAL!#REF!</definedName>
    <definedName name="____________ash1">[13]ANAL!#REF!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[19]PROCTOR!#REF!</definedName>
    <definedName name="____________CAN458">[19]PROCTOR!#REF!</definedName>
    <definedName name="____________CAN486" localSheetId="0">[19]PROCTOR!#REF!</definedName>
    <definedName name="____________CAN486">[19]PROCTOR!#REF!</definedName>
    <definedName name="____________CAN487" localSheetId="0">[19]PROCTOR!#REF!</definedName>
    <definedName name="____________CAN487">[19]PROCTOR!#REF!</definedName>
    <definedName name="____________CAN488" localSheetId="0">[19]PROCTOR!#REF!</definedName>
    <definedName name="____________CAN488">[19]PROCTOR!#REF!</definedName>
    <definedName name="____________CAN489" localSheetId="0">[19]PROCTOR!#REF!</definedName>
    <definedName name="____________CAN489">[19]PROCTOR!#REF!</definedName>
    <definedName name="____________CAN490" localSheetId="0">[19]PROCTOR!#REF!</definedName>
    <definedName name="____________CAN490">[19]PROCTOR!#REF!</definedName>
    <definedName name="____________CAN491" localSheetId="0">[19]PROCTOR!#REF!</definedName>
    <definedName name="____________CAN491">[19]PROCTOR!#REF!</definedName>
    <definedName name="____________CAN492" localSheetId="0">[19]PROCTOR!#REF!</definedName>
    <definedName name="____________CAN492">[19]PROCTOR!#REF!</definedName>
    <definedName name="____________CAN493" localSheetId="0">[19]PROCTOR!#REF!</definedName>
    <definedName name="____________CAN493">[19]PROCTOR!#REF!</definedName>
    <definedName name="____________CAN494" localSheetId="0">[19]PROCTOR!#REF!</definedName>
    <definedName name="____________CAN494">[19]PROCTOR!#REF!</definedName>
    <definedName name="____________CAN495" localSheetId="0">[19]PROCTOR!#REF!</definedName>
    <definedName name="____________CAN495">[19]PROCTOR!#REF!</definedName>
    <definedName name="____________CAN496" localSheetId="0">[19]PROCTOR!#REF!</definedName>
    <definedName name="____________CAN496">[19]PROCTOR!#REF!</definedName>
    <definedName name="____________CAN497" localSheetId="0">[19]PROCTOR!#REF!</definedName>
    <definedName name="____________CAN497">[19]PROCTOR!#REF!</definedName>
    <definedName name="____________CAN498" localSheetId="0">[19]PROCTOR!#REF!</definedName>
    <definedName name="____________CAN498">[19]PROCTOR!#REF!</definedName>
    <definedName name="____________CAN499" localSheetId="0">[19]PROCTOR!#REF!</definedName>
    <definedName name="____________CAN499">[19]PROCTOR!#REF!</definedName>
    <definedName name="____________CAN500" localSheetId="0">[19]PROCTOR!#REF!</definedName>
    <definedName name="____________CAN500">[19]PROCTOR!#REF!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6" hidden="1">{"'Sheet1'!$A$4386:$N$4591"}</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'[23]21-Rate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'[4]Mix Design'!#REF!</definedName>
    <definedName name="____________MIX15150">'[4]Mix Design'!#REF!</definedName>
    <definedName name="____________MIX1540">'[4]Mix Design'!$P$11</definedName>
    <definedName name="____________MIX1580" localSheetId="0">'[4]Mix Design'!#REF!</definedName>
    <definedName name="____________MIX1580">'[4]Mix Design'!#REF!</definedName>
    <definedName name="____________MIX2">'[5]Mix Design'!$P$12</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'[4]Mix Design'!#REF!</definedName>
    <definedName name="____________MIX45">'[4]Mix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'[20]ANAL-PUMP HOUSE'!$I$55</definedName>
    <definedName name="___________ash1" localSheetId="0">[21]ANAL!#REF!</definedName>
    <definedName name="___________ash1">[21]ANAL!#REF!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[19]PROCTOR!#REF!</definedName>
    <definedName name="___________CAN458">[19]PROCTOR!#REF!</definedName>
    <definedName name="___________CAN486" localSheetId="0">[19]PROCTOR!#REF!</definedName>
    <definedName name="___________CAN486">[19]PROCTOR!#REF!</definedName>
    <definedName name="___________CAN487" localSheetId="0">[19]PROCTOR!#REF!</definedName>
    <definedName name="___________CAN487">[19]PROCTOR!#REF!</definedName>
    <definedName name="___________CAN488" localSheetId="0">[19]PROCTOR!#REF!</definedName>
    <definedName name="___________CAN488">[19]PROCTOR!#REF!</definedName>
    <definedName name="___________CAN489" localSheetId="0">[19]PROCTOR!#REF!</definedName>
    <definedName name="___________CAN489">[19]PROCTOR!#REF!</definedName>
    <definedName name="___________CAN490" localSheetId="0">[19]PROCTOR!#REF!</definedName>
    <definedName name="___________CAN490">[19]PROCTOR!#REF!</definedName>
    <definedName name="___________CAN491" localSheetId="0">[19]PROCTOR!#REF!</definedName>
    <definedName name="___________CAN491">[19]PROCTOR!#REF!</definedName>
    <definedName name="___________CAN492" localSheetId="0">[19]PROCTOR!#REF!</definedName>
    <definedName name="___________CAN492">[19]PROCTOR!#REF!</definedName>
    <definedName name="___________CAN493" localSheetId="0">[19]PROCTOR!#REF!</definedName>
    <definedName name="___________CAN493">[19]PROCTOR!#REF!</definedName>
    <definedName name="___________CAN494" localSheetId="0">[19]PROCTOR!#REF!</definedName>
    <definedName name="___________CAN494">[19]PROCTOR!#REF!</definedName>
    <definedName name="___________CAN495" localSheetId="0">[19]PROCTOR!#REF!</definedName>
    <definedName name="___________CAN495">[19]PROCTOR!#REF!</definedName>
    <definedName name="___________CAN496" localSheetId="0">[19]PROCTOR!#REF!</definedName>
    <definedName name="___________CAN496">[19]PROCTOR!#REF!</definedName>
    <definedName name="___________CAN497" localSheetId="0">[19]PROCTOR!#REF!</definedName>
    <definedName name="___________CAN497">[19]PROCTOR!#REF!</definedName>
    <definedName name="___________CAN498" localSheetId="0">[19]PROCTOR!#REF!</definedName>
    <definedName name="___________CAN498">[19]PROCTOR!#REF!</definedName>
    <definedName name="___________CAN499" localSheetId="0">[19]PROCTOR!#REF!</definedName>
    <definedName name="___________CAN499">[19]PROCTOR!#REF!</definedName>
    <definedName name="___________CAN500" localSheetId="0">[19]PROCTOR!#REF!</definedName>
    <definedName name="___________CAN500">[19]PROCTOR!#REF!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6" hidden="1">{"'Sheet1'!$A$4386:$N$4591"}</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'[23]21-Rate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'[4]Mix Design'!#REF!</definedName>
    <definedName name="___________MIX15150">'[4]Mix Design'!#REF!</definedName>
    <definedName name="___________MIX1540">'[4]Mix Design'!$P$11</definedName>
    <definedName name="___________MIX1580" localSheetId="0">'[4]Mix Design'!#REF!</definedName>
    <definedName name="___________MIX1580">'[4]Mix Design'!#REF!</definedName>
    <definedName name="___________MIX2">'[5]Mix Design'!$P$12</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'[4]Mix Design'!#REF!</definedName>
    <definedName name="___________MIX45">'[4]Mix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0">#REF!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'[20]ANAL-PUMP HOUSE'!$I$58</definedName>
    <definedName name="___________SLV80010">'[20]ANAL-PUMP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'[20]ANAL-PUMP HOUSE'!$I$55</definedName>
    <definedName name="__________ash1" localSheetId="0">[21]ANAL!#REF!</definedName>
    <definedName name="__________ash1">[21]ANAL!#REF!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[19]PROCTOR!#REF!</definedName>
    <definedName name="__________CAN458">[19]PROCTOR!#REF!</definedName>
    <definedName name="__________CAN486" localSheetId="0">[19]PROCTOR!#REF!</definedName>
    <definedName name="__________CAN486">[19]PROCTOR!#REF!</definedName>
    <definedName name="__________CAN487" localSheetId="0">[19]PROCTOR!#REF!</definedName>
    <definedName name="__________CAN487">[19]PROCTOR!#REF!</definedName>
    <definedName name="__________CAN488" localSheetId="0">[19]PROCTOR!#REF!</definedName>
    <definedName name="__________CAN488">[19]PROCTOR!#REF!</definedName>
    <definedName name="__________CAN489" localSheetId="0">[19]PROCTOR!#REF!</definedName>
    <definedName name="__________CAN489">[19]PROCTOR!#REF!</definedName>
    <definedName name="__________CAN490" localSheetId="0">[19]PROCTOR!#REF!</definedName>
    <definedName name="__________CAN490">[19]PROCTOR!#REF!</definedName>
    <definedName name="__________CAN491" localSheetId="0">[19]PROCTOR!#REF!</definedName>
    <definedName name="__________CAN491">[19]PROCTOR!#REF!</definedName>
    <definedName name="__________CAN492" localSheetId="0">[19]PROCTOR!#REF!</definedName>
    <definedName name="__________CAN492">[19]PROCTOR!#REF!</definedName>
    <definedName name="__________CAN493" localSheetId="0">[19]PROCTOR!#REF!</definedName>
    <definedName name="__________CAN493">[19]PROCTOR!#REF!</definedName>
    <definedName name="__________CAN494" localSheetId="0">[19]PROCTOR!#REF!</definedName>
    <definedName name="__________CAN494">[19]PROCTOR!#REF!</definedName>
    <definedName name="__________CAN495" localSheetId="0">[19]PROCTOR!#REF!</definedName>
    <definedName name="__________CAN495">[19]PROCTOR!#REF!</definedName>
    <definedName name="__________CAN496" localSheetId="0">[19]PROCTOR!#REF!</definedName>
    <definedName name="__________CAN496">[19]PROCTOR!#REF!</definedName>
    <definedName name="__________CAN497" localSheetId="0">[19]PROCTOR!#REF!</definedName>
    <definedName name="__________CAN497">[19]PROCTOR!#REF!</definedName>
    <definedName name="__________CAN498" localSheetId="0">[19]PROCTOR!#REF!</definedName>
    <definedName name="__________CAN498">[19]PROCTOR!#REF!</definedName>
    <definedName name="__________CAN499" localSheetId="0">[19]PROCTOR!#REF!</definedName>
    <definedName name="__________CAN499">[19]PROCTOR!#REF!</definedName>
    <definedName name="__________CAN500" localSheetId="0">[19]PROCTOR!#REF!</definedName>
    <definedName name="__________CAN500">[19]PROCTOR!#REF!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6" hidden="1">{"'Sheet1'!$A$4386:$N$4591"}</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'[23]21-Rate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'[4]Mix Design'!#REF!</definedName>
    <definedName name="__________MIX15150">'[4]Mix Design'!#REF!</definedName>
    <definedName name="__________MIX1540">'[4]Mix Design'!$P$11</definedName>
    <definedName name="__________MIX1580" localSheetId="0">'[4]Mix Design'!#REF!</definedName>
    <definedName name="__________MIX1580">'[4]Mix Design'!#REF!</definedName>
    <definedName name="__________MIX2">'[5]Mix Design'!$P$12</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0">#REF!</definedName>
    <definedName name="__________MIX25">#REF!</definedName>
    <definedName name="__________MIX2540">'[4]Mix Design'!$P$15</definedName>
    <definedName name="__________Mix255">'[6]Mix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'[4]Mix Design'!#REF!</definedName>
    <definedName name="__________MIX45">'[4]Mix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 localSheetId="0">#REF!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'[20]ANAL-PUMP HOUSE'!$I$58</definedName>
    <definedName name="__________SLV80010">'[20]ANAL-PUMP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'[23]21-Rate Analysis-1'!$E$22</definedName>
    <definedName name="_________AGG40" localSheetId="0">#REF!</definedName>
    <definedName name="_________AGG40">#REF!</definedName>
    <definedName name="_________AGG6" localSheetId="0">#REF!</definedName>
    <definedName name="_________AGG6">#REF!</definedName>
    <definedName name="_________ARV8040">'[20]ANAL-PUMP HOUSE'!$I$55</definedName>
    <definedName name="_________ash1" localSheetId="0">[21]ANAL!#REF!</definedName>
    <definedName name="_________ash1">[21]ANAL!#REF!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[19]PROCTOR!#REF!</definedName>
    <definedName name="_________CAN458">[19]PROCTOR!#REF!</definedName>
    <definedName name="_________CAN486" localSheetId="0">[19]PROCTOR!#REF!</definedName>
    <definedName name="_________CAN486">[19]PROCTOR!#REF!</definedName>
    <definedName name="_________CAN487" localSheetId="0">[19]PROCTOR!#REF!</definedName>
    <definedName name="_________CAN487">[19]PROCTOR!#REF!</definedName>
    <definedName name="_________CAN488" localSheetId="0">[19]PROCTOR!#REF!</definedName>
    <definedName name="_________CAN488">[19]PROCTOR!#REF!</definedName>
    <definedName name="_________CAN489" localSheetId="0">[19]PROCTOR!#REF!</definedName>
    <definedName name="_________CAN489">[19]PROCTOR!#REF!</definedName>
    <definedName name="_________CAN490" localSheetId="0">[19]PROCTOR!#REF!</definedName>
    <definedName name="_________CAN490">[19]PROCTOR!#REF!</definedName>
    <definedName name="_________CAN491" localSheetId="0">[19]PROCTOR!#REF!</definedName>
    <definedName name="_________CAN491">[19]PROCTOR!#REF!</definedName>
    <definedName name="_________CAN492" localSheetId="0">[19]PROCTOR!#REF!</definedName>
    <definedName name="_________CAN492">[19]PROCTOR!#REF!</definedName>
    <definedName name="_________CAN493" localSheetId="0">[19]PROCTOR!#REF!</definedName>
    <definedName name="_________CAN493">[19]PROCTOR!#REF!</definedName>
    <definedName name="_________CAN494" localSheetId="0">[19]PROCTOR!#REF!</definedName>
    <definedName name="_________CAN494">[19]PROCTOR!#REF!</definedName>
    <definedName name="_________CAN495" localSheetId="0">[19]PROCTOR!#REF!</definedName>
    <definedName name="_________CAN495">[19]PROCTOR!#REF!</definedName>
    <definedName name="_________CAN496" localSheetId="0">[19]PROCTOR!#REF!</definedName>
    <definedName name="_________CAN496">[19]PROCTOR!#REF!</definedName>
    <definedName name="_________CAN497" localSheetId="0">[19]PROCTOR!#REF!</definedName>
    <definedName name="_________CAN497">[19]PROCTOR!#REF!</definedName>
    <definedName name="_________CAN498" localSheetId="0">[19]PROCTOR!#REF!</definedName>
    <definedName name="_________CAN498">[19]PROCTOR!#REF!</definedName>
    <definedName name="_________CAN499" localSheetId="0">[19]PROCTOR!#REF!</definedName>
    <definedName name="_________CAN499">[19]PROCTOR!#REF!</definedName>
    <definedName name="_________CAN500" localSheetId="0">[19]PROCTOR!#REF!</definedName>
    <definedName name="_________CAN500">[19]PROCTOR!#REF!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6" hidden="1">{"'Sheet1'!$A$4386:$N$4591"}</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'[4]Mix Design'!#REF!</definedName>
    <definedName name="_________MIX15150">'[4]Mix Design'!#REF!</definedName>
    <definedName name="_________MIX1540">'[4]Mix Design'!$P$11</definedName>
    <definedName name="_________MIX1580" localSheetId="0">'[4]Mix Design'!#REF!</definedName>
    <definedName name="_________MIX1580">'[4]Mix Design'!#REF!</definedName>
    <definedName name="_________MIX2">'[5]Mix Design'!$P$12</definedName>
    <definedName name="_________MIX20" localSheetId="0">#REF!</definedName>
    <definedName name="_________MIX20">#REF!</definedName>
    <definedName name="_________MIX2020">'[4]Mix Design'!$P$12</definedName>
    <definedName name="_________MIX2040">'[4]Mix Design'!$P$13</definedName>
    <definedName name="_________MIX25" localSheetId="0">#REF!</definedName>
    <definedName name="_________MIX25">#REF!</definedName>
    <definedName name="_________MIX2540">'[4]Mix Design'!$P$15</definedName>
    <definedName name="_________Mix255">'[6]Mix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'[4]Mix Design'!#REF!</definedName>
    <definedName name="_________MIX45">'[4]Mix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'[23]21-Rate Analysis-1'!$E$22</definedName>
    <definedName name="________AGG40" localSheetId="0">#REF!</definedName>
    <definedName name="________AGG40">#REF!</definedName>
    <definedName name="________AGG6" localSheetId="0">#REF!</definedName>
    <definedName name="________AGG6">#REF!</definedName>
    <definedName name="________ARV8040">'[20]ANAL-PUMP HOUSE'!$I$55</definedName>
    <definedName name="________ash1" localSheetId="0">[21]ANAL!#REF!</definedName>
    <definedName name="________ash1">[21]ANAL!#REF!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[14]PROCTOR!#REF!</definedName>
    <definedName name="________CAN458">[14]PROCTOR!#REF!</definedName>
    <definedName name="________CAN486" localSheetId="0">[14]PROCTOR!#REF!</definedName>
    <definedName name="________CAN486">[14]PROCTOR!#REF!</definedName>
    <definedName name="________CAN487" localSheetId="0">[14]PROCTOR!#REF!</definedName>
    <definedName name="________CAN487">[14]PROCTOR!#REF!</definedName>
    <definedName name="________CAN488" localSheetId="0">[14]PROCTOR!#REF!</definedName>
    <definedName name="________CAN488">[14]PROCTOR!#REF!</definedName>
    <definedName name="________CAN489" localSheetId="0">[14]PROCTOR!#REF!</definedName>
    <definedName name="________CAN489">[14]PROCTOR!#REF!</definedName>
    <definedName name="________CAN490" localSheetId="0">[14]PROCTOR!#REF!</definedName>
    <definedName name="________CAN490">[14]PROCTOR!#REF!</definedName>
    <definedName name="________CAN491" localSheetId="0">[14]PROCTOR!#REF!</definedName>
    <definedName name="________CAN491">[14]PROCTOR!#REF!</definedName>
    <definedName name="________CAN492" localSheetId="0">[14]PROCTOR!#REF!</definedName>
    <definedName name="________CAN492">[14]PROCTOR!#REF!</definedName>
    <definedName name="________CAN493" localSheetId="0">[14]PROCTOR!#REF!</definedName>
    <definedName name="________CAN493">[14]PROCTOR!#REF!</definedName>
    <definedName name="________CAN494" localSheetId="0">[14]PROCTOR!#REF!</definedName>
    <definedName name="________CAN494">[14]PROCTOR!#REF!</definedName>
    <definedName name="________CAN495" localSheetId="0">[14]PROCTOR!#REF!</definedName>
    <definedName name="________CAN495">[14]PROCTOR!#REF!</definedName>
    <definedName name="________CAN496" localSheetId="0">[14]PROCTOR!#REF!</definedName>
    <definedName name="________CAN496">[14]PROCTOR!#REF!</definedName>
    <definedName name="________CAN497" localSheetId="0">[14]PROCTOR!#REF!</definedName>
    <definedName name="________CAN497">[14]PROCTOR!#REF!</definedName>
    <definedName name="________CAN498" localSheetId="0">[14]PROCTOR!#REF!</definedName>
    <definedName name="________CAN498">[14]PROCTOR!#REF!</definedName>
    <definedName name="________CAN499" localSheetId="0">[14]PROCTOR!#REF!</definedName>
    <definedName name="________CAN499">[14]PROCTOR!#REF!</definedName>
    <definedName name="________CAN500" localSheetId="0">[14]PROCTOR!#REF!</definedName>
    <definedName name="________CAN500">[14]PROCTOR!#REF!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6" hidden="1">{"'Sheet1'!$A$4386:$N$4591"}</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'[4]Mix Design'!#REF!</definedName>
    <definedName name="________MIX15150">'[4]Mix Design'!#REF!</definedName>
    <definedName name="________MIX1540">'[4]Mix Design'!$P$11</definedName>
    <definedName name="________MIX1580" localSheetId="0">'[4]Mix Design'!#REF!</definedName>
    <definedName name="________MIX1580">'[4]Mix Design'!#REF!</definedName>
    <definedName name="________MIX2">'[5]Mix Design'!$P$12</definedName>
    <definedName name="________MIX20" localSheetId="0">#REF!</definedName>
    <definedName name="________MIX20">#REF!</definedName>
    <definedName name="________MIX2020">'[4]Mix Design'!$P$12</definedName>
    <definedName name="________MIX2040">'[4]Mix Design'!$P$13</definedName>
    <definedName name="________MIX25" localSheetId="0">#REF!</definedName>
    <definedName name="________MIX25">#REF!</definedName>
    <definedName name="________MIX2540">'[4]Mix Design'!$P$15</definedName>
    <definedName name="________Mix255">'[6]Mix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'[4]Mix Design'!#REF!</definedName>
    <definedName name="________MIX45">'[4]Mix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'[23]21-Rate Analysis-1'!$E$22</definedName>
    <definedName name="_______AGG40" localSheetId="0">#REF!</definedName>
    <definedName name="_______AGG40">#REF!</definedName>
    <definedName name="_______AGG6" localSheetId="0">#REF!</definedName>
    <definedName name="_______AGG6">#REF!</definedName>
    <definedName name="_______ash1" localSheetId="0">[13]ANAL!#REF!</definedName>
    <definedName name="_______ash1">[13]ANAL!#REF!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[14]PROCTOR!#REF!</definedName>
    <definedName name="_______CAN458">[14]PROCTOR!#REF!</definedName>
    <definedName name="_______CAN486" localSheetId="0">[14]PROCTOR!#REF!</definedName>
    <definedName name="_______CAN486">[14]PROCTOR!#REF!</definedName>
    <definedName name="_______CAN487" localSheetId="0">[14]PROCTOR!#REF!</definedName>
    <definedName name="_______CAN487">[14]PROCTOR!#REF!</definedName>
    <definedName name="_______CAN488" localSheetId="0">[14]PROCTOR!#REF!</definedName>
    <definedName name="_______CAN488">[14]PROCTOR!#REF!</definedName>
    <definedName name="_______CAN489" localSheetId="0">[14]PROCTOR!#REF!</definedName>
    <definedName name="_______CAN489">[14]PROCTOR!#REF!</definedName>
    <definedName name="_______CAN490" localSheetId="0">[14]PROCTOR!#REF!</definedName>
    <definedName name="_______CAN490">[14]PROCTOR!#REF!</definedName>
    <definedName name="_______CAN491" localSheetId="0">[14]PROCTOR!#REF!</definedName>
    <definedName name="_______CAN491">[14]PROCTOR!#REF!</definedName>
    <definedName name="_______CAN492" localSheetId="0">[14]PROCTOR!#REF!</definedName>
    <definedName name="_______CAN492">[14]PROCTOR!#REF!</definedName>
    <definedName name="_______CAN493" localSheetId="0">[14]PROCTOR!#REF!</definedName>
    <definedName name="_______CAN493">[14]PROCTOR!#REF!</definedName>
    <definedName name="_______CAN494" localSheetId="0">[14]PROCTOR!#REF!</definedName>
    <definedName name="_______CAN494">[14]PROCTOR!#REF!</definedName>
    <definedName name="_______CAN495" localSheetId="0">[14]PROCTOR!#REF!</definedName>
    <definedName name="_______CAN495">[14]PROCTOR!#REF!</definedName>
    <definedName name="_______CAN496" localSheetId="0">[14]PROCTOR!#REF!</definedName>
    <definedName name="_______CAN496">[14]PROCTOR!#REF!</definedName>
    <definedName name="_______CAN497" localSheetId="0">[14]PROCTOR!#REF!</definedName>
    <definedName name="_______CAN497">[14]PROCTOR!#REF!</definedName>
    <definedName name="_______CAN498" localSheetId="0">[14]PROCTOR!#REF!</definedName>
    <definedName name="_______CAN498">[14]PROCTOR!#REF!</definedName>
    <definedName name="_______CAN499" localSheetId="0">[14]PROCTOR!#REF!</definedName>
    <definedName name="_______CAN499">[14]PROCTOR!#REF!</definedName>
    <definedName name="_______CAN500" localSheetId="0">[14]PROCTOR!#REF!</definedName>
    <definedName name="_______CAN500">[14]PROCTOR!#REF!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6" hidden="1">{"'Sheet1'!$A$4386:$N$4591"}</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'[26]21-Rate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'[4]Mix Design'!#REF!</definedName>
    <definedName name="_______MIX15150">'[4]Mix Design'!#REF!</definedName>
    <definedName name="_______MIX1540">'[4]Mix Design'!$P$11</definedName>
    <definedName name="_______MIX1580" localSheetId="0">'[4]Mix Design'!#REF!</definedName>
    <definedName name="_______MIX1580">'[4]Mix Design'!#REF!</definedName>
    <definedName name="_______MIX2">'[5]Mix Design'!$P$12</definedName>
    <definedName name="_______MIX20" localSheetId="0">#REF!</definedName>
    <definedName name="_______MIX20">#REF!</definedName>
    <definedName name="_______MIX2020">'[4]Mix Design'!$P$12</definedName>
    <definedName name="_______MIX2040">'[4]Mix Design'!$P$13</definedName>
    <definedName name="_______MIX25" localSheetId="0">#REF!</definedName>
    <definedName name="_______MIX25">#REF!</definedName>
    <definedName name="_______MIX2540">'[4]Mix Design'!$P$15</definedName>
    <definedName name="_______Mix255">'[6]Mix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'[4]Mix Design'!#REF!</definedName>
    <definedName name="_______MIX45">'[4]Mix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'[25]ANAL-PIPE LINE'!#REF!</definedName>
    <definedName name="_______SLV10025">'[25]ANAL-PIPE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'[23]21-Rate Analysis-1'!$E$22</definedName>
    <definedName name="______AGG40" localSheetId="0">#REF!</definedName>
    <definedName name="______AGG40">#REF!</definedName>
    <definedName name="______AGG6" localSheetId="0">#REF!</definedName>
    <definedName name="______AGG6">#REF!</definedName>
    <definedName name="______ash1" localSheetId="0">[13]ANAL!#REF!</definedName>
    <definedName name="______ash1">[13]ANAL!#REF!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[14]PROCTOR!#REF!</definedName>
    <definedName name="______CAN458">[14]PROCTOR!#REF!</definedName>
    <definedName name="______CAN486" localSheetId="0">[14]PROCTOR!#REF!</definedName>
    <definedName name="______CAN486">[14]PROCTOR!#REF!</definedName>
    <definedName name="______CAN487" localSheetId="0">[14]PROCTOR!#REF!</definedName>
    <definedName name="______CAN487">[14]PROCTOR!#REF!</definedName>
    <definedName name="______CAN488" localSheetId="0">[14]PROCTOR!#REF!</definedName>
    <definedName name="______CAN488">[14]PROCTOR!#REF!</definedName>
    <definedName name="______CAN489" localSheetId="0">[14]PROCTOR!#REF!</definedName>
    <definedName name="______CAN489">[14]PROCTOR!#REF!</definedName>
    <definedName name="______CAN490" localSheetId="0">[14]PROCTOR!#REF!</definedName>
    <definedName name="______CAN490">[14]PROCTOR!#REF!</definedName>
    <definedName name="______CAN491" localSheetId="0">[14]PROCTOR!#REF!</definedName>
    <definedName name="______CAN491">[14]PROCTOR!#REF!</definedName>
    <definedName name="______CAN492" localSheetId="0">[14]PROCTOR!#REF!</definedName>
    <definedName name="______CAN492">[14]PROCTOR!#REF!</definedName>
    <definedName name="______CAN493" localSheetId="0">[14]PROCTOR!#REF!</definedName>
    <definedName name="______CAN493">[14]PROCTOR!#REF!</definedName>
    <definedName name="______CAN494" localSheetId="0">[14]PROCTOR!#REF!</definedName>
    <definedName name="______CAN494">[14]PROCTOR!#REF!</definedName>
    <definedName name="______CAN495" localSheetId="0">[14]PROCTOR!#REF!</definedName>
    <definedName name="______CAN495">[14]PROCTOR!#REF!</definedName>
    <definedName name="______CAN496" localSheetId="0">[14]PROCTOR!#REF!</definedName>
    <definedName name="______CAN496">[14]PROCTOR!#REF!</definedName>
    <definedName name="______CAN497" localSheetId="0">[14]PROCTOR!#REF!</definedName>
    <definedName name="______CAN497">[14]PROCTOR!#REF!</definedName>
    <definedName name="______CAN498" localSheetId="0">[14]PROCTOR!#REF!</definedName>
    <definedName name="______CAN498">[14]PROCTOR!#REF!</definedName>
    <definedName name="______CAN499" localSheetId="0">[14]PROCTOR!#REF!</definedName>
    <definedName name="______CAN499">[14]PROCTOR!#REF!</definedName>
    <definedName name="______CAN500" localSheetId="0">[14]PROCTOR!#REF!</definedName>
    <definedName name="______CAN500">[14]PROCTOR!#REF!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6" hidden="1">{"'Sheet1'!$A$4386:$N$4591"}</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'[4]Mix Design'!#REF!</definedName>
    <definedName name="______MIX15150">'[4]Mix Design'!#REF!</definedName>
    <definedName name="______MIX1540">'[4]Mix Design'!$P$11</definedName>
    <definedName name="______MIX1580" localSheetId="0">'[4]Mix Design'!#REF!</definedName>
    <definedName name="______MIX1580">'[4]Mix Design'!#REF!</definedName>
    <definedName name="______MIX2">'[5]Mix Design'!$P$12</definedName>
    <definedName name="______MIX20" localSheetId="0">#REF!</definedName>
    <definedName name="______MIX20">#REF!</definedName>
    <definedName name="______MIX2020">'[4]Mix Design'!$P$12</definedName>
    <definedName name="______MIX2040">'[4]Mix Design'!$P$13</definedName>
    <definedName name="______MIX25" localSheetId="0">#REF!</definedName>
    <definedName name="______MIX25">#REF!</definedName>
    <definedName name="______MIX2540">'[4]Mix Design'!$P$15</definedName>
    <definedName name="______Mix255">'[6]Mix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'[4]Mix Design'!#REF!</definedName>
    <definedName name="______MIX45">'[4]Mix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'[28]ANAL-PIPE LINE'!#REF!</definedName>
    <definedName name="______SLV10025">'[28]ANAL-PIPE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[13]ANAL!#REF!</definedName>
    <definedName name="_____ash1">[13]ANAL!#REF!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[14]PROCTOR!#REF!</definedName>
    <definedName name="_____CAN458">[14]PROCTOR!#REF!</definedName>
    <definedName name="_____CAN486" localSheetId="0">[14]PROCTOR!#REF!</definedName>
    <definedName name="_____CAN486">[14]PROCTOR!#REF!</definedName>
    <definedName name="_____CAN487" localSheetId="0">[14]PROCTOR!#REF!</definedName>
    <definedName name="_____CAN487">[14]PROCTOR!#REF!</definedName>
    <definedName name="_____CAN488" localSheetId="0">[14]PROCTOR!#REF!</definedName>
    <definedName name="_____CAN488">[14]PROCTOR!#REF!</definedName>
    <definedName name="_____CAN489" localSheetId="0">[14]PROCTOR!#REF!</definedName>
    <definedName name="_____CAN489">[14]PROCTOR!#REF!</definedName>
    <definedName name="_____CAN490" localSheetId="0">[14]PROCTOR!#REF!</definedName>
    <definedName name="_____CAN490">[14]PROCTOR!#REF!</definedName>
    <definedName name="_____CAN491" localSheetId="0">[14]PROCTOR!#REF!</definedName>
    <definedName name="_____CAN491">[14]PROCTOR!#REF!</definedName>
    <definedName name="_____CAN492" localSheetId="0">[14]PROCTOR!#REF!</definedName>
    <definedName name="_____CAN492">[14]PROCTOR!#REF!</definedName>
    <definedName name="_____CAN493" localSheetId="0">[14]PROCTOR!#REF!</definedName>
    <definedName name="_____CAN493">[14]PROCTOR!#REF!</definedName>
    <definedName name="_____CAN494" localSheetId="0">[14]PROCTOR!#REF!</definedName>
    <definedName name="_____CAN494">[14]PROCTOR!#REF!</definedName>
    <definedName name="_____CAN495" localSheetId="0">[14]PROCTOR!#REF!</definedName>
    <definedName name="_____CAN495">[14]PROCTOR!#REF!</definedName>
    <definedName name="_____CAN496" localSheetId="0">[14]PROCTOR!#REF!</definedName>
    <definedName name="_____CAN496">[14]PROCTOR!#REF!</definedName>
    <definedName name="_____CAN497" localSheetId="0">[14]PROCTOR!#REF!</definedName>
    <definedName name="_____CAN497">[14]PROCTOR!#REF!</definedName>
    <definedName name="_____CAN498" localSheetId="0">[14]PROCTOR!#REF!</definedName>
    <definedName name="_____CAN498">[14]PROCTOR!#REF!</definedName>
    <definedName name="_____CAN499" localSheetId="0">[14]PROCTOR!#REF!</definedName>
    <definedName name="_____CAN499">[14]PROCTOR!#REF!</definedName>
    <definedName name="_____CAN500" localSheetId="0">[14]PROCTOR!#REF!</definedName>
    <definedName name="_____CAN500">[14]PROCTOR!#REF!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6" hidden="1">{"'Sheet1'!$A$4386:$N$4591"}</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'[4]Mix Design'!#REF!</definedName>
    <definedName name="_____MIX15150">'[4]Mix Design'!#REF!</definedName>
    <definedName name="_____MIX1540">'[4]Mix Design'!$P$11</definedName>
    <definedName name="_____MIX1580" localSheetId="0">'[4]Mix Design'!#REF!</definedName>
    <definedName name="_____MIX1580">'[4]Mix Design'!#REF!</definedName>
    <definedName name="_____MIX2">'[5]Mix Design'!$P$12</definedName>
    <definedName name="_____MIX20" localSheetId="0">#REF!</definedName>
    <definedName name="_____MIX20">#REF!</definedName>
    <definedName name="_____MIX2020">'[4]Mix Design'!$P$12</definedName>
    <definedName name="_____MIX2040">'[4]Mix Design'!$P$13</definedName>
    <definedName name="_____MIX25" localSheetId="0">#REF!</definedName>
    <definedName name="_____MIX25">#REF!</definedName>
    <definedName name="_____MIX2540">'[4]Mix Design'!$P$15</definedName>
    <definedName name="_____Mix255">'[6]Mix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'[4]Mix Design'!#REF!</definedName>
    <definedName name="_____MIX45">'[4]Mix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[13]ANAL!#REF!</definedName>
    <definedName name="____ash1">[13]ANAL!#REF!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[14]PROCTOR!#REF!</definedName>
    <definedName name="____CAN458">[14]PROCTOR!#REF!</definedName>
    <definedName name="____CAN486" localSheetId="0">[14]PROCTOR!#REF!</definedName>
    <definedName name="____CAN486">[14]PROCTOR!#REF!</definedName>
    <definedName name="____CAN487" localSheetId="0">[14]PROCTOR!#REF!</definedName>
    <definedName name="____CAN487">[14]PROCTOR!#REF!</definedName>
    <definedName name="____CAN488" localSheetId="0">[14]PROCTOR!#REF!</definedName>
    <definedName name="____CAN488">[14]PROCTOR!#REF!</definedName>
    <definedName name="____CAN489" localSheetId="0">[14]PROCTOR!#REF!</definedName>
    <definedName name="____CAN489">[14]PROCTOR!#REF!</definedName>
    <definedName name="____CAN490" localSheetId="0">[14]PROCTOR!#REF!</definedName>
    <definedName name="____CAN490">[14]PROCTOR!#REF!</definedName>
    <definedName name="____CAN491" localSheetId="0">[14]PROCTOR!#REF!</definedName>
    <definedName name="____CAN491">[14]PROCTOR!#REF!</definedName>
    <definedName name="____CAN492" localSheetId="0">[14]PROCTOR!#REF!</definedName>
    <definedName name="____CAN492">[14]PROCTOR!#REF!</definedName>
    <definedName name="____CAN493" localSheetId="0">[14]PROCTOR!#REF!</definedName>
    <definedName name="____CAN493">[14]PROCTOR!#REF!</definedName>
    <definedName name="____CAN494" localSheetId="0">[14]PROCTOR!#REF!</definedName>
    <definedName name="____CAN494">[14]PROCTOR!#REF!</definedName>
    <definedName name="____CAN495" localSheetId="0">[14]PROCTOR!#REF!</definedName>
    <definedName name="____CAN495">[14]PROCTOR!#REF!</definedName>
    <definedName name="____CAN496" localSheetId="0">[14]PROCTOR!#REF!</definedName>
    <definedName name="____CAN496">[14]PROCTOR!#REF!</definedName>
    <definedName name="____CAN497" localSheetId="0">[14]PROCTOR!#REF!</definedName>
    <definedName name="____CAN497">[14]PROCTOR!#REF!</definedName>
    <definedName name="____CAN498" localSheetId="0">[14]PROCTOR!#REF!</definedName>
    <definedName name="____CAN498">[14]PROCTOR!#REF!</definedName>
    <definedName name="____CAN499" localSheetId="0">[14]PROCTOR!#REF!</definedName>
    <definedName name="____CAN499">[14]PROCTOR!#REF!</definedName>
    <definedName name="____CAN500" localSheetId="0">[14]PROCTOR!#REF!</definedName>
    <definedName name="____CAN500">[14]PROCTOR!#REF!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6" hidden="1">{"'Sheet1'!$A$4386:$N$4591"}</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'[4]Mix Design'!#REF!</definedName>
    <definedName name="____MIX15150">'[4]Mix Design'!#REF!</definedName>
    <definedName name="____MIX1540">'[4]Mix Design'!$P$11</definedName>
    <definedName name="____MIX1580" localSheetId="0">'[4]Mix Design'!#REF!</definedName>
    <definedName name="____MIX1580">'[4]Mix Design'!#REF!</definedName>
    <definedName name="____MIX2">'[5]Mix Design'!$P$12</definedName>
    <definedName name="____MIX20" localSheetId="0">#REF!</definedName>
    <definedName name="____MIX20">#REF!</definedName>
    <definedName name="____MIX2020">'[4]Mix Design'!$P$12</definedName>
    <definedName name="____MIX2040">'[4]Mix Design'!$P$13</definedName>
    <definedName name="____MIX25" localSheetId="0">#REF!</definedName>
    <definedName name="____MIX25">#REF!</definedName>
    <definedName name="____MIX2540">'[4]Mix Design'!$P$15</definedName>
    <definedName name="____Mix255">'[6]Mix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'[4]Mix Design'!#REF!</definedName>
    <definedName name="____MIX45">'[4]Mix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[13]ANAL!#REF!</definedName>
    <definedName name="___ash1">[13]ANAL!#REF!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[14]PROCTOR!#REF!</definedName>
    <definedName name="___CAN458">[14]PROCTOR!#REF!</definedName>
    <definedName name="___CAN486" localSheetId="0">[14]PROCTOR!#REF!</definedName>
    <definedName name="___CAN486">[14]PROCTOR!#REF!</definedName>
    <definedName name="___CAN487" localSheetId="0">[14]PROCTOR!#REF!</definedName>
    <definedName name="___CAN487">[14]PROCTOR!#REF!</definedName>
    <definedName name="___CAN488" localSheetId="0">[14]PROCTOR!#REF!</definedName>
    <definedName name="___CAN488">[14]PROCTOR!#REF!</definedName>
    <definedName name="___CAN489" localSheetId="0">[14]PROCTOR!#REF!</definedName>
    <definedName name="___CAN489">[14]PROCTOR!#REF!</definedName>
    <definedName name="___CAN490" localSheetId="0">[14]PROCTOR!#REF!</definedName>
    <definedName name="___CAN490">[14]PROCTOR!#REF!</definedName>
    <definedName name="___CAN491" localSheetId="0">[14]PROCTOR!#REF!</definedName>
    <definedName name="___CAN491">[14]PROCTOR!#REF!</definedName>
    <definedName name="___CAN492" localSheetId="0">[14]PROCTOR!#REF!</definedName>
    <definedName name="___CAN492">[14]PROCTOR!#REF!</definedName>
    <definedName name="___CAN493" localSheetId="0">[14]PROCTOR!#REF!</definedName>
    <definedName name="___CAN493">[14]PROCTOR!#REF!</definedName>
    <definedName name="___CAN494" localSheetId="0">[14]PROCTOR!#REF!</definedName>
    <definedName name="___CAN494">[14]PROCTOR!#REF!</definedName>
    <definedName name="___CAN495" localSheetId="0">[14]PROCTOR!#REF!</definedName>
    <definedName name="___CAN495">[14]PROCTOR!#REF!</definedName>
    <definedName name="___CAN496" localSheetId="0">[14]PROCTOR!#REF!</definedName>
    <definedName name="___CAN496">[14]PROCTOR!#REF!</definedName>
    <definedName name="___CAN497" localSheetId="0">[14]PROCTOR!#REF!</definedName>
    <definedName name="___CAN497">[14]PROCTOR!#REF!</definedName>
    <definedName name="___CAN498" localSheetId="0">[14]PROCTOR!#REF!</definedName>
    <definedName name="___CAN498">[14]PROCTOR!#REF!</definedName>
    <definedName name="___CAN499" localSheetId="0">[14]PROCTOR!#REF!</definedName>
    <definedName name="___CAN499">[14]PROCTOR!#REF!</definedName>
    <definedName name="___CAN500" localSheetId="0">[14]PROCTOR!#REF!</definedName>
    <definedName name="___CAN500">[14]PROCTOR!#REF!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6" hidden="1">{"'Sheet1'!$A$4386:$N$4591"}</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'[4]Mix Design'!#REF!</definedName>
    <definedName name="___MIX15150">'[4]Mix Design'!#REF!</definedName>
    <definedName name="___MIX1540">'[4]Mix Design'!$P$11</definedName>
    <definedName name="___MIX1580" localSheetId="0">'[4]Mix Design'!#REF!</definedName>
    <definedName name="___MIX1580">'[4]Mix Design'!#REF!</definedName>
    <definedName name="___MIX2">'[5]Mix Design'!$P$12</definedName>
    <definedName name="___MIX20" localSheetId="0">#REF!</definedName>
    <definedName name="___MIX20">#REF!</definedName>
    <definedName name="___MIX2020">'[4]Mix Design'!$P$12</definedName>
    <definedName name="___MIX2040">'[4]Mix Design'!$P$13</definedName>
    <definedName name="___MIX25" localSheetId="0">#REF!</definedName>
    <definedName name="___MIX25">#REF!</definedName>
    <definedName name="___MIX2540">'[4]Mix Design'!$P$15</definedName>
    <definedName name="___Mix255">'[6]Mix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'[4]Mix Design'!#REF!</definedName>
    <definedName name="___MIX45">'[4]Mix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[30]TTL!$G$31:$AU$31</definedName>
    <definedName name="__123Graph_B" localSheetId="0" hidden="1">'[31]P-Ins &amp; Bonds'!#REF!</definedName>
    <definedName name="__123Graph_B" hidden="1">'[31]P-Ins &amp; Bonds'!#REF!</definedName>
    <definedName name="__123Graph_C" hidden="1">[30]TTL!$G$37:$AU$37</definedName>
    <definedName name="__123Graph_D" localSheetId="0" hidden="1">'[31]P-Ins &amp; Bonds'!#REF!</definedName>
    <definedName name="__123Graph_D" hidden="1">'[31]P-Ins &amp; Bonds'!#REF!</definedName>
    <definedName name="__123Graph_E" localSheetId="0" hidden="1">'[31]P-Ins &amp; Bonds'!#REF!</definedName>
    <definedName name="__123Graph_E" hidden="1">'[31]P-Ins &amp; Bonds'!#REF!</definedName>
    <definedName name="__123Graph_F" localSheetId="0" hidden="1">'[31]P-Ins &amp; Bonds'!#REF!</definedName>
    <definedName name="__123Graph_F" hidden="1">'[31]P-Ins &amp; Bonds'!#REF!</definedName>
    <definedName name="__123Graph_X" hidden="1">[30]TTL!$G$6:$AU$6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[13]ANAL!#REF!</definedName>
    <definedName name="__ash1">[13]ANAL!#REF!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6">{#N/A,#N/A,FALSE,"mpph1";#N/A,#N/A,FALSE,"mpmseb";#N/A,#N/A,FALSE,"mpph2"}</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[14]PROCTOR!#REF!</definedName>
    <definedName name="__CAN458">[14]PROCTOR!#REF!</definedName>
    <definedName name="__CAN486" localSheetId="0">[14]PROCTOR!#REF!</definedName>
    <definedName name="__CAN486">[14]PROCTOR!#REF!</definedName>
    <definedName name="__CAN487" localSheetId="0">[14]PROCTOR!#REF!</definedName>
    <definedName name="__CAN487">[14]PROCTOR!#REF!</definedName>
    <definedName name="__CAN488" localSheetId="0">[14]PROCTOR!#REF!</definedName>
    <definedName name="__CAN488">[14]PROCTOR!#REF!</definedName>
    <definedName name="__CAN489" localSheetId="0">[14]PROCTOR!#REF!</definedName>
    <definedName name="__CAN489">[14]PROCTOR!#REF!</definedName>
    <definedName name="__CAN490" localSheetId="0">[14]PROCTOR!#REF!</definedName>
    <definedName name="__CAN490">[14]PROCTOR!#REF!</definedName>
    <definedName name="__CAN491" localSheetId="0">[14]PROCTOR!#REF!</definedName>
    <definedName name="__CAN491">[14]PROCTOR!#REF!</definedName>
    <definedName name="__CAN492" localSheetId="0">[14]PROCTOR!#REF!</definedName>
    <definedName name="__CAN492">[14]PROCTOR!#REF!</definedName>
    <definedName name="__CAN493" localSheetId="0">[14]PROCTOR!#REF!</definedName>
    <definedName name="__CAN493">[14]PROCTOR!#REF!</definedName>
    <definedName name="__CAN494" localSheetId="0">[14]PROCTOR!#REF!</definedName>
    <definedName name="__CAN494">[14]PROCTOR!#REF!</definedName>
    <definedName name="__CAN495" localSheetId="0">[14]PROCTOR!#REF!</definedName>
    <definedName name="__CAN495">[14]PROCTOR!#REF!</definedName>
    <definedName name="__CAN496" localSheetId="0">[14]PROCTOR!#REF!</definedName>
    <definedName name="__CAN496">[14]PROCTOR!#REF!</definedName>
    <definedName name="__CAN497" localSheetId="0">[14]PROCTOR!#REF!</definedName>
    <definedName name="__CAN497">[14]PROCTOR!#REF!</definedName>
    <definedName name="__CAN498" localSheetId="0">[14]PROCTOR!#REF!</definedName>
    <definedName name="__CAN498">[14]PROCTOR!#REF!</definedName>
    <definedName name="__CAN499" localSheetId="0">[14]PROCTOR!#REF!</definedName>
    <definedName name="__CAN499">[14]PROCTOR!#REF!</definedName>
    <definedName name="__CAN500" localSheetId="0">[14]PROCTOR!#REF!</definedName>
    <definedName name="__CAN500">[14]PROCTOR!#REF!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6" hidden="1">{"'Sheet1'!$A$4386:$N$4591"}</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'[32]Rate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'[4]Mix Design'!#REF!</definedName>
    <definedName name="__MIX15150">'[4]Mix Design'!#REF!</definedName>
    <definedName name="__MIX1540">'[4]Mix Design'!$P$11</definedName>
    <definedName name="__MIX1580" localSheetId="0">'[4]Mix Design'!#REF!</definedName>
    <definedName name="__MIX1580">'[4]Mix Design'!#REF!</definedName>
    <definedName name="__MIX2">'[5]Mix Design'!$P$12</definedName>
    <definedName name="__MIX20" localSheetId="0">#REF!</definedName>
    <definedName name="__MIX20">#REF!</definedName>
    <definedName name="__MIX2020">'[4]Mix Design'!$P$12</definedName>
    <definedName name="__MIX2040">'[4]Mix Design'!$P$13</definedName>
    <definedName name="__MIX25" localSheetId="0">#REF!</definedName>
    <definedName name="__MIX25">#REF!</definedName>
    <definedName name="__MIX2540">'[4]Mix Design'!$P$15</definedName>
    <definedName name="__Mix255">'[6]Mix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'[4]Mix Design'!#REF!</definedName>
    <definedName name="__MIX45">'[4]Mix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[36]당초!#REF!</definedName>
    <definedName name="_1">[36]당초!#REF!</definedName>
    <definedName name="_1_" localSheetId="0">[37]예가표!#REF!</definedName>
    <definedName name="_1_">[37]예가표!#REF!</definedName>
    <definedName name="_10__123Graph_DCHART_1" hidden="1">[38]Cash2!$K$16:$K$36</definedName>
    <definedName name="_11">#N/A</definedName>
    <definedName name="_11F" localSheetId="0" hidden="1">[39]산근!#REF!</definedName>
    <definedName name="_11F" hidden="1">[39]산근!#REF!</definedName>
    <definedName name="_12_0" localSheetId="0">[37]예가표!#REF!</definedName>
    <definedName name="_12_0">[37]예가표!#REF!</definedName>
    <definedName name="_13_0\LA" localSheetId="0">[40]공문!#REF!</definedName>
    <definedName name="_13_0\LA">[40]공문!#REF!</definedName>
    <definedName name="_13_ページング_電話関係" localSheetId="0">#REF!</definedName>
    <definedName name="_13_ページング_電話関係">#REF!</definedName>
    <definedName name="_14_0\MID" localSheetId="0">[40]공문!#REF!</definedName>
    <definedName name="_14_0\MID">[40]공문!#REF!</definedName>
    <definedName name="_15_0\SM" localSheetId="0">[40]공문!#REF!</definedName>
    <definedName name="_15_0\SM">[40]공문!#REF!</definedName>
    <definedName name="_16_0_0__123Grap" localSheetId="0" hidden="1">[41]공문!#REF!</definedName>
    <definedName name="_16_0_0__123Grap" hidden="1">[41]공문!#REF!</definedName>
    <definedName name="_17_0_0_F" localSheetId="0" hidden="1">#REF!</definedName>
    <definedName name="_17_0_0_F" hidden="1">#REF!</definedName>
    <definedName name="_18_0ME" localSheetId="0">[40]공문!#REF!</definedName>
    <definedName name="_18_0ME">[40]공문!#REF!</definedName>
    <definedName name="_19_0ME" localSheetId="0">[40]공문!#REF!</definedName>
    <definedName name="_19_0ME">[40]공문!#REF!</definedName>
    <definedName name="_2" localSheetId="0">[36]당초!#REF!</definedName>
    <definedName name="_2">[36]당초!#REF!</definedName>
    <definedName name="_2\LA" localSheetId="0">[40]공문!#REF!</definedName>
    <definedName name="_2\LA">[40]공문!#REF!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'[31]P-Site fac'!#REF!</definedName>
    <definedName name="_2A1">'[31]P-Site fac'!#REF!</definedName>
    <definedName name="_2A3" localSheetId="0">'[31]P-Site fac'!#REF!</definedName>
    <definedName name="_2A3">'[31]P-Site fac'!#REF!</definedName>
    <definedName name="_2A4" localSheetId="0">'[31]P-Site fac'!#REF!</definedName>
    <definedName name="_2A4">'[31]P-Site fac'!#REF!</definedName>
    <definedName name="_3" localSheetId="0">#REF!</definedName>
    <definedName name="_3">#REF!</definedName>
    <definedName name="_3\MID" localSheetId="0">[40]공문!#REF!</definedName>
    <definedName name="_3\MID">[40]공문!#REF!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[40]공문!#REF!</definedName>
    <definedName name="_35ME">[40]공문!#REF!</definedName>
    <definedName name="_36ME" localSheetId="0">[40]공문!#REF!</definedName>
    <definedName name="_36ME">[40]공문!#REF!</definedName>
    <definedName name="_37Y_0Crite" localSheetId="0">[42]jobhist!#REF!</definedName>
    <definedName name="_37Y_0Crite">[42]jobhist!#REF!</definedName>
    <definedName name="_38Y_0Extr" localSheetId="0">[42]jobhist!#REF!</definedName>
    <definedName name="_38Y_0Extr">[42]jobhist!#REF!</definedName>
    <definedName name="_3B1" localSheetId="0">'[31]P-Ins &amp; Bonds'!#REF!</definedName>
    <definedName name="_3B1">'[31]P-Ins &amp; Bonds'!#REF!</definedName>
    <definedName name="_3B2" localSheetId="0">'[31]P-Ins &amp; Bonds'!#REF!</definedName>
    <definedName name="_3B2">'[31]P-Ins &amp; Bonds'!#REF!</definedName>
    <definedName name="_3B3">[43]PRELIM5!$F$17</definedName>
    <definedName name="_4" localSheetId="0">#REF!</definedName>
    <definedName name="_4">#REF!</definedName>
    <definedName name="_4\SM" localSheetId="0">[40]공문!#REF!</definedName>
    <definedName name="_4\SM">[40]공문!#REF!</definedName>
    <definedName name="_5.0_Hire_and_running_charges_of_winch___grab" localSheetId="0">[44]SOR!#REF!</definedName>
    <definedName name="_5.0_Hire_and_running_charges_of_winch___grab">[44]SOR!#REF!</definedName>
    <definedName name="_5_123Grap" localSheetId="0" hidden="1">[41]공문!#REF!</definedName>
    <definedName name="_5_123Grap" hidden="1">[41]공문!#REF!</definedName>
    <definedName name="_5B5" localSheetId="0">'[31]P-Clients fac'!#REF!</definedName>
    <definedName name="_5B5">'[31]P-Clients fac'!#REF!</definedName>
    <definedName name="_5B6" localSheetId="0">'[31]P-Clients fac'!#REF!</definedName>
    <definedName name="_5B6">'[31]P-Clients fac'!#REF!</definedName>
    <definedName name="_5B7" localSheetId="0">'[31]P-Clients fac'!#REF!</definedName>
    <definedName name="_5B7">'[31]P-Clients fac'!#REF!</definedName>
    <definedName name="_6__123Graph_ACHART_1" hidden="1">[38]Cash2!$G$16:$G$31</definedName>
    <definedName name="_6B8" localSheetId="0">#REF!</definedName>
    <definedName name="_6B8">#REF!</definedName>
    <definedName name="_6B9" localSheetId="0">#REF!</definedName>
    <definedName name="_6B9">#REF!</definedName>
    <definedName name="_7__123Graph_ACHART_2" hidden="1">[38]Z!$T$179:$AH$179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[38]Z!$T$180:$AH$180</definedName>
    <definedName name="_9__123Graph_CCHART_1" hidden="1">[38]Cash2!$J$16:$J$36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[13]ANAL!#REF!</definedName>
    <definedName name="_ash1">[13]ANAL!#REF!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6">{#N/A,#N/A,FALSE,"mpph1";#N/A,#N/A,FALSE,"mpmseb";#N/A,#N/A,FALSE,"mpph2"}</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[14]PROCTOR!#REF!</definedName>
    <definedName name="_CAN458">[14]PROCTOR!#REF!</definedName>
    <definedName name="_CAN486" localSheetId="0">[14]PROCTOR!#REF!</definedName>
    <definedName name="_CAN486">[14]PROCTOR!#REF!</definedName>
    <definedName name="_CAN487" localSheetId="0">[14]PROCTOR!#REF!</definedName>
    <definedName name="_CAN487">[14]PROCTOR!#REF!</definedName>
    <definedName name="_CAN488" localSheetId="0">[14]PROCTOR!#REF!</definedName>
    <definedName name="_CAN488">[14]PROCTOR!#REF!</definedName>
    <definedName name="_CAN489" localSheetId="0">[14]PROCTOR!#REF!</definedName>
    <definedName name="_CAN489">[14]PROCTOR!#REF!</definedName>
    <definedName name="_CAN490" localSheetId="0">[14]PROCTOR!#REF!</definedName>
    <definedName name="_CAN490">[14]PROCTOR!#REF!</definedName>
    <definedName name="_CAN491" localSheetId="0">[14]PROCTOR!#REF!</definedName>
    <definedName name="_CAN491">[14]PROCTOR!#REF!</definedName>
    <definedName name="_CAN492" localSheetId="0">[14]PROCTOR!#REF!</definedName>
    <definedName name="_CAN492">[14]PROCTOR!#REF!</definedName>
    <definedName name="_CAN493" localSheetId="0">[14]PROCTOR!#REF!</definedName>
    <definedName name="_CAN493">[14]PROCTOR!#REF!</definedName>
    <definedName name="_CAN494" localSheetId="0">[14]PROCTOR!#REF!</definedName>
    <definedName name="_CAN494">[14]PROCTOR!#REF!</definedName>
    <definedName name="_CAN495" localSheetId="0">[14]PROCTOR!#REF!</definedName>
    <definedName name="_CAN495">[14]PROCTOR!#REF!</definedName>
    <definedName name="_CAN496" localSheetId="0">[14]PROCTOR!#REF!</definedName>
    <definedName name="_CAN496">[14]PROCTOR!#REF!</definedName>
    <definedName name="_CAN497" localSheetId="0">[14]PROCTOR!#REF!</definedName>
    <definedName name="_CAN497">[14]PROCTOR!#REF!</definedName>
    <definedName name="_CAN498" localSheetId="0">[14]PROCTOR!#REF!</definedName>
    <definedName name="_CAN498">[14]PROCTOR!#REF!</definedName>
    <definedName name="_CAN499" localSheetId="0">[14]PROCTOR!#REF!</definedName>
    <definedName name="_CAN499">[14]PROCTOR!#REF!</definedName>
    <definedName name="_CAN500" localSheetId="0">[14]PROCTOR!#REF!</definedName>
    <definedName name="_CAN500">[14]PROCTOR!#REF!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'[45]dongia (2)'!#REF!</definedName>
    <definedName name="_CT250">'[45]dongia (2)'!#REF!</definedName>
    <definedName name="_dec05" localSheetId="6" hidden="1">{"'Sheet1'!$A$4386:$N$4591"}</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'[46]RA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[47]BHANDUP!#REF!</definedName>
    <definedName name="_Fill" hidden="1">[47]BHANDUP!#REF!</definedName>
    <definedName name="_Fill1" localSheetId="0" hidden="1">[47]BHANDUP!#REF!</definedName>
    <definedName name="_Fill1" hidden="1">[47]BHANDUP!#REF!</definedName>
    <definedName name="_xlnm._FilterDatabase" localSheetId="0" hidden="1">#REF!</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[48]설산1.나!$A$8:$J$53</definedName>
    <definedName name="_hh2">[48]본사S!$B$10:$P$103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[49]PIPING!$AJ$7:$AJ$221</definedName>
    <definedName name="_Mat2">[49]PIPING!$AK$7:$AK$221</definedName>
    <definedName name="_MIX10" localSheetId="0">#REF!</definedName>
    <definedName name="_MIX10">#REF!</definedName>
    <definedName name="_MIX15" localSheetId="0">#REF!</definedName>
    <definedName name="_MIX15">#REF!</definedName>
    <definedName name="_MIX15150" localSheetId="0">'[4]Mix Design'!#REF!</definedName>
    <definedName name="_MIX15150">'[4]Mix Design'!#REF!</definedName>
    <definedName name="_MIX1540">'[4]Mix Design'!$P$11</definedName>
    <definedName name="_MIX1580" localSheetId="0">'[4]Mix Design'!#REF!</definedName>
    <definedName name="_MIX1580">'[4]Mix Design'!#REF!</definedName>
    <definedName name="_MIX2">'[5]Mix Design'!$P$12</definedName>
    <definedName name="_MIX20" localSheetId="0">#REF!</definedName>
    <definedName name="_MIX20">#REF!</definedName>
    <definedName name="_MIX2020">'[4]Mix Design'!$P$12</definedName>
    <definedName name="_MIX2040">'[4]Mix Design'!$P$13</definedName>
    <definedName name="_MIX25" localSheetId="0">#REF!</definedName>
    <definedName name="_MIX25">#REF!</definedName>
    <definedName name="_MIX2540">'[4]Mix Design'!$P$15</definedName>
    <definedName name="_Mix255">'[6]Mix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'[4]Mix Design'!#REF!</definedName>
    <definedName name="_MIX45">'[4]Mix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[50]Original!$V$8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[51]갑지!#REF!</definedName>
    <definedName name="_Parse_Out" hidden="1">[51]갑지!#REF!</definedName>
    <definedName name="_PB1" localSheetId="0">#REF!</definedName>
    <definedName name="_PB1">#REF!</definedName>
    <definedName name="_PIN1" localSheetId="0">#REF!</definedName>
    <definedName name="_PIN1">#REF!</definedName>
    <definedName name="_PPC53">'[46]RA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0">'[52]ANAL-PIPE LINE'!#REF!</definedName>
    <definedName name="_SLV10025">'[52]ANAL-PIPE LINE'!#REF!</definedName>
    <definedName name="_SMG1">#N/A</definedName>
    <definedName name="_SMG2">#N/A</definedName>
    <definedName name="_Sort" localSheetId="0" hidden="1">#REF!</definedName>
    <definedName name="_Sort" hidden="1">#REF!</definedName>
    <definedName name="_ssr1" localSheetId="0">'[53]scour depth'!#REF!</definedName>
    <definedName name="_ssr1">'[53]scour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[54]Voucher!$B$1</definedName>
    <definedName name="_V2">[54]Voucher!$R$1</definedName>
    <definedName name="√">"SQRT"</definedName>
    <definedName name="◈002MONO현황" localSheetId="0">#REF!</definedName>
    <definedName name="◈002MONO현황">#REF!</definedName>
    <definedName name="a">[55]Culvert!$H$112</definedName>
    <definedName name="a._Trimmer" localSheetId="0">[44]SOR!#REF!</definedName>
    <definedName name="a._Trimmer">[44]SOR!#REF!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[44]SOR!#REF!</definedName>
    <definedName name="a__Labour_charges_for_cutting_bending__welding_including_materials.">[44]SOR!#REF!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[56]PROCTOR!#REF!</definedName>
    <definedName name="AAA">[56]PROCTOR!#REF!</definedName>
    <definedName name="AAAA" localSheetId="6" hidden="1">{"form-D1",#N/A,FALSE,"FORM-D1";"form-D1_amt",#N/A,FALSE,"FORM-D1"}</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6" hidden="1">{"'Sheet1'!$A$4386:$N$4591"}</definedName>
    <definedName name="AD" localSheetId="0" hidden="1">{"'Sheet1'!$A$4386:$N$4591"}</definedName>
    <definedName name="AD" hidden="1">{"'Sheet1'!$A$4386:$N$4591"}</definedName>
    <definedName name="adfsdf" localSheetId="0">#REF!</definedName>
    <definedName name="adfsdf">#REF!</definedName>
    <definedName name="ADITION" localSheetId="6" hidden="1">{"'장비'!$A$3:$M$12"}</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'[57]Cost of O &amp; O'!$F$13</definedName>
    <definedName name="ae" localSheetId="0">#REF!</definedName>
    <definedName name="ae">#REF!</definedName>
    <definedName name="AEA">[58]ANALYSIS!$C$18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[59]ANAL!#REF!</definedName>
    <definedName name="AGG">[59]ANAL!#REF!</definedName>
    <definedName name="AGGT">[59]ANAL!$E$14</definedName>
    <definedName name="AGGT1012">'[52]ANAL-PIPE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6" hidden="1">{#N/A,#N/A,FALSE,"CCTV"}</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[60]CABLERET!$B$10</definedName>
    <definedName name="alfa" localSheetId="0">#REF!</definedName>
    <definedName name="alfa">#REF!</definedName>
    <definedName name="alfa1" localSheetId="0">#REF!</definedName>
    <definedName name="alfa1">#REF!</definedName>
    <definedName name="alload">[60]CABLERET!$D$13:$D$128</definedName>
    <definedName name="ALMARGIN">[60]CABLERET!$D$7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6" hidden="1">{"form-D1",#N/A,FALSE,"FORM-D1";"form-D1_amt",#N/A,FALSE,"FORM-D1"}</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[61]ANALYSER!#REF!</definedName>
    <definedName name="ar">[61]ANALYSER!#REF!</definedName>
    <definedName name="Architect" localSheetId="0">#REF!</definedName>
    <definedName name="Architect">#REF!</definedName>
    <definedName name="area" localSheetId="0">[62]MixBed!#REF!</definedName>
    <definedName name="area">[62]MixBed!#REF!</definedName>
    <definedName name="AREA_CODE" localSheetId="0">#REF!</definedName>
    <definedName name="AREA_CODE">#REF!</definedName>
    <definedName name="area1" localSheetId="0">[62]MixBed!#REF!</definedName>
    <definedName name="area1">[62]MixBed!#REF!</definedName>
    <definedName name="ARGON">[49]PIPING!$U$6:$U$105</definedName>
    <definedName name="arunan">#N/A</definedName>
    <definedName name="asd" localSheetId="0">#REF!</definedName>
    <definedName name="asd">#REF!</definedName>
    <definedName name="asdf" localSheetId="0">[37]예가표!#REF!</definedName>
    <definedName name="asdf">[37]예가표!#REF!</definedName>
    <definedName name="asdfs" hidden="1">[38]Cash2!$G$16:$G$31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[38]Z!$T$179:$AH$179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'[57]Cost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6">{#N/A,#N/A,FALSE,"mpph1";#N/A,#N/A,FALSE,"mpmseb";#N/A,#N/A,FALSE,"mpph2"}</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[63]FINOLEX!$W$17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[44]SOR!#REF!</definedName>
    <definedName name="Batching_hot_mix_plant">[44]SOR!#REF!</definedName>
    <definedName name="BBOF" localSheetId="0">#REF!</definedName>
    <definedName name="BBOF">#REF!</definedName>
    <definedName name="BC" localSheetId="0">#REF!</definedName>
    <definedName name="BC">#REF!</definedName>
    <definedName name="bcc" localSheetId="0">[13]ANAL!#REF!</definedName>
    <definedName name="bcc">[13]ANAL!#REF!</definedName>
    <definedName name="Bcw">[64]basdat!$D$5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6" hidden="1">{"'Sheet1'!$L$16"}</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 localSheetId="0">OR(N([65]Cont!#REF!)=0,N([65]Cont!$G1)=0)</definedName>
    <definedName name="Blank19">OR(N([65]Cont!#REF!)=0,N([65]Cont!$G1)=0)</definedName>
    <definedName name="Blank20" localSheetId="0">OR(N([65]Cont!#REF!)=0,N([65]Cont!$M1)=0)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 localSheetId="0">OR(N([65]Cont!#REF!)=0,N([65]Cont!$P1)=0)</definedName>
    <definedName name="Blank25">OR(N([65]Cont!#REF!)=0,N([65]Cont!$P1)=0)</definedName>
    <definedName name="Block01_1" localSheetId="0">#REF!</definedName>
    <definedName name="Block01_1">#REF!</definedName>
    <definedName name="Block02" localSheetId="0">'[66]form-c4'!#REF!</definedName>
    <definedName name="Block02">'[66]form-c4'!#REF!</definedName>
    <definedName name="Block13">OR(ISBLANK('[65]Civil 2'!$D1),ISBLANK('[65]Civil 2'!$K1))</definedName>
    <definedName name="bm" localSheetId="6" hidden="1">{"'Sheet1'!$L$16"}</definedName>
    <definedName name="bm" localSheetId="0" hidden="1">{"'Sheet1'!$L$16"}</definedName>
    <definedName name="bm" hidden="1">{"'Sheet1'!$L$16"}</definedName>
    <definedName name="bn" localSheetId="6" hidden="1">{"'Sheet1'!$L$16"}</definedName>
    <definedName name="bn" localSheetId="0" hidden="1">{"'Sheet1'!$L$16"}</definedName>
    <definedName name="bn" hidden="1">{"'Sheet1'!$L$16"}</definedName>
    <definedName name="bol" localSheetId="0">#REF!</definedName>
    <definedName name="bol">#REF!</definedName>
    <definedName name="Bold">'[46]RA Civil'!$E$30</definedName>
    <definedName name="BOLT" localSheetId="0">#REF!</definedName>
    <definedName name="BOLT">#REF!</definedName>
    <definedName name="boml" localSheetId="0">#REF!</definedName>
    <definedName name="boml">#REF!</definedName>
    <definedName name="Bonus_E" localSheetId="0">'[67]SITE OVERHEADS'!#REF!</definedName>
    <definedName name="Bonus_E">'[67]SITE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[68]BP!#REF!</definedName>
    <definedName name="bp">[68]BP!#REF!</definedName>
    <definedName name="Breaks" localSheetId="0">#REF!</definedName>
    <definedName name="Breaks">#REF!</definedName>
    <definedName name="BRIBAT">'[46]RA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'[69]DETAILED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[70]procurement!#REF!</definedName>
    <definedName name="BuiltIn_Print_Area___0___0___0___0___0">[70]procurement!#REF!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[71]INPUT!$G$127*1.5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[60]CABLERET!$B$13:$B$128</definedName>
    <definedName name="CABLE_A">'[72]LOCAL RATES'!$B$5:$G$19</definedName>
    <definedName name="CABLE_G">'[72]LOCAL RATES'!$A$5:$H$18</definedName>
    <definedName name="CABLE1" localSheetId="0">#REF!</definedName>
    <definedName name="CABLE1">#REF!</definedName>
    <definedName name="CalcAgencyPrice" localSheetId="0">#REF!</definedName>
    <definedName name="CalcAgencyPrice">#REF!</definedName>
    <definedName name="cant" localSheetId="0">'[73]Staff Acco.'!#REF!</definedName>
    <definedName name="cant">'[73]Staff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6" hidden="1">{"'Sheet1'!$A$4386:$N$4591"}</definedName>
    <definedName name="cash" localSheetId="0" hidden="1">{"'Sheet1'!$A$4386:$N$4591"}</definedName>
    <definedName name="cash" hidden="1">{"'Sheet1'!$A$4386:$N$4591"}</definedName>
    <definedName name="cc">'[74]purpose&amp;input'!$E$143:'[74]purpose&amp;input'!$F$143</definedName>
    <definedName name="CCBP" localSheetId="0">#REF!</definedName>
    <definedName name="CCBP">#REF!</definedName>
    <definedName name="cccc">'[46]RA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[75]csdim!$A$2:$A$1375</definedName>
    <definedName name="cdsloadrange">[75]cdsload!$A$3:$A$70</definedName>
    <definedName name="CDT" localSheetId="0">#REF!</definedName>
    <definedName name="CDT">#REF!</definedName>
    <definedName name="CDWSSM">[76]R2!$H$21:$H$27</definedName>
    <definedName name="CDWSSP">[76]R2!$I$21:$I$27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'[46]RA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[77]HYDRAULICS!$H$2</definedName>
    <definedName name="Chandramauli" localSheetId="0">#REF!</definedName>
    <definedName name="Chandramauli">#REF!</definedName>
    <definedName name="chandramauli1" localSheetId="0">#REF!</definedName>
    <definedName name="chandramauli1">#REF!</definedName>
    <definedName name="CHANDRAMAULI2" localSheetId="0">[78]FACE!#REF!</definedName>
    <definedName name="CHANDRAMAULI2">[78]FACE!#REF!</definedName>
    <definedName name="chandramauli3" localSheetId="0">#REF!</definedName>
    <definedName name="chandramauli3">#REF!</definedName>
    <definedName name="Charges_of_road_roller" localSheetId="0">[44]SOR!#REF!</definedName>
    <definedName name="Charges_of_road_roller">[44]SOR!#REF!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[75]csdim!$A$1376:$A$2509</definedName>
    <definedName name="chsloadrange">[75]chsload!$A$3:$A$62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[65]Ranges!#REF!</definedName>
    <definedName name="Class_end">[65]Ranges!#REF!</definedName>
    <definedName name="Class_start" localSheetId="0">[65]Ranges!#REF!</definedName>
    <definedName name="Class_start">[65]Ranges!#REF!</definedName>
    <definedName name="CLAY" localSheetId="0">#REF!</definedName>
    <definedName name="CLAY">#REF!</definedName>
    <definedName name="CLEAR">[79]!CLEAR</definedName>
    <definedName name="clearspan1" localSheetId="0">[78]FACE!#REF!</definedName>
    <definedName name="clearspan1">[78]FACE!#REF!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'[22]Rates Basic'!$D$21</definedName>
    <definedName name="CmpJakOpo" localSheetId="0">#REF!</definedName>
    <definedName name="CmpJakOpo">#REF!</definedName>
    <definedName name="cn" localSheetId="6" hidden="1">{"'Sheet1'!$L$16"}</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[49]PIPING!$AI$7:$AI$221</definedName>
    <definedName name="CODES">[76]R2!$C$39:$C$86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[65]User!#REF!</definedName>
    <definedName name="Collaborator">[65]User!#REF!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[75]CLAMP!$A$2:$D$605</definedName>
    <definedName name="COMP" localSheetId="0">#REF!</definedName>
    <definedName name="COMP">#REF!</definedName>
    <definedName name="Company" localSheetId="0">#REF!</definedName>
    <definedName name="Company">#REF!</definedName>
    <definedName name="COMPARISON" localSheetId="6">{#N/A,#N/A,FALSE,"mpph1";#N/A,#N/A,FALSE,"mpmseb";#N/A,#N/A,FALSE,"mpph2"}</definedName>
    <definedName name="COMPARISON" localSheetId="0">{#N/A,#N/A,FALSE,"mpph1";#N/A,#N/A,FALSE,"mpmseb";#N/A,#N/A,FALSE,"mpph2"}</definedName>
    <definedName name="COMPARISON">{#N/A,#N/A,FALSE,"mpph1";#N/A,#N/A,FALSE,"mpmseb";#N/A,#N/A,FALSE,"mpph2"}</definedName>
    <definedName name="ConBlks">'[80]RA Civil'!$E$39</definedName>
    <definedName name="conc_dens" localSheetId="0">#REF!</definedName>
    <definedName name="conc_dens">#REF!</definedName>
    <definedName name="conden" localSheetId="0">#REF!</definedName>
    <definedName name="conden">#REF!</definedName>
    <definedName name="condition" localSheetId="6" hidden="1">{"'장비'!$A$3:$M$12"}</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[44]SOR!#REF!</definedName>
    <definedName name="Cost_for_10_Hp_Hr.">[44]SOR!#REF!</definedName>
    <definedName name="Cost_of_water_including_filling_the_tanker" localSheetId="0">[44]SOR!#REF!</definedName>
    <definedName name="Cost_of_water_including_filling_the_tanker">[44]SOR!#REF!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'[81]GM 000'!$I$4</definedName>
    <definedName name="Cover_blocks" localSheetId="0">[44]SOR!#REF!</definedName>
    <definedName name="Cover_blocks">[44]SOR!#REF!</definedName>
    <definedName name="CPFM" localSheetId="0">#REF!</definedName>
    <definedName name="CPFM">#REF!</definedName>
    <definedName name="CPFS" localSheetId="0">#REF!</definedName>
    <definedName name="CPFS">#REF!</definedName>
    <definedName name="CPHEEO" localSheetId="0">'[82]boq ht'!#REF!</definedName>
    <definedName name="CPHEEO">'[82]boq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[83]八幡!$L$200</definedName>
    <definedName name="Criteria_MI" localSheetId="0">[84]estm_mech!#REF!</definedName>
    <definedName name="Criteria_MI">[84]estm_mech!#REF!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[60]CABLERET!$B$9</definedName>
    <definedName name="cuload">[60]CABLERET!$E$13:$E$128</definedName>
    <definedName name="CUMARGIN">[60]CABLERET!$E$7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[75]csdim!$A$2510:$A$3147</definedName>
    <definedName name="cvsloadrange">[75]cvsload!$A$3:$A$66</definedName>
    <definedName name="cw">20</definedName>
    <definedName name="CWMM" localSheetId="0">#REF!</definedName>
    <definedName name="CWMM">#REF!</definedName>
    <definedName name="CWTi">'[46]RA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[44]SOR!#REF!</definedName>
    <definedName name="d._Staging_to_keep_deflactometer___hire_charges_of_deflectometer">[44]SOR!#REF!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6" hidden="1">{"'Sheet1'!$A$4386:$N$4591"}</definedName>
    <definedName name="d_jp" localSheetId="0" hidden="1">{"'Sheet1'!$A$4386:$N$4591"}</definedName>
    <definedName name="d_jp" hidden="1">{"'Sheet1'!$A$4386:$N$4591"}</definedName>
    <definedName name="D_T">'[85]Discom Details'!$F$721</definedName>
    <definedName name="D65536A1" localSheetId="0">#REF!</definedName>
    <definedName name="D65536A1">#REF!</definedName>
    <definedName name="DA">[49]PIPING!$W$6:$W$105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[84]estm_mech!#REF!</definedName>
    <definedName name="Database_MI">[84]estm_mech!#REF!</definedName>
    <definedName name="databaseii">[88]대비내역!$A$2:$G$1137</definedName>
    <definedName name="datalist" localSheetId="0">#REF!</definedName>
    <definedName name="datalist">#REF!</definedName>
    <definedName name="date">[89]Cover!$D$22</definedName>
    <definedName name="dates" localSheetId="0">'[90]ETC Plant Cost'!#REF!</definedName>
    <definedName name="dates">'[90]ETC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[55]Culvert!$H$112</definedName>
    <definedName name="dceff" localSheetId="0">#REF!</definedName>
    <definedName name="dceff">#REF!</definedName>
    <definedName name="DCLAY">'[4]Cost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[91]Analysis!$C$9</definedName>
    <definedName name="DDD" localSheetId="0">#REF!</definedName>
    <definedName name="DDD">#REF!</definedName>
    <definedName name="DDDD" localSheetId="6" hidden="1">{"form-D1",#N/A,FALSE,"FORM-D1";"form-D1_amt",#N/A,FALSE,"FORM-D1"}</definedName>
    <definedName name="DDDD" localSheetId="0" hidden="1">{"form-D1",#N/A,FALSE,"FORM-D1";"form-D1_amt",#N/A,FALSE,"FORM-D1"}</definedName>
    <definedName name="DDDD" hidden="1">{"form-D1",#N/A,FALSE,"FORM-D1";"form-D1_amt",#N/A,FALSE,"FORM-D1"}</definedName>
    <definedName name="DDDDDD">[79]!CLEAR</definedName>
    <definedName name="de" localSheetId="6" hidden="1">{"form-D1",#N/A,FALSE,"FORM-D1";"form-D1_amt",#N/A,FALSE,"FORM-D1"}</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6" hidden="1">{"'장비'!$A$3:$M$12"}</definedName>
    <definedName name="dfaf" localSheetId="0" hidden="1">{"'장비'!$A$3:$M$12"}</definedName>
    <definedName name="dfaf" hidden="1">{"'장비'!$A$3:$M$12"}</definedName>
    <definedName name="dfdfs" localSheetId="6" hidden="1">{"'Sheet1'!$A$4386:$N$4591"}</definedName>
    <definedName name="dfdfs" localSheetId="0" hidden="1">{"'Sheet1'!$A$4386:$N$4591"}</definedName>
    <definedName name="dfdfs" hidden="1">{"'Sheet1'!$A$4386:$N$4591"}</definedName>
    <definedName name="DFF">[79]!CLEAR</definedName>
    <definedName name="dfgddz" localSheetId="0">#REF!</definedName>
    <definedName name="dfgddz">#REF!</definedName>
    <definedName name="dfghs" localSheetId="0">#REF!</definedName>
    <definedName name="dfghs">#REF!</definedName>
    <definedName name="DFINE">'[4]Cost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6" hidden="1">{"'Sheet1'!$A$4386:$N$4591"}</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'[92]SITE OVERHEADS'!#REF!</definedName>
    <definedName name="Disclocation_C">'[92]SITE OVERHEADS'!#REF!</definedName>
    <definedName name="DISCOUNTAL">[60]CABLERET!$D$3</definedName>
    <definedName name="DISCOUNTCU">[60]CABLERET!$E$3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'[4]Cost of O &amp; O'!$F$17</definedName>
    <definedName name="DMUR" localSheetId="0">#REF!</definedName>
    <definedName name="DMUR">#REF!</definedName>
    <definedName name="Do" localSheetId="0">#REF!</definedName>
    <definedName name="Do">#REF!</definedName>
    <definedName name="DOC_Title">'[81]GM 000'!$C$1</definedName>
    <definedName name="docu" localSheetId="0">#REF!</definedName>
    <definedName name="docu">#REF!</definedName>
    <definedName name="DOW_CORNING_789_SILICONE_SEALANT" localSheetId="0">#REF!</definedName>
    <definedName name="DOW_CORNING_789_SILICONE_SEALANT">#REF!</definedName>
    <definedName name="down" localSheetId="0">'[93]6-2차'!#REF!</definedName>
    <definedName name="down">'[93]6-2차'!#REF!</definedName>
    <definedName name="DOZ" localSheetId="0">#REF!</definedName>
    <definedName name="DOZ">#REF!</definedName>
    <definedName name="dozer">'[94]Cost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'[4]Cost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6" hidden="1">{"'Sheet1'!$L$16"}</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'[95]PRECAST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'[46]RA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6" hidden="1">{"form-D1",#N/A,FALSE,"FORM-D1";"form-D1_amt",#N/A,FALSE,"FORM-D1"}</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[78]FACE!#REF!</definedName>
    <definedName name="effectivespan1">[78]FACE!#REF!</definedName>
    <definedName name="EFINE">'[4]Cost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[96]Sheet1!$C$400:$F$409</definedName>
    <definedName name="EMUCK">'[4]Cost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[97]A!#REF!</definedName>
    <definedName name="eq.">[97]A!#REF!</definedName>
    <definedName name="eq_index" localSheetId="0">#REF!</definedName>
    <definedName name="eq_index">#REF!</definedName>
    <definedName name="EQ_JTS">[49]PIPING!$AA$6:$AA$105</definedName>
    <definedName name="eq_name">[98]eq_data!$C$5:$C$54</definedName>
    <definedName name="EQMOB" localSheetId="0">#REF!</definedName>
    <definedName name="EQMOB">#REF!</definedName>
    <definedName name="equip" localSheetId="0">[94]Analysis!#REF!</definedName>
    <definedName name="equip">[94]Analysis!#REF!</definedName>
    <definedName name="equip." localSheetId="0">[97]A!#REF!</definedName>
    <definedName name="equip.">[97]A!#REF!</definedName>
    <definedName name="EQUIPLIST" localSheetId="0">#REF!</definedName>
    <definedName name="EQUIPLIST">#REF!</definedName>
    <definedName name="ERECT" localSheetId="0">#REF!</definedName>
    <definedName name="ERECT">#REF!</definedName>
    <definedName name="ERIP">'[4]Cost of O &amp; O'!$F$10</definedName>
    <definedName name="EROCK" localSheetId="0">#REF!</definedName>
    <definedName name="EROCK">#REF!</definedName>
    <definedName name="ErrName162821590" hidden="1">[38]Cash2!$K$16:$K$36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6" hidden="1">{"'Sheet1'!$L$16"}</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6" hidden="1">{"'Sheet1'!$L$16"}</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0">#REF!</definedName>
    <definedName name="excavcl">#REF!</definedName>
    <definedName name="EXICEAL">[60]CABLERET!$D$2</definedName>
    <definedName name="EXICECU">[60]CABLERET!$E$2</definedName>
    <definedName name="_xlnm.Extract" localSheetId="0">#REF!</definedName>
    <definedName name="_xlnm.Extract">#REF!</definedName>
    <definedName name="Extract_MI" localSheetId="0">[84]estm_mech!#REF!</definedName>
    <definedName name="Extract_MI">[84]estm_mech!#REF!</definedName>
    <definedName name="EXTRW">[76]R2!$C$20</definedName>
    <definedName name="EXW">[99]SUMMARY!$F$137:$F$140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[78]FACE!#REF!</definedName>
    <definedName name="FBLclearspan">[78]FACE!#REF!</definedName>
    <definedName name="FBLclearspan11" localSheetId="0">#REF!</definedName>
    <definedName name="FBLclearspan11">#REF!</definedName>
    <definedName name="FBLeffectivespan" localSheetId="0">[78]FACE!#REF!</definedName>
    <definedName name="FBLeffectivespan">[78]FACE!#REF!</definedName>
    <definedName name="FBLeffectivespan12" localSheetId="0">#REF!</definedName>
    <definedName name="FBLeffectivespan12">#REF!</definedName>
    <definedName name="FBLoverallspan" localSheetId="0">[78]FACE!#REF!</definedName>
    <definedName name="FBLoverallspan">[78]FACE!#REF!</definedName>
    <definedName name="FBLoverallspan13" localSheetId="0">#REF!</definedName>
    <definedName name="FBLoverallspan13">#REF!</definedName>
    <definedName name="fc" localSheetId="0">#REF!</definedName>
    <definedName name="fc">#REF!</definedName>
    <definedName name="FCK">[100]Below_Earth!$H$12</definedName>
    <definedName name="FCON" localSheetId="0">#REF!</definedName>
    <definedName name="FCON">#REF!</definedName>
    <definedName name="fd" localSheetId="6" hidden="1">{"'Sheet1'!$L$16"}</definedName>
    <definedName name="fd" localSheetId="0" hidden="1">{"'Sheet1'!$L$16"}</definedName>
    <definedName name="fd" hidden="1">{"'Sheet1'!$L$16"}</definedName>
    <definedName name="fdgk" localSheetId="6"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6" hidden="1">{"'Sheet1'!$L$16"}</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'[101]scour depth'!#REF!</definedName>
    <definedName name="fff">'[101]scour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6" hidden="1">{"'Sheet1'!$A$4386:$N$4591"}</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'[46]RA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[99]SUMMARY!$F$73:$F$82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'[102]Boiler&amp;TG'!#REF!</definedName>
    <definedName name="fp">'[102]Boiler&amp;TG'!#REF!</definedName>
    <definedName name="francis" localSheetId="0">#REF!</definedName>
    <definedName name="francis">#REF!</definedName>
    <definedName name="FROM__BUSAN_KOREA" localSheetId="0">#REF!</definedName>
    <definedName name="FROM__BUSAN_KOREA">#REF!</definedName>
    <definedName name="fs" localSheetId="6" hidden="1">{"'Sheet1'!$L$16"}</definedName>
    <definedName name="fs" localSheetId="0" hidden="1">{"'Sheet1'!$L$16"}</definedName>
    <definedName name="fs" hidden="1">{"'Sheet1'!$L$16"}</definedName>
    <definedName name="FSLbearing14" localSheetId="0">#REF!</definedName>
    <definedName name="FSLbearing14">#REF!</definedName>
    <definedName name="FSLclearspan" localSheetId="0">[78]FACE!#REF!</definedName>
    <definedName name="FSLclearspan">[78]FACE!#REF!</definedName>
    <definedName name="FSLclearspan11" localSheetId="0">#REF!</definedName>
    <definedName name="FSLclearspan11">#REF!</definedName>
    <definedName name="FSLeffectivespan" localSheetId="0">[78]FACE!#REF!</definedName>
    <definedName name="FSLeffectivespan">[78]FACE!#REF!</definedName>
    <definedName name="FSLeffectivespan12" localSheetId="0">#REF!</definedName>
    <definedName name="FSLeffectivespan12">#REF!</definedName>
    <definedName name="FSLoverallspan" localSheetId="0">[78]FACE!#REF!</definedName>
    <definedName name="FSLoverallspan">[78]FACE!#REF!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6" hidden="1">{"'Sheet1'!$A$4386:$N$4591"}</definedName>
    <definedName name="funds" localSheetId="0" hidden="1">{"'Sheet1'!$A$4386:$N$4591"}</definedName>
    <definedName name="funds" hidden="1">{"'Sheet1'!$A$4386:$N$4591"}</definedName>
    <definedName name="fv" localSheetId="0">#REF!</definedName>
    <definedName name="fv">#REF!</definedName>
    <definedName name="FW_AMT">[49]PIPING!$P$6:$P$105</definedName>
    <definedName name="FW_QTY">[49]PIPING!$N$6:$N$105</definedName>
    <definedName name="FW_RATE">[49]PIPING!$AR$7:$AS$30</definedName>
    <definedName name="FW_SPEC">[49]PIPING!$M$6:$M$105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[76]R2!$F$21:$F$32</definedName>
    <definedName name="gdfg" hidden="1">[38]Z!$T$180:$AH$180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6" hidden="1">{"'Sheet1'!$L$16"}</definedName>
    <definedName name="gid" localSheetId="0" hidden="1">{"'Sheet1'!$L$16"}</definedName>
    <definedName name="gid" hidden="1">{"'Sheet1'!$L$16"}</definedName>
    <definedName name="gj" localSheetId="6" hidden="1">{"'Sheet1'!$L$16"}</definedName>
    <definedName name="gj" localSheetId="0" hidden="1">{"'Sheet1'!$L$16"}</definedName>
    <definedName name="gj" hidden="1">{"'Sheet1'!$L$16"}</definedName>
    <definedName name="gkd" localSheetId="6"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'[4]Cost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6" hidden="1">{#N/A,#N/A,FALSE,"CCTV"}</definedName>
    <definedName name="GV" localSheetId="0" hidden="1">{#N/A,#N/A,FALSE,"CCTV"}</definedName>
    <definedName name="GV" hidden="1">{#N/A,#N/A,FALSE,"CCTV"}</definedName>
    <definedName name="H" localSheetId="0">[103]TOEC!#REF!</definedName>
    <definedName name="H">[103]TOEC!#REF!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'[104]purpose&amp;input'!#REF!</definedName>
    <definedName name="Hcbdw">'[104]purpose&amp;input'!#REF!</definedName>
    <definedName name="Hcw" localSheetId="0">'[104]purpose&amp;input'!#REF!</definedName>
    <definedName name="Hcw">'[104]purpose&amp;input'!#REF!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[105]ABSTRACT!$G$4</definedName>
    <definedName name="hf" localSheetId="0">#REF!</definedName>
    <definedName name="hf">#REF!</definedName>
    <definedName name="HFOHSD">'[35]Executive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'[104]purpose&amp;input'!#REF!</definedName>
    <definedName name="Hhpc">'[104]purpose&amp;input'!#REF!</definedName>
    <definedName name="hhr" localSheetId="0">'[106]Pier Design(with offset)'!#REF!</definedName>
    <definedName name="hhr">'[106]Pier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'[104]purpose&amp;input'!#REF!</definedName>
    <definedName name="Hipc">'[104]purpose&amp;input'!#REF!</definedName>
    <definedName name="Hiway">[54]Voucher!$R$1</definedName>
    <definedName name="hj" localSheetId="6" hidden="1">{"'Sheet1'!$L$16"}</definedName>
    <definedName name="hj" localSheetId="0" hidden="1">{"'Sheet1'!$L$16"}</definedName>
    <definedName name="hj" hidden="1">{"'Sheet1'!$L$16"}</definedName>
    <definedName name="HJK">[107]DETAILED!$J$6</definedName>
    <definedName name="Hlp" localSheetId="0">'[104]purpose&amp;input'!#REF!</definedName>
    <definedName name="Hlp">'[104]purpose&amp;input'!#REF!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'[106]Pier Design(with offset)'!#REF!</definedName>
    <definedName name="hr">'[106]Pier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'[108]purpose&amp;input'!#REF!</definedName>
    <definedName name="Hs_atm">'[108]purpose&amp;input'!#REF!</definedName>
    <definedName name="HSD">'[46]RA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6" hidden="1">{"'장비'!$A$3:$M$12"}</definedName>
    <definedName name="HTML" localSheetId="0" hidden="1">{"'장비'!$A$3:$M$12"}</definedName>
    <definedName name="HTML" hidden="1">{"'장비'!$A$3:$M$12"}</definedName>
    <definedName name="HTML_CodePage" hidden="1">1252</definedName>
    <definedName name="HTML_Control" localSheetId="6" hidden="1">{"'Bill No. 7'!$A$1:$G$32"}</definedName>
    <definedName name="HTML_Control" localSheetId="0" hidden="1">{"'Bill No. 7'!$A$1:$G$32"}</definedName>
    <definedName name="HTML_Control" hidden="1">{"'Bill No. 7'!$A$1:$G$32"}</definedName>
    <definedName name="HTML_control2" localSheetId="6"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'[109]Pier Design(with offset)'!#REF!</definedName>
    <definedName name="htr">'[109]Pier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'[104]purpose&amp;input'!#REF!</definedName>
    <definedName name="Hw_atm">'[104]purpose&amp;input'!#REF!</definedName>
    <definedName name="hxb" localSheetId="0">#REF!</definedName>
    <definedName name="hxb">#REF!</definedName>
    <definedName name="hxi" localSheetId="0">#REF!</definedName>
    <definedName name="hxi">#REF!</definedName>
    <definedName name="HYSD">'[110]LOCAL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6" hidden="1">{"'Sheet1'!$A$4386:$N$4591"}</definedName>
    <definedName name="IAM" localSheetId="0" hidden="1">{"'Sheet1'!$A$4386:$N$4591"}</definedName>
    <definedName name="IAM" hidden="1">{"'Sheet1'!$A$4386:$N$4591"}</definedName>
    <definedName name="ic">5%</definedName>
    <definedName name="ie" localSheetId="6" hidden="1">{"'Sheet1'!$L$16"}</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6" hidden="1">{#N/A,#N/A,FALSE,"CCTV"}</definedName>
    <definedName name="ii" localSheetId="0" hidden="1">{#N/A,#N/A,FALSE,"CCTV"}</definedName>
    <definedName name="ii" hidden="1">{#N/A,#N/A,FALSE,"CCTV"}</definedName>
    <definedName name="INCH_DIA">[49]PIPING!$I$6:$I$105</definedName>
    <definedName name="Index">[111]FIRST!$H$1</definedName>
    <definedName name="INPUT_VALVE" localSheetId="0">#REF!</definedName>
    <definedName name="INPUT_VALVE">#REF!</definedName>
    <definedName name="InputData">[112]Testing!$E$8:$E$12,[112]Testing!$E$15:$E$18,[112]Testing!$E$21:$E$23,[112]Testing!$E$26:$E$27,[112]Testing!$E$30:$E$33,[112]Testing!$E$35:$E$37,[112]Testing!$D$43:$F$47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6" hidden="1">{"'Sheet1'!$L$16"}</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6" hidden="1">{"'Sheet1'!$L$16"}</definedName>
    <definedName name="is" localSheetId="0" hidden="1">{"'Sheet1'!$L$16"}</definedName>
    <definedName name="is" hidden="1">{"'Sheet1'!$L$16"}</definedName>
    <definedName name="issue_summ">'[113]water prop.'!$A$1</definedName>
    <definedName name="issue_summary1" localSheetId="0">'[114]purpose&amp;input'!#REF!</definedName>
    <definedName name="issue_summary1">'[114]purpose&amp;input'!#REF!</definedName>
    <definedName name="it" localSheetId="6" hidden="1">{"'Sheet1'!$L$16"}</definedName>
    <definedName name="it" localSheetId="0" hidden="1">{"'Sheet1'!$L$16"}</definedName>
    <definedName name="it" hidden="1">{"'Sheet1'!$L$16"}</definedName>
    <definedName name="ITEM" localSheetId="0">#REF!</definedName>
    <definedName name="ITEM">#REF!</definedName>
    <definedName name="iteration">[115]!iteration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'[4]Cost of O &amp; O'!$F$32</definedName>
    <definedName name="jartj" localSheetId="0">#REF!</definedName>
    <definedName name="jartj">#REF!</definedName>
    <definedName name="JCB" localSheetId="0">#REF!</definedName>
    <definedName name="JCB">#REF!</definedName>
    <definedName name="JCBPOL">'[46]RA Civil'!$F$48</definedName>
    <definedName name="jdrjd" localSheetId="0">#REF!</definedName>
    <definedName name="jdrjd">#REF!</definedName>
    <definedName name="JDTRH">[116]DETAILED!$J$6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[117]FORM7!$R$3:$S$7</definedName>
    <definedName name="JOI_RATE" localSheetId="0">#REF!</definedName>
    <definedName name="JOI_RATE">#REF!</definedName>
    <definedName name="js" localSheetId="0">#REF!</definedName>
    <definedName name="js">#REF!</definedName>
    <definedName name="JUMBO">'[4]Cost of O &amp; O'!$F$39</definedName>
    <definedName name="k" localSheetId="6" hidden="1">{"form-D1",#N/A,FALSE,"FORM-D1";"form-D1_amt",#N/A,FALSE,"FORM-D1"}</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'[35]Executive Summary -Thermal'!$H$4:$I$31</definedName>
    <definedName name="KEIIU">'[35]Executive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'[46]RA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[118]S2groupcode!$G$2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[119]PLAN_FEB97!$A$2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'[120]steam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[64]basdat!$D$4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6" hidden="1">{#N/A,#N/A,FALSE,"CCTV"}</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'[4]Cost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'[106]Pier Design(with offset)'!#REF!</definedName>
    <definedName name="lt">'[106]Pier Design(with offset)'!#REF!</definedName>
    <definedName name="ltr" localSheetId="0">'[109]Pier Design(with offset)'!#REF!</definedName>
    <definedName name="ltr">'[109]Pier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[121]!LWHの送信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'[4]Mix Design'!#REF!</definedName>
    <definedName name="M35PILE">'[4]Mix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'[104]purpose&amp;input'!#REF!</definedName>
    <definedName name="Ma">'[104]purpose&amp;input'!#REF!</definedName>
    <definedName name="Ma_v" localSheetId="0">'[104]purpose&amp;input'!#REF!</definedName>
    <definedName name="Ma_v">'[104]purpose&amp;input'!#REF!</definedName>
    <definedName name="mac">75</definedName>
    <definedName name="machinery">[91]Analysis!$C$18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[49]PIPING!$L$6:$L$105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'[82]boq ht'!#REF!</definedName>
    <definedName name="marjin">'[82]boq ht'!#REF!</definedName>
    <definedName name="mason">'[22]Rates Basic'!$D$3</definedName>
    <definedName name="materials" localSheetId="0">#REF!</definedName>
    <definedName name="materials">#REF!</definedName>
    <definedName name="MATL">[49]PIPING!$AL$7:$AN$221</definedName>
    <definedName name="MATL_CLASS">[49]PIPING!$AC$6:$AC$105</definedName>
    <definedName name="MATL1">'[34]CODE-STR'!$A$3:$B$40</definedName>
    <definedName name="MaxSNo">[54]Data!$J$3</definedName>
    <definedName name="MAZ" localSheetId="0">#REF!</definedName>
    <definedName name="MAZ">#REF!</definedName>
    <definedName name="Mb" localSheetId="0">'[104]purpose&amp;input'!#REF!</definedName>
    <definedName name="Mb">'[104]purpose&amp;input'!#REF!</definedName>
    <definedName name="Mb_v" localSheetId="0">'[104]purpose&amp;input'!#REF!</definedName>
    <definedName name="Mb_v">'[104]purpose&amp;input'!#REF!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'[4]Cost of O &amp; O'!$F$41</definedName>
    <definedName name="MCBDB" localSheetId="6">{#N/A,#N/A,FALSE,"mpph1";#N/A,#N/A,FALSE,"mpmseb";#N/A,#N/A,FALSE,"mpph2"}</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[58]ANALYSIS!$C$9</definedName>
    <definedName name="METAL" localSheetId="0">#REF!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0">'[123]scour depth'!#REF!</definedName>
    <definedName name="MF">'[123]scour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[124]MFG_TAG!$A$1:$X$27</definedName>
    <definedName name="MFG_TAG">[125]Sheet1!$A$1:$X$27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'[104]purpose&amp;input'!#REF!:'[104]purpose&amp;input'!#REF!</definedName>
    <definedName name="Mhpc">'[104]purpose&amp;input'!#REF!:'[104]purpose&amp;input'!#REF!</definedName>
    <definedName name="Mhpipd" localSheetId="0">'[104]purpose&amp;input'!#REF!</definedName>
    <definedName name="Mhpipd">'[104]purpose&amp;input'!#REF!</definedName>
    <definedName name="Mhps" localSheetId="0">'[104]purpose&amp;input'!#REF!</definedName>
    <definedName name="Mhps">'[104]purpose&amp;input'!#REF!</definedName>
    <definedName name="MILD" localSheetId="0">#REF!</definedName>
    <definedName name="MILD">#REF!</definedName>
    <definedName name="MinSNo">[54]Data!$J$2</definedName>
    <definedName name="Mipc" localSheetId="0">'[104]purpose&amp;input'!#REF!:'[104]purpose&amp;input'!#REF!</definedName>
    <definedName name="Mipc">'[104]purpose&amp;input'!#REF!:'[104]purpose&amp;input'!#REF!</definedName>
    <definedName name="Mips" localSheetId="0">'[104]purpose&amp;input'!#REF!</definedName>
    <definedName name="Mips">'[104]purpose&amp;input'!#REF!</definedName>
    <definedName name="MISADN">[76]R2!$C$14</definedName>
    <definedName name="MIST" localSheetId="0">#REF!</definedName>
    <definedName name="MIST">#REF!</definedName>
    <definedName name="MIX" localSheetId="0">#REF!</definedName>
    <definedName name="MIX">#REF!</definedName>
    <definedName name="Mix_15">'[6]Mix Design'!$P$11</definedName>
    <definedName name="Mix_30">'[6]Mix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6" hidden="1">{"'장비'!$A$3:$M$12"}</definedName>
    <definedName name="ml" localSheetId="0" hidden="1">{"'장비'!$A$3:$M$12"}</definedName>
    <definedName name="ml" hidden="1">{"'장비'!$A$3:$M$12"}</definedName>
    <definedName name="MLDPLT" localSheetId="0">#REF!</definedName>
    <definedName name="MLDPLT">#REF!</definedName>
    <definedName name="Mlpc" localSheetId="0">'[104]purpose&amp;input'!#REF!</definedName>
    <definedName name="Mlpc">'[104]purpose&amp;input'!#REF!</definedName>
    <definedName name="Mlpd" localSheetId="0">'[104]purpose&amp;input'!#REF!</definedName>
    <definedName name="Mlpd">'[104]purpose&amp;input'!#REF!</definedName>
    <definedName name="Mlps" localSheetId="0">'[104]purpose&amp;input'!#REF!</definedName>
    <definedName name="Mlps">'[104]purpose&amp;input'!#REF!</definedName>
    <definedName name="mm">'[22]Rates Basic'!$D$2</definedName>
    <definedName name="MMAZ" localSheetId="0">#REF!</definedName>
    <definedName name="MMAZ">#REF!</definedName>
    <definedName name="mn" localSheetId="6" hidden="1">{"'Sheet1'!$L$16"}</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6" hidden="1">{#N/A,#N/A,FALSE,"CCTV"}</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'[46]RA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[14]PROCTOR!#REF!</definedName>
    <definedName name="N">[14]PROCTOR!#REF!</definedName>
    <definedName name="N___0" localSheetId="0">#REF!</definedName>
    <definedName name="N___0">#REF!</definedName>
    <definedName name="N___13" localSheetId="0">#REF!</definedName>
    <definedName name="N___13">#REF!</definedName>
    <definedName name="Name">[118]Index!$C$2</definedName>
    <definedName name="NEED" localSheetId="0">#REF!</definedName>
    <definedName name="NEED">#REF!</definedName>
    <definedName name="needle" localSheetId="0">#REF!</definedName>
    <definedName name="needle">#REF!</definedName>
    <definedName name="NET_TAX">[60]CABLERET!$D$6</definedName>
    <definedName name="new">[50]Original!$T$8</definedName>
    <definedName name="NEWNAME" localSheetId="6" hidden="1">{#N/A,#N/A,FALSE,"CCTV"}</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[49]PIPING!$G$6:$G$105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6" hidden="1">{"'Sheet1'!$L$16"}</definedName>
    <definedName name="o" localSheetId="0" hidden="1">{"'Sheet1'!$L$16"}</definedName>
    <definedName name="o" hidden="1">{"'Sheet1'!$L$16"}</definedName>
    <definedName name="O_2">[49]PIPING!$V$6:$V$105</definedName>
    <definedName name="O11FAC">[76]R2!$C$6</definedName>
    <definedName name="O11SUM">[76]R2!$C$7</definedName>
    <definedName name="O12SUM">[76]R2!$C$9</definedName>
    <definedName name="O1SPFAC" localSheetId="0">[76]R2!#REF!</definedName>
    <definedName name="O1SPFAC">[76]R2!#REF!</definedName>
    <definedName name="O1SPMGN">[76]R2!$C$12</definedName>
    <definedName name="O2FAC">[76]R2!$C$11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[60]CABLERET!$D$5</definedName>
    <definedName name="ODH" localSheetId="0" hidden="1">#REF!</definedName>
    <definedName name="ODH" hidden="1">#REF!</definedName>
    <definedName name="OH_PM" localSheetId="0">#REF!</definedName>
    <definedName name="OH_PM">#REF!</definedName>
    <definedName name="olct" localSheetId="0">'[109]Pier Design(with offset)'!#REF!</definedName>
    <definedName name="olct">'[109]Pier Design(with offset)'!#REF!</definedName>
    <definedName name="olt" localSheetId="0">'[106]Pier Design(with offset)'!#REF!</definedName>
    <definedName name="olt">'[106]Pier Design(with offset)'!#REF!</definedName>
    <definedName name="OMAS" localSheetId="0">#REF!</definedName>
    <definedName name="OMAS">#REF!</definedName>
    <definedName name="OPC">'[126]Rate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[78]FACE!#REF!</definedName>
    <definedName name="overallspan1">[78]FACE!#REF!</definedName>
    <definedName name="overallspan13">'[127]SLAB DESIGN'!$E$41</definedName>
    <definedName name="OVERHEADS" localSheetId="0">#REF!</definedName>
    <definedName name="OVERHEADS">#REF!</definedName>
    <definedName name="OVRFAC">[76]R2!$C$16</definedName>
    <definedName name="Owner" localSheetId="0">#REF!</definedName>
    <definedName name="Owner">#REF!</definedName>
    <definedName name="p">[107]DETAILED!$J$6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[34]Tables!$H$10:$H$45</definedName>
    <definedName name="P_SYS" localSheetId="0">#REF!</definedName>
    <definedName name="P_SYS">#REF!</definedName>
    <definedName name="p_w_sizes">[34]Tables!$H$10:$J$45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[49]PAINTING!$B$241:$N$264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'[4]Cost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[75]pipe!$A$3:$A$33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[34]Tables!$AE$8:$AE$43</definedName>
    <definedName name="pm_w_size">[34]Tables!$AA$8:$AF$43</definedName>
    <definedName name="po" localSheetId="6" hidden="1">{#N/A,#N/A,FALSE,"CCTV"}</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6" hidden="1">{#N/A,#N/A,FALSE,"CCTV"}</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6" hidden="1">{"'Sheet1'!$A$4386:$N$4591"}</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'[128]RATE-ANAY.'!$A$152:$H$756</definedName>
    <definedName name="PriceCode" localSheetId="0">#REF!</definedName>
    <definedName name="PriceCode">#REF!</definedName>
    <definedName name="_xlnm.Print_Area" localSheetId="6">aurangabad!$A$1:$Q$163</definedName>
    <definedName name="_xlnm.Print_Area" localSheetId="0">#REF!</definedName>
    <definedName name="_xlnm.Print_Area" localSheetId="7">[129]Sheet2!$B$4:$G$149</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[130]Cul_detail!$A$2:$IV$5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'[131]Project Management Main'!$D$9</definedName>
    <definedName name="proj_mgr">'[131]Project Management Main'!$D$12</definedName>
    <definedName name="proj_nm">'[131]Project Management Main'!$D$10</definedName>
    <definedName name="project" localSheetId="0">#REF!</definedName>
    <definedName name="project">#REF!</definedName>
    <definedName name="Project_Name">'[81]GM 000'!$I$2</definedName>
    <definedName name="projecttitle" localSheetId="0">'[132]CABLE BULK'!#REF!</definedName>
    <definedName name="projecttitle">'[132]CABLE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'[4]Cost of O &amp; O'!$F$27</definedName>
    <definedName name="Q" localSheetId="0">'[133]FORM-W3'!#REF!</definedName>
    <definedName name="Q">'[133]FORM-W3'!#REF!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6"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6" hidden="1">{"form-D1",#N/A,FALSE,"FORM-D1";"form-D1_amt",#N/A,FALSE,"FORM-D1"}</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[76]R2!$D$39:$D$86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'[90]ETC Plant Cost'!#REF!</definedName>
    <definedName name="r_date">'[90]ETC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6" hidden="1">{"'Sheet1'!$A$4386:$N$4591"}</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'[134]Rate Ana'!$A$6:$D$392</definedName>
    <definedName name="rate0">[135]SUMMARY!$A$3:$E$1159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'[136]LOCAL RATES'!#REF!</definedName>
    <definedName name="RCCpipe300">'[136]LOCAL RATES'!#REF!</definedName>
    <definedName name="RCCpipe600" localSheetId="0">'[136]LOCAL RATES'!#REF!</definedName>
    <definedName name="RCCpipe600">'[136]LOCAL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'[67]SITE OVERHEADS'!#REF!</definedName>
    <definedName name="RentSubsidy_B">'[67]SITE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6" hidden="1">{#N/A,#N/A,FALSE,"CCTV"}</definedName>
    <definedName name="RF" localSheetId="0" hidden="1">{#N/A,#N/A,FALSE,"CCTV"}</definedName>
    <definedName name="RF" hidden="1">{#N/A,#N/A,FALSE,"CCTV"}</definedName>
    <definedName name="ric" localSheetId="0">#REF!</definedName>
    <definedName name="ric">#REF!</definedName>
    <definedName name="rid" localSheetId="6" hidden="1">{"'Sheet1'!$L$16"}</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[94]Analysis!#REF!</definedName>
    <definedName name="rockk">[94]Analysis!#REF!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'[4]Cost of O &amp; O'!$F$28</definedName>
    <definedName name="rout_t" localSheetId="0">#REF!</definedName>
    <definedName name="rout_t">#REF!</definedName>
    <definedName name="row">'[34]Valve Cl'!$AC$8:$AC$32</definedName>
    <definedName name="ROW_STRESS">'[34]CODE-STR'!$Z$3:$Z$21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[137]dummy!$A$2:$I$48</definedName>
    <definedName name="saf" localSheetId="0">[37]예가표!#REF!</definedName>
    <definedName name="saf">[37]예가표!#REF!</definedName>
    <definedName name="Salaries1010" localSheetId="0">'[67]SITE OVERHEADS'!#REF!</definedName>
    <definedName name="Salaries1010">'[67]SITE OVERHEADS'!#REF!</definedName>
    <definedName name="Salaries1010_A" localSheetId="0">'[67]SITE OVERHEADS'!#REF!</definedName>
    <definedName name="Salaries1010_A">'[67]SITE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[59]ANAL!$E$17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[138]!scaffolding</definedName>
    <definedName name="scale" localSheetId="0">#REF!</definedName>
    <definedName name="scale">#REF!</definedName>
    <definedName name="scbc" localSheetId="0">#REF!</definedName>
    <definedName name="scbc">#REF!</definedName>
    <definedName name="SCH">[34]Tables!$A$10:$D$377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[103]TOEC!#REF!</definedName>
    <definedName name="SCHEDULE">[103]TOEC!#REF!</definedName>
    <definedName name="schedules">[34]Tables!$H$51:$I$66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'[46]RA Civil'!$E$12</definedName>
    <definedName name="Sdate" localSheetId="0">#REF!</definedName>
    <definedName name="Sdate">#REF!</definedName>
    <definedName name="SDEPTH" localSheetId="0">#REF!</definedName>
    <definedName name="SDEPTH">#REF!</definedName>
    <definedName name="sdfg" hidden="1">[38]Cash2!$J$16:$J$36</definedName>
    <definedName name="sdfwdd" localSheetId="0">'[114]purpose&amp;input'!#REF!</definedName>
    <definedName name="sdfwdd">'[114]purpose&amp;input'!#REF!</definedName>
    <definedName name="SDMLPW" localSheetId="0">#REF!</definedName>
    <definedName name="SDMLPW">#REF!</definedName>
    <definedName name="SDXAS" localSheetId="0">'[139]scour depth'!#REF!</definedName>
    <definedName name="SDXAS">'[139]scour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[50]Original!$T$8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[103]TOEC!#REF!</definedName>
    <definedName name="SFDASDASFD">[103]TOEC!#REF!</definedName>
    <definedName name="sgsgbsbgg" localSheetId="0">#REF!</definedName>
    <definedName name="sgsgbsbgg">#REF!</definedName>
    <definedName name="SH" localSheetId="0">#REF!</definedName>
    <definedName name="SH">#REF!</definedName>
    <definedName name="shaeff">'[4]Cost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[137]dummy!$A$51:$G$74</definedName>
    <definedName name="SHM" localSheetId="0">#REF!</definedName>
    <definedName name="SHM">#REF!</definedName>
    <definedName name="SHOT">'[4]Cost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0">#REF!</definedName>
    <definedName name="SIZEC">#REF!</definedName>
    <definedName name="skilled" localSheetId="0">#REF!</definedName>
    <definedName name="skilled">#REF!</definedName>
    <definedName name="slab_p" localSheetId="6" hidden="1">{"form-D1",#N/A,FALSE,"FORM-D1";"form-D1_amt",#N/A,FALSE,"FORM-D1"}</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'[94]Cost of O &amp; O'!#REF!</definedName>
    <definedName name="SLIPFORM">'[94]Cost of O &amp; O'!#REF!</definedName>
    <definedName name="slope" localSheetId="0">#REF!</definedName>
    <definedName name="slope">#REF!</definedName>
    <definedName name="SLSAMT">[76]R2!$I$39:$I$86</definedName>
    <definedName name="SLSRT">[76]R2!$H$39:$H$86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'[140]DB_ET200(R. A)'!$S:$S</definedName>
    <definedName name="SPEC2" localSheetId="0">#REF!</definedName>
    <definedName name="SPEC2">#REF!</definedName>
    <definedName name="SPECI" localSheetId="0">#REF!</definedName>
    <definedName name="SPECI">#REF!</definedName>
    <definedName name="SPFAC">[76]R2!$G$21:$G$32</definedName>
    <definedName name="SPFIN">[76]R2!$C$15</definedName>
    <definedName name="SPINK" localSheetId="0">#REF!</definedName>
    <definedName name="SPINK">#REF!</definedName>
    <definedName name="SPRINK">'[4]Cost of O &amp; O'!$F$23</definedName>
    <definedName name="SPSUM">[76]R2!$C$13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'[110]LOCAL RATES'!$H$38</definedName>
    <definedName name="SSR" localSheetId="0">'[141]scour depth'!#REF!</definedName>
    <definedName name="SSR">'[141]scour depth'!#REF!</definedName>
    <definedName name="SSSS" localSheetId="0">[56]PROCTOR!#REF!</definedName>
    <definedName name="SSSS">[56]PROCTOR!#REF!</definedName>
    <definedName name="SSSSSS" localSheetId="0">[56]PROCTOR!#REF!</definedName>
    <definedName name="SSSSSS">[56]PROCTOR!#REF!</definedName>
    <definedName name="sst" localSheetId="0">#REF!</definedName>
    <definedName name="sst">#REF!</definedName>
    <definedName name="STAADappslabthk">'[142]ABUT MASTER'!$K$57</definedName>
    <definedName name="StaffApr_D" localSheetId="0">'[92]SITE OVERHEADS'!#REF!</definedName>
    <definedName name="StaffApr_D">'[92]SITE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0">#REF!</definedName>
    <definedName name="Start27">#REF!</definedName>
    <definedName name="Start28" localSheetId="0">#REF!</definedName>
    <definedName name="Start28">#REF!</definedName>
    <definedName name="Start29" localSheetId="0">[143]Sheet11!#REF!</definedName>
    <definedName name="Start29">[143]Sheet11!#REF!</definedName>
    <definedName name="Start3" localSheetId="0">'[144]0+655'!#REF!</definedName>
    <definedName name="Start3">'[144]0+655'!#REF!</definedName>
    <definedName name="Start6">'[111]DS HFL '!$H$1</definedName>
    <definedName name="Start7">'[111]VENT DESIGN '!$H$1</definedName>
    <definedName name="Start8">'[111]Side walls-Slab'!$H$1</definedName>
    <definedName name="Start9">[111]TRANSITIONS!$H$1</definedName>
    <definedName name="StartDate">[145]Menu!$E$7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'[34]CODE-STR'!$A$3:$V$40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6">Sub_class1,Sub_class2,Sub_class3,Sub_class4,Sub_class5,Sub_class6,Sub_class7,Sub_class8,Sub_class9,Sub_class10,Sub_class11,Sub_class12,Sub_class13,Sub_class14,Sub_class15</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'[132]CABLE BULK'!#REF!</definedName>
    <definedName name="subjectname">'[132]CABLE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'[146]ASME B 36.10 M'!$D$3:$W$48</definedName>
    <definedName name="Table">[54]Cal!$P$2:$Q$28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[147]Calc1!$B$63:$G$97</definedName>
    <definedName name="TABLE4">[147]Calc1!$C$103:$E$139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'[106]Pier Design(with offset)'!#REF!</definedName>
    <definedName name="tc">'[106]Pier Design(with offset)'!#REF!</definedName>
    <definedName name="TCJH">'[46]RA Civil'!$E$56</definedName>
    <definedName name="TCJHPOL">'[46]RA Civil'!$F$56</definedName>
    <definedName name="TCON" localSheetId="0">#REF!</definedName>
    <definedName name="TCON">#REF!</definedName>
    <definedName name="tcr" localSheetId="0">#REF!</definedName>
    <definedName name="tcr">#REF!</definedName>
    <definedName name="tct" localSheetId="0">'[109]Pier Design(with offset)'!#REF!</definedName>
    <definedName name="tct">'[109]Pier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'[34]CODE-STR'!$AA$3:$AA$21</definedName>
    <definedName name="temp1" localSheetId="0">#REF!</definedName>
    <definedName name="temp1">#REF!</definedName>
    <definedName name="Ten" localSheetId="0">#REF!</definedName>
    <definedName name="Ten">#REF!</definedName>
    <definedName name="TENDERING">[125]Sheet1!$A$9:$L$32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6" hidden="1">{"'Sheet1'!$L$16"}</definedName>
    <definedName name="tidf" localSheetId="0" hidden="1">{"'Sheet1'!$L$16"}</definedName>
    <definedName name="tidf" hidden="1">{"'Sheet1'!$L$16"}</definedName>
    <definedName name="TIP">'[46]RA Civil'!$E$54</definedName>
    <definedName name="TIPPOL">'[46]RA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'[82]boq ht'!#REF!</definedName>
    <definedName name="TOTAL">'[82]boq ht'!#REF!</definedName>
    <definedName name="TOTAL_NO_OF_MH" localSheetId="0">#REF!</definedName>
    <definedName name="TOTAL_NO_OF_MH">#REF!</definedName>
    <definedName name="TOTCDWSSM">[76]R2!$H$33</definedName>
    <definedName name="TOTCDWSSP">[76]R2!$I$33</definedName>
    <definedName name="TOWER">'[4]Cost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'[46]RA Civil'!$F$55</definedName>
    <definedName name="Transport" localSheetId="0">#REF!</definedName>
    <definedName name="Transport">#REF!</definedName>
    <definedName name="TRBPOL">'[46]RA Civil'!$F$57</definedName>
    <definedName name="TRI">'[81]GM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6" hidden="1">{"'장비'!$A$3:$M$12"}</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'[81]GM 000'!$I$3</definedName>
    <definedName name="Type1" localSheetId="0">#REF!</definedName>
    <definedName name="Type1">#REF!</definedName>
    <definedName name="Type2" localSheetId="0">#REF!</definedName>
    <definedName name="Type2">#REF!</definedName>
    <definedName name="U" localSheetId="0">[103]TOEC!#REF!</definedName>
    <definedName name="U">[103]TOEC!#REF!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[59]ANAL!$E$8</definedName>
    <definedName name="USLM">[59]ANAL!$E$7</definedName>
    <definedName name="Ut" localSheetId="0">#REF!</definedName>
    <definedName name="Ut">#REF!</definedName>
    <definedName name="V">#N/A</definedName>
    <definedName name="v1o" localSheetId="0">'[109]Pier Design(with offset)'!#REF!</definedName>
    <definedName name="v1o">'[109]Pier Design(with offset)'!#REF!</definedName>
    <definedName name="v1oo" localSheetId="0">'[106]Pier Design(with offset)'!#REF!</definedName>
    <definedName name="v1oo">'[106]Pier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[62]CondPol!$F$69</definedName>
    <definedName name="VANDEMATARAM" localSheetId="0">#REF!</definedName>
    <definedName name="VANDEMATARAM">#REF!</definedName>
    <definedName name="vani" localSheetId="0">[62]MixBed!#REF!</definedName>
    <definedName name="vani">[62]MixBed!#REF!</definedName>
    <definedName name="vani1" localSheetId="0">[62]MixBed!#REF!</definedName>
    <definedName name="vani1">[62]MixBed!#REF!</definedName>
    <definedName name="VB" localSheetId="0">#REF!</definedName>
    <definedName name="VB">#REF!</definedName>
    <definedName name="vbzxcbd" localSheetId="0">#REF!</definedName>
    <definedName name="vbzxcbd">#REF!</definedName>
    <definedName name="vcat">[62]CondPol!$F$68</definedName>
    <definedName name="vcati" localSheetId="0">[62]MixBed!#REF!</definedName>
    <definedName name="vcati">[62]MixBed!#REF!</definedName>
    <definedName name="vcati1" localSheetId="0">[62]MixBed!#REF!</definedName>
    <definedName name="vcati1">[62]MixBed!#REF!</definedName>
    <definedName name="VD" localSheetId="0">#REF!</definedName>
    <definedName name="VD">#REF!</definedName>
    <definedName name="velocity1">[34]FLUID_INFO!$A$4:$H$14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6" hidden="1">{"'Sheet1'!$L$16"}</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[62]CondPol!$F$70</definedName>
    <definedName name="Viscosity" localSheetId="0">#REF!</definedName>
    <definedName name="Viscosity">#REF!</definedName>
    <definedName name="VIVEKANANDA" localSheetId="0">#REF!</definedName>
    <definedName name="VIVEKANANDA">#REF!</definedName>
    <definedName name="vn" localSheetId="6" hidden="1">{"'Sheet1'!$L$16"}</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[62]CondPol!$F$71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6" hidden="1">{"'Sheet1'!$A$4386:$N$4591"}</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'[106]Pier Design(with offset)'!#REF!</definedName>
    <definedName name="wc">'[106]Pier Design(with offset)'!#REF!</definedName>
    <definedName name="wct" localSheetId="0">'[109]Pier Design(with offset)'!#REF!</definedName>
    <definedName name="wct">'[109]Pier Design(with offset)'!#REF!</definedName>
    <definedName name="WE" localSheetId="6" hidden="1">{#N/A,#N/A,FALSE,"CCTV"}</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[64]basdat!$D$8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[72]Sheet1!$A$50:$C$161</definedName>
    <definedName name="work" localSheetId="0">#REF!</definedName>
    <definedName name="work">#REF!</definedName>
    <definedName name="WP" localSheetId="0">#REF!</definedName>
    <definedName name="WP">#REF!</definedName>
    <definedName name="WPcomp">'[148]21-Rate Analysis-1'!$E$29</definedName>
    <definedName name="wr" localSheetId="0">'[106]Pier Design(with offset)'!#REF!</definedName>
    <definedName name="wr">'[106]Pier Design(with offset)'!#REF!</definedName>
    <definedName name="WRITE" localSheetId="6" hidden="1">{#N/A,#N/A,FALSE,"CCTV"}</definedName>
    <definedName name="WRITE" localSheetId="0" hidden="1">{#N/A,#N/A,FALSE,"CCTV"}</definedName>
    <definedName name="WRITE" hidden="1">{#N/A,#N/A,FALSE,"CCTV"}</definedName>
    <definedName name="wrn.BM." localSheetId="6" hidden="1">{#N/A,#N/A,FALSE,"CCTV"}</definedName>
    <definedName name="wrn.BM." localSheetId="0" hidden="1">{#N/A,#N/A,FALSE,"CCTV"}</definedName>
    <definedName name="wrn.BM." hidden="1">{#N/A,#N/A,FALSE,"CCTV"}</definedName>
    <definedName name="wrn.budget." localSheetId="6" hidden="1">{"form-D1",#N/A,FALSE,"FORM-D1";"form-D1_amt",#N/A,FALSE,"FORM-D1"}</definedName>
    <definedName name="wrn.budget." localSheetId="0" hidden="1">{"form-D1",#N/A,FALSE,"FORM-D1";"form-D1_amt",#N/A,FALSE,"FORM-D1"}</definedName>
    <definedName name="wrn.budget." hidden="1">{"form-D1",#N/A,FALSE,"FORM-D1";"form-D1_amt",#N/A,FALSE,"FORM-D1"}</definedName>
    <definedName name="wrn.trial." localSheetId="6">{#N/A,#N/A,FALSE,"mpph1";#N/A,#N/A,FALSE,"mpmseb";#N/A,#N/A,FALSE,"mpph2"}</definedName>
    <definedName name="wrn.trial." localSheetId="0">{#N/A,#N/A,FALSE,"mpph1";#N/A,#N/A,FALSE,"mpmseb";#N/A,#N/A,FALSE,"mpph2"}</definedName>
    <definedName name="wrn.trial.">{#N/A,#N/A,FALSE,"mpph1";#N/A,#N/A,FALSE,"mpmseb";#N/A,#N/A,FALSE,"mpph2"}</definedName>
    <definedName name="wrn.건물기초."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'[109]Pier Design(with offset)'!#REF!</definedName>
    <definedName name="wtr">'[109]Pier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IF('[65]Engg-Exec-2'!#REF!&gt;=[65]User!$AS$8,4,IF('[65]Engg-Exec-2'!#REF!&gt;=[65]User!$AR$8,3,IF('[65]Engg-Exec-2'!#REF!&gt;=[65]User!$AQ$8,2,1)))</definedName>
    <definedName name="Year_no">IF('[65]Engg-Exec-2'!#REF!&gt;=[65]User!$AS$8,4,IF('[65]Engg-Exec-2'!#REF!&gt;=[65]User!$AR$8,3,IF('[65]Engg-Exec-2'!#REF!&gt;=[65]User!$AQ$8,2,1)))</definedName>
    <definedName name="YG" localSheetId="0">#REF!</definedName>
    <definedName name="YG">#REF!</definedName>
    <definedName name="yi" localSheetId="6" hidden="1">{"'Sheet1'!$L$16"}</definedName>
    <definedName name="yi" localSheetId="0" hidden="1">{"'Sheet1'!$L$16"}</definedName>
    <definedName name="yi" hidden="1">{"'Sheet1'!$L$16"}</definedName>
    <definedName name="yRNG">[34]Tables!$U$8:$W$13</definedName>
    <definedName name="yRNG1">[34]Tables!$T$8:$W$13</definedName>
    <definedName name="yy" localSheetId="0">#REF!</definedName>
    <definedName name="yy">#REF!</definedName>
    <definedName name="z" localSheetId="0">'[149]Analy_7-10'!#REF!</definedName>
    <definedName name="z">'[149]Analy_7-10'!#REF!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[79]!モドス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[150]코드관리!$V$4:$V$103</definedName>
    <definedName name="기타" localSheetId="0">[151]당초!#REF!</definedName>
    <definedName name="기타">[151]당초!#REF!</definedName>
    <definedName name="내부거래분"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6" hidden="1">{"'Sheet1'!$L$16"}</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[152]LAB!#REF!</definedName>
    <definedName name="ㅂㅂ">[152]LAB!#REF!</definedName>
    <definedName name="ㅂㅈㅂㅈ" localSheetId="0">[152]LAB!#REF!</definedName>
    <definedName name="ㅂㅈㅂㅈ">[152]LAB!#REF!</definedName>
    <definedName name="배관" localSheetId="0">#REF!</definedName>
    <definedName name="배관">#REF!</definedName>
    <definedName name="배관3"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6" hidden="1">{"'Sheet1'!$L$16"}</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6" hidden="1">{"'Sheet1'!$L$16"}</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6" hidden="1">{"'Sheet1'!$A$1:$E$59"}</definedName>
    <definedName name="전기" localSheetId="0" hidden="1">{"'Sheet1'!$A$1:$E$59"}</definedName>
    <definedName name="전기" hidden="1">{"'Sheet1'!$A$1:$E$59"}</definedName>
    <definedName name="전기계장" localSheetId="0">#REF!</definedName>
    <definedName name="전기계장">#REF!</definedName>
    <definedName name="조직도" localSheetId="0">[152]LAB!#REF!</definedName>
    <definedName name="조직도">[152]LAB!#REF!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[153]당초!#REF!</definedName>
    <definedName name="집계SHEET">[153]당초!#REF!</definedName>
    <definedName name="철구사업본부" localSheetId="0">#REF!</definedName>
    <definedName name="철구사업본부">#REF!</definedName>
    <definedName name="총괄표3"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6" hidden="1">{"'Sheet1'!$L$16"}</definedName>
    <definedName name="추" localSheetId="0" hidden="1">{"'Sheet1'!$L$16"}</definedName>
    <definedName name="추" hidden="1">{"'Sheet1'!$L$16"}</definedName>
    <definedName name="추가분" localSheetId="6" hidden="1">{"'장비'!$A$3:$M$12"}</definedName>
    <definedName name="추가분" localSheetId="0" hidden="1">{"'장비'!$A$3:$M$12"}</definedName>
    <definedName name="추가분" hidden="1">{"'장비'!$A$3:$M$12"}</definedName>
    <definedName name="토목" localSheetId="0">#REF!</definedName>
    <definedName name="토목">#REF!</definedName>
    <definedName name="토목변경" localSheetId="6" hidden="1">{"'장비'!$A$3:$M$12"}</definedName>
    <definedName name="토목변경" localSheetId="0" hidden="1">{"'장비'!$A$3:$M$12"}</definedName>
    <definedName name="토목변경" hidden="1">{"'장비'!$A$3:$M$12"}</definedName>
    <definedName name="토목실행예산" localSheetId="6" hidden="1">{"'장비'!$A$3:$M$12"}</definedName>
    <definedName name="토목실행예산" localSheetId="0" hidden="1">{"'장비'!$A$3:$M$12"}</definedName>
    <definedName name="토목실행예산" hidden="1">{"'장비'!$A$3:$M$12"}</definedName>
    <definedName name="토목조정분" localSheetId="6" hidden="1">{"'장비'!$A$3:$M$12"}</definedName>
    <definedName name="토목조정분" localSheetId="0" hidden="1">{"'장비'!$A$3:$M$12"}</definedName>
    <definedName name="토목조정분" hidden="1">{"'장비'!$A$3:$M$12"}</definedName>
    <definedName name="ㅎㅎㄹ" localSheetId="6"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6" hidden="1">{"'Sheet1'!$L$16"}</definedName>
    <definedName name="할" localSheetId="0" hidden="1">{"'Sheet1'!$L$16"}</definedName>
    <definedName name="할" hidden="1">{"'Sheet1'!$L$16"}</definedName>
    <definedName name="합계표"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6" hidden="1">{"'Sheet1'!$L$16"}</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6" hidden="1">{"'Sheet1'!$L$16"}</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6" hidden="1">{"'Sheet1'!$L$16"}</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P14" i="6" l="1"/>
  <c r="T219" i="6"/>
  <c r="T218" i="6"/>
  <c r="U215" i="6"/>
  <c r="S13" i="6"/>
  <c r="S9" i="6"/>
  <c r="E14" i="9"/>
  <c r="E13" i="9" l="1"/>
  <c r="F13" i="9" s="1"/>
  <c r="H13" i="9" s="1"/>
  <c r="H9" i="9"/>
  <c r="H10" i="9"/>
  <c r="H11" i="9"/>
  <c r="H15" i="9"/>
  <c r="F9" i="9"/>
  <c r="F10" i="9"/>
  <c r="F11" i="9"/>
  <c r="F12" i="9"/>
  <c r="H12" i="9" s="1"/>
  <c r="F14" i="9"/>
  <c r="H14" i="9" s="1"/>
  <c r="F15" i="9"/>
  <c r="F8" i="9"/>
  <c r="H8" i="9" s="1"/>
  <c r="F8" i="7" l="1"/>
  <c r="F9" i="7"/>
  <c r="F10" i="7"/>
  <c r="F11" i="7"/>
  <c r="F12" i="7"/>
  <c r="F13" i="7"/>
  <c r="F7" i="7"/>
  <c r="U14" i="6"/>
  <c r="D7" i="7"/>
  <c r="L16" i="7"/>
  <c r="R9" i="6"/>
  <c r="L14" i="7"/>
  <c r="L12" i="7"/>
  <c r="L10" i="7"/>
  <c r="D10" i="7"/>
  <c r="D8" i="7"/>
  <c r="E10" i="7"/>
  <c r="E12" i="8" l="1"/>
  <c r="H11" i="8"/>
  <c r="E11" i="8"/>
  <c r="F10" i="8"/>
  <c r="E10" i="8"/>
  <c r="G10" i="8" s="1"/>
  <c r="E9" i="8"/>
  <c r="F8" i="8"/>
  <c r="E8" i="8"/>
  <c r="F7" i="8"/>
  <c r="G7" i="8" s="1"/>
  <c r="E7" i="8"/>
  <c r="G8" i="8" l="1"/>
  <c r="F11" i="8" l="1"/>
  <c r="G11" i="8" s="1"/>
  <c r="F9" i="8"/>
  <c r="G9" i="8" s="1"/>
  <c r="F12" i="8"/>
  <c r="G12" i="8" s="1"/>
  <c r="U23" i="6" l="1"/>
  <c r="U21" i="6"/>
  <c r="O14" i="6" l="1"/>
  <c r="O91" i="6" l="1"/>
  <c r="O83" i="6"/>
  <c r="D78" i="6"/>
  <c r="N14" i="6" s="1"/>
  <c r="D68" i="6"/>
  <c r="N13" i="6" s="1"/>
  <c r="D58" i="6"/>
  <c r="N12" i="6" s="1"/>
  <c r="B56" i="6"/>
  <c r="O47" i="6"/>
  <c r="D46" i="6"/>
  <c r="N11" i="6" s="1"/>
  <c r="O45" i="6"/>
  <c r="O38" i="6"/>
  <c r="O36" i="6"/>
  <c r="O35" i="6"/>
  <c r="D33" i="6"/>
  <c r="N10" i="6" s="1"/>
  <c r="P19" i="6"/>
  <c r="D19" i="6"/>
  <c r="N9" i="6" s="1"/>
  <c r="O13" i="6"/>
  <c r="O12" i="6"/>
  <c r="O11" i="6"/>
  <c r="O10" i="6"/>
  <c r="O9" i="6"/>
  <c r="P11" i="6" l="1"/>
  <c r="P10" i="6"/>
  <c r="S10" i="6" s="1"/>
  <c r="P12" i="6"/>
  <c r="P9" i="6"/>
  <c r="P13" i="6"/>
  <c r="D91" i="5"/>
  <c r="D81" i="5"/>
  <c r="D70" i="5"/>
  <c r="B68" i="5"/>
  <c r="D57" i="5"/>
  <c r="L11" i="5" s="1"/>
  <c r="B55" i="5"/>
  <c r="D45" i="5"/>
  <c r="L10" i="5" s="1"/>
  <c r="B36" i="5"/>
  <c r="D32" i="5"/>
  <c r="D18" i="5"/>
  <c r="M14" i="5"/>
  <c r="L14" i="5"/>
  <c r="N14" i="5" s="1"/>
  <c r="K14" i="5"/>
  <c r="M13" i="5"/>
  <c r="N13" i="5" s="1"/>
  <c r="L13" i="5"/>
  <c r="K13" i="5"/>
  <c r="M12" i="5"/>
  <c r="L12" i="5"/>
  <c r="N12" i="5" s="1"/>
  <c r="K12" i="5"/>
  <c r="M11" i="5"/>
  <c r="K11" i="5"/>
  <c r="M10" i="5"/>
  <c r="K10" i="5"/>
  <c r="B10" i="5"/>
  <c r="M9" i="5"/>
  <c r="N9" i="5" s="1"/>
  <c r="L9" i="5"/>
  <c r="K9" i="5"/>
  <c r="B9" i="5"/>
  <c r="M8" i="5"/>
  <c r="N8" i="5" s="1"/>
  <c r="L8" i="5"/>
  <c r="K8" i="5"/>
  <c r="U13" i="6" l="1"/>
  <c r="V6" i="6"/>
  <c r="N10" i="5"/>
  <c r="N11" i="5"/>
  <c r="N103" i="4"/>
  <c r="D79" i="4"/>
  <c r="D69" i="4"/>
  <c r="D58" i="4"/>
  <c r="V13" i="4" s="1"/>
  <c r="X13" i="4" s="1"/>
  <c r="B56" i="4"/>
  <c r="D46" i="4"/>
  <c r="V12" i="4" s="1"/>
  <c r="X12" i="4" s="1"/>
  <c r="B37" i="4"/>
  <c r="D33" i="4"/>
  <c r="V11" i="4" s="1"/>
  <c r="X11" i="4" s="1"/>
  <c r="B23" i="4"/>
  <c r="D19" i="4"/>
  <c r="V15" i="4"/>
  <c r="V14" i="4"/>
  <c r="B11" i="4"/>
  <c r="V10" i="4"/>
  <c r="N10" i="4"/>
  <c r="B10" i="4"/>
  <c r="X15" i="4" l="1"/>
  <c r="X10" i="4"/>
  <c r="X14" i="4"/>
  <c r="P154" i="3" l="1"/>
  <c r="O154" i="3"/>
  <c r="Q154" i="3" s="1"/>
  <c r="H154" i="3"/>
  <c r="P153" i="3"/>
  <c r="O153" i="3"/>
  <c r="Q153" i="3" s="1"/>
  <c r="H153" i="3"/>
  <c r="G153" i="3"/>
  <c r="P152" i="3"/>
  <c r="O152" i="3"/>
  <c r="Q152" i="3" s="1"/>
  <c r="P151" i="3"/>
  <c r="O151" i="3"/>
  <c r="Q151" i="3" s="1"/>
  <c r="L151" i="3"/>
  <c r="K151" i="3"/>
  <c r="P150" i="3"/>
  <c r="L150" i="3"/>
  <c r="K150" i="3"/>
  <c r="O150" i="3" s="1"/>
  <c r="Q150" i="3" s="1"/>
  <c r="P149" i="3"/>
  <c r="L149" i="3"/>
  <c r="O149" i="3" s="1"/>
  <c r="Q149" i="3" s="1"/>
  <c r="K149" i="3"/>
  <c r="P148" i="3"/>
  <c r="L148" i="3"/>
  <c r="K148" i="3"/>
  <c r="O148" i="3" s="1"/>
  <c r="Q148" i="3" s="1"/>
  <c r="P147" i="3"/>
  <c r="O147" i="3"/>
  <c r="Q147" i="3" s="1"/>
  <c r="L147" i="3"/>
  <c r="K147" i="3"/>
  <c r="Q146" i="3"/>
  <c r="P146" i="3"/>
  <c r="O146" i="3"/>
  <c r="P145" i="3"/>
  <c r="L145" i="3"/>
  <c r="K145" i="3"/>
  <c r="O145" i="3" s="1"/>
  <c r="Q145" i="3" s="1"/>
  <c r="P144" i="3"/>
  <c r="O144" i="3"/>
  <c r="Q144" i="3" s="1"/>
  <c r="L144" i="3"/>
  <c r="K144" i="3"/>
  <c r="Q143" i="3"/>
  <c r="P143" i="3"/>
  <c r="O143" i="3"/>
  <c r="Q142" i="3"/>
  <c r="P142" i="3"/>
  <c r="O142" i="3"/>
  <c r="Q141" i="3"/>
  <c r="P141" i="3"/>
  <c r="O141" i="3"/>
  <c r="Q140" i="3"/>
  <c r="P140" i="3"/>
  <c r="O140" i="3"/>
  <c r="Q139" i="3"/>
  <c r="P139" i="3"/>
  <c r="O139" i="3"/>
  <c r="Q138" i="3"/>
  <c r="P138" i="3"/>
  <c r="O138" i="3"/>
  <c r="Q137" i="3"/>
  <c r="P137" i="3"/>
  <c r="O137" i="3"/>
  <c r="P136" i="3"/>
  <c r="K136" i="3"/>
  <c r="O136" i="3" s="1"/>
  <c r="Q136" i="3" s="1"/>
  <c r="P135" i="3"/>
  <c r="L135" i="3"/>
  <c r="O135" i="3" s="1"/>
  <c r="Q135" i="3" s="1"/>
  <c r="K135" i="3"/>
  <c r="P134" i="3"/>
  <c r="O134" i="3"/>
  <c r="Q134" i="3" s="1"/>
  <c r="L134" i="3"/>
  <c r="K134" i="3"/>
  <c r="A134" i="3"/>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P133" i="3"/>
  <c r="L133" i="3"/>
  <c r="K133" i="3"/>
  <c r="O133" i="3" s="1"/>
  <c r="Q133" i="3" s="1"/>
  <c r="P130" i="3"/>
  <c r="O130" i="3"/>
  <c r="Q130" i="3" s="1"/>
  <c r="Q129" i="3"/>
  <c r="P129" i="3"/>
  <c r="O129" i="3"/>
  <c r="P128" i="3"/>
  <c r="O128" i="3"/>
  <c r="Q128" i="3" s="1"/>
  <c r="Q127" i="3"/>
  <c r="P127" i="3"/>
  <c r="O127" i="3"/>
  <c r="A127" i="3"/>
  <c r="A128" i="3" s="1"/>
  <c r="A129" i="3" s="1"/>
  <c r="A130" i="3" s="1"/>
  <c r="P126" i="3"/>
  <c r="O126" i="3"/>
  <c r="Q126" i="3" s="1"/>
  <c r="P123" i="3"/>
  <c r="O123" i="3"/>
  <c r="Q123" i="3" s="1"/>
  <c r="Q122" i="3"/>
  <c r="P122" i="3"/>
  <c r="O122" i="3"/>
  <c r="P121" i="3"/>
  <c r="O121" i="3"/>
  <c r="Q121" i="3" s="1"/>
  <c r="Q120" i="3"/>
  <c r="P120" i="3"/>
  <c r="O120" i="3"/>
  <c r="P119" i="3"/>
  <c r="O119" i="3"/>
  <c r="Q119" i="3" s="1"/>
  <c r="Q118" i="3"/>
  <c r="P118" i="3"/>
  <c r="O118" i="3"/>
  <c r="A118" i="3"/>
  <c r="A119" i="3" s="1"/>
  <c r="A120" i="3" s="1"/>
  <c r="A121" i="3" s="1"/>
  <c r="A122" i="3" s="1"/>
  <c r="A123" i="3" s="1"/>
  <c r="P117" i="3"/>
  <c r="O117" i="3"/>
  <c r="Q117" i="3" s="1"/>
  <c r="P114" i="3"/>
  <c r="O114" i="3"/>
  <c r="Q114" i="3" s="1"/>
  <c r="Q113" i="3"/>
  <c r="P113" i="3"/>
  <c r="O113" i="3"/>
  <c r="P112" i="3"/>
  <c r="O112" i="3"/>
  <c r="Q112" i="3" s="1"/>
  <c r="Q111" i="3"/>
  <c r="P111" i="3"/>
  <c r="O111" i="3"/>
  <c r="P110" i="3"/>
  <c r="O110" i="3"/>
  <c r="Q110" i="3" s="1"/>
  <c r="Q109" i="3"/>
  <c r="P109" i="3"/>
  <c r="O109" i="3"/>
  <c r="A109" i="3"/>
  <c r="A110" i="3" s="1"/>
  <c r="A111" i="3" s="1"/>
  <c r="A112" i="3" s="1"/>
  <c r="A113" i="3" s="1"/>
  <c r="A114" i="3" s="1"/>
  <c r="P108" i="3"/>
  <c r="O108" i="3"/>
  <c r="Q108" i="3" s="1"/>
  <c r="A108" i="3"/>
  <c r="Q107" i="3"/>
  <c r="P107" i="3"/>
  <c r="O107" i="3"/>
  <c r="P104" i="3"/>
  <c r="O104" i="3"/>
  <c r="Q104" i="3" s="1"/>
  <c r="P103" i="3"/>
  <c r="O103" i="3"/>
  <c r="Q103" i="3" s="1"/>
  <c r="P102" i="3"/>
  <c r="O102" i="3"/>
  <c r="Q102" i="3" s="1"/>
  <c r="P101" i="3"/>
  <c r="O101" i="3"/>
  <c r="Q101" i="3" s="1"/>
  <c r="P100" i="3"/>
  <c r="O100" i="3"/>
  <c r="Q100" i="3" s="1"/>
  <c r="P99" i="3"/>
  <c r="O99" i="3"/>
  <c r="Q99" i="3" s="1"/>
  <c r="P98" i="3"/>
  <c r="O98" i="3"/>
  <c r="Q98" i="3" s="1"/>
  <c r="P97" i="3"/>
  <c r="O97" i="3"/>
  <c r="Q97" i="3" s="1"/>
  <c r="P96" i="3"/>
  <c r="O96" i="3"/>
  <c r="Q96" i="3" s="1"/>
  <c r="P95" i="3"/>
  <c r="O95" i="3"/>
  <c r="Q95" i="3" s="1"/>
  <c r="P94" i="3"/>
  <c r="O94" i="3"/>
  <c r="Q94" i="3" s="1"/>
  <c r="P93" i="3"/>
  <c r="O93" i="3"/>
  <c r="Q93" i="3" s="1"/>
  <c r="P92" i="3"/>
  <c r="O92" i="3"/>
  <c r="Q92" i="3" s="1"/>
  <c r="P91" i="3"/>
  <c r="O91" i="3"/>
  <c r="Q91" i="3" s="1"/>
  <c r="P90" i="3"/>
  <c r="O90" i="3"/>
  <c r="Q90" i="3" s="1"/>
  <c r="P89" i="3"/>
  <c r="O89" i="3"/>
  <c r="Q89" i="3" s="1"/>
  <c r="P88" i="3"/>
  <c r="O88" i="3"/>
  <c r="Q88" i="3" s="1"/>
  <c r="P87" i="3"/>
  <c r="O87" i="3"/>
  <c r="Q87" i="3" s="1"/>
  <c r="P86" i="3"/>
  <c r="O86" i="3"/>
  <c r="Q86" i="3" s="1"/>
  <c r="P85" i="3"/>
  <c r="O85" i="3"/>
  <c r="Q85" i="3" s="1"/>
  <c r="P84" i="3"/>
  <c r="O84" i="3"/>
  <c r="Q84" i="3" s="1"/>
  <c r="P83" i="3"/>
  <c r="O83" i="3"/>
  <c r="Q83" i="3" s="1"/>
  <c r="P82" i="3"/>
  <c r="O82" i="3"/>
  <c r="Q82" i="3" s="1"/>
  <c r="P81" i="3"/>
  <c r="O81" i="3"/>
  <c r="Q81" i="3" s="1"/>
  <c r="P80" i="3"/>
  <c r="O80" i="3"/>
  <c r="Q80" i="3" s="1"/>
  <c r="P79" i="3"/>
  <c r="O79" i="3"/>
  <c r="Q79" i="3" s="1"/>
  <c r="A79" i="3"/>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P78" i="3"/>
  <c r="O78" i="3"/>
  <c r="Q78" i="3" s="1"/>
  <c r="A78" i="3"/>
  <c r="P77" i="3"/>
  <c r="O77" i="3"/>
  <c r="Q77" i="3" s="1"/>
  <c r="P74" i="3"/>
  <c r="O74" i="3"/>
  <c r="Q74" i="3" s="1"/>
  <c r="P73" i="3"/>
  <c r="O73" i="3"/>
  <c r="Q73" i="3" s="1"/>
  <c r="P72" i="3"/>
  <c r="O72" i="3"/>
  <c r="Q72" i="3" s="1"/>
  <c r="P71" i="3"/>
  <c r="O71" i="3"/>
  <c r="Q71" i="3" s="1"/>
  <c r="P70" i="3"/>
  <c r="O70" i="3"/>
  <c r="Q70" i="3" s="1"/>
  <c r="P69" i="3"/>
  <c r="O69" i="3"/>
  <c r="Q69" i="3" s="1"/>
  <c r="P68" i="3"/>
  <c r="O68" i="3"/>
  <c r="Q68" i="3" s="1"/>
  <c r="A68" i="3"/>
  <c r="A69" i="3" s="1"/>
  <c r="A70" i="3" s="1"/>
  <c r="A71" i="3" s="1"/>
  <c r="A72" i="3" s="1"/>
  <c r="A73" i="3" s="1"/>
  <c r="A74" i="3" s="1"/>
  <c r="P67" i="3"/>
  <c r="O67" i="3"/>
  <c r="Q67" i="3" s="1"/>
  <c r="Q66" i="3"/>
  <c r="P64" i="3"/>
  <c r="O64" i="3"/>
  <c r="Q64" i="3" s="1"/>
  <c r="P63" i="3"/>
  <c r="O63" i="3"/>
  <c r="Q63" i="3" s="1"/>
  <c r="P62" i="3"/>
  <c r="O62" i="3"/>
  <c r="Q62" i="3" s="1"/>
  <c r="P61" i="3"/>
  <c r="O61" i="3"/>
  <c r="Q61" i="3" s="1"/>
  <c r="P60" i="3"/>
  <c r="O60" i="3"/>
  <c r="Q60" i="3" s="1"/>
  <c r="P59" i="3"/>
  <c r="O59" i="3"/>
  <c r="Q59" i="3" s="1"/>
  <c r="P58" i="3"/>
  <c r="O58" i="3"/>
  <c r="Q58" i="3" s="1"/>
  <c r="P57" i="3"/>
  <c r="O57" i="3"/>
  <c r="Q57" i="3" s="1"/>
  <c r="P56" i="3"/>
  <c r="O56" i="3"/>
  <c r="Q56" i="3" s="1"/>
  <c r="P55" i="3"/>
  <c r="O55" i="3"/>
  <c r="Q55" i="3" s="1"/>
  <c r="P54" i="3"/>
  <c r="O54" i="3"/>
  <c r="Q54" i="3" s="1"/>
  <c r="P53" i="3"/>
  <c r="O53" i="3"/>
  <c r="Q53" i="3" s="1"/>
  <c r="P52" i="3"/>
  <c r="O52" i="3"/>
  <c r="Q52" i="3" s="1"/>
  <c r="P51" i="3"/>
  <c r="O51" i="3"/>
  <c r="Q51" i="3" s="1"/>
  <c r="P50" i="3"/>
  <c r="O50" i="3"/>
  <c r="Q50" i="3" s="1"/>
  <c r="P49" i="3"/>
  <c r="O49" i="3"/>
  <c r="Q49" i="3" s="1"/>
  <c r="P48" i="3"/>
  <c r="O48" i="3"/>
  <c r="Q48" i="3" s="1"/>
  <c r="P47" i="3"/>
  <c r="O47" i="3"/>
  <c r="Q47" i="3" s="1"/>
  <c r="P46" i="3"/>
  <c r="O46" i="3"/>
  <c r="Q46" i="3" s="1"/>
  <c r="P45" i="3"/>
  <c r="O45" i="3"/>
  <c r="Q45" i="3" s="1"/>
  <c r="P44" i="3"/>
  <c r="O44" i="3"/>
  <c r="Q44" i="3" s="1"/>
  <c r="P43" i="3"/>
  <c r="O43" i="3"/>
  <c r="Q43" i="3" s="1"/>
  <c r="P42" i="3"/>
  <c r="O42" i="3"/>
  <c r="Q42" i="3" s="1"/>
  <c r="P41" i="3"/>
  <c r="O41" i="3"/>
  <c r="Q41" i="3" s="1"/>
  <c r="P40" i="3"/>
  <c r="O40" i="3"/>
  <c r="Q40" i="3" s="1"/>
  <c r="P39" i="3"/>
  <c r="O39" i="3"/>
  <c r="Q39" i="3" s="1"/>
  <c r="P38" i="3"/>
  <c r="O38" i="3"/>
  <c r="Q38" i="3" s="1"/>
  <c r="P37" i="3"/>
  <c r="O37" i="3"/>
  <c r="Q37" i="3" s="1"/>
  <c r="P36" i="3"/>
  <c r="O36" i="3"/>
  <c r="Q36" i="3" s="1"/>
  <c r="P35" i="3"/>
  <c r="O35" i="3"/>
  <c r="Q35" i="3" s="1"/>
  <c r="P34" i="3"/>
  <c r="O34" i="3"/>
  <c r="Q34" i="3" s="1"/>
  <c r="A34" i="3"/>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P33" i="3"/>
  <c r="O33" i="3"/>
  <c r="Q33" i="3" s="1"/>
  <c r="A33" i="3"/>
  <c r="P32" i="3"/>
  <c r="O32" i="3"/>
  <c r="Q32" i="3" s="1"/>
  <c r="Q31" i="3"/>
  <c r="P29" i="3"/>
  <c r="O29" i="3"/>
  <c r="Q29" i="3" s="1"/>
  <c r="P28" i="3"/>
  <c r="O28" i="3"/>
  <c r="Q28" i="3" s="1"/>
  <c r="P27" i="3"/>
  <c r="O27" i="3"/>
  <c r="Q27" i="3" s="1"/>
  <c r="P26" i="3"/>
  <c r="O26" i="3"/>
  <c r="Q26" i="3" s="1"/>
  <c r="P25" i="3"/>
  <c r="O25" i="3"/>
  <c r="Q25" i="3" s="1"/>
  <c r="P24" i="3"/>
  <c r="O24" i="3"/>
  <c r="Q24" i="3" s="1"/>
  <c r="A24" i="3"/>
  <c r="A25" i="3" s="1"/>
  <c r="A26" i="3" s="1"/>
  <c r="A27" i="3" s="1"/>
  <c r="A28" i="3" s="1"/>
  <c r="A29" i="3" s="1"/>
  <c r="P23" i="3"/>
  <c r="O23" i="3"/>
  <c r="Q23" i="3" s="1"/>
  <c r="A23" i="3"/>
  <c r="P22" i="3"/>
  <c r="O22" i="3"/>
  <c r="Q22" i="3" s="1"/>
  <c r="Q21" i="3"/>
  <c r="O21" i="3"/>
  <c r="Q18" i="3"/>
  <c r="P18" i="3"/>
  <c r="O18" i="3"/>
  <c r="Q17" i="3"/>
  <c r="P17" i="3"/>
  <c r="O17" i="3"/>
  <c r="Q16" i="3"/>
  <c r="P16" i="3"/>
  <c r="O16" i="3"/>
  <c r="Q15" i="3"/>
  <c r="P15" i="3"/>
  <c r="O15" i="3"/>
  <c r="Q14" i="3"/>
  <c r="P14" i="3"/>
  <c r="O14" i="3"/>
  <c r="Q13" i="3"/>
  <c r="P13" i="3"/>
  <c r="O13" i="3"/>
  <c r="Q12" i="3"/>
  <c r="P12" i="3"/>
  <c r="O12" i="3"/>
  <c r="H12" i="3"/>
  <c r="R12" i="3" s="1"/>
  <c r="E12" i="3"/>
  <c r="Q11" i="3"/>
  <c r="P11" i="3"/>
  <c r="O11" i="3"/>
  <c r="E11" i="3"/>
  <c r="D11" i="3"/>
  <c r="H11" i="3" s="1"/>
  <c r="R11" i="3" s="1"/>
  <c r="A11" i="3"/>
  <c r="A12" i="3" s="1"/>
  <c r="A13" i="3" s="1"/>
  <c r="A14" i="3" s="1"/>
  <c r="A15" i="3" s="1"/>
  <c r="A16" i="3" s="1"/>
  <c r="A17" i="3" s="1"/>
  <c r="A18" i="3" s="1"/>
  <c r="Q10" i="3"/>
  <c r="P10" i="3"/>
  <c r="O10" i="3"/>
  <c r="E10" i="3"/>
  <c r="H10" i="3" s="1"/>
  <c r="R10" i="3" s="1"/>
  <c r="A10" i="3"/>
  <c r="P9" i="3"/>
  <c r="O9" i="3"/>
  <c r="Q9" i="3" s="1"/>
  <c r="J9" i="3"/>
  <c r="E9" i="3"/>
  <c r="H9" i="3" s="1"/>
  <c r="R9" i="3" s="1"/>
  <c r="E158" i="2"/>
  <c r="G158" i="2" s="1"/>
  <c r="E152" i="2"/>
  <c r="G152" i="2" s="1"/>
  <c r="G141" i="2"/>
  <c r="F140" i="2"/>
  <c r="E140" i="2"/>
  <c r="G140" i="2" s="1"/>
  <c r="G126" i="2"/>
  <c r="G123" i="2"/>
  <c r="G120" i="2"/>
  <c r="G118" i="2"/>
  <c r="G117" i="2"/>
  <c r="G114" i="2"/>
  <c r="E111" i="2"/>
  <c r="G111" i="2" s="1"/>
  <c r="G110" i="2"/>
  <c r="E110" i="2"/>
  <c r="G109" i="2"/>
  <c r="F109" i="2"/>
  <c r="E108" i="2"/>
  <c r="G108" i="2" s="1"/>
  <c r="F107" i="2"/>
  <c r="G107" i="2" s="1"/>
  <c r="E107" i="2"/>
  <c r="F106" i="2"/>
  <c r="E106" i="2"/>
  <c r="G106" i="2" s="1"/>
  <c r="E76" i="2"/>
  <c r="G76" i="2" s="1"/>
  <c r="E75" i="2"/>
  <c r="G75" i="2" s="1"/>
  <c r="G74" i="2"/>
  <c r="F74" i="2"/>
  <c r="E74" i="2"/>
  <c r="F73" i="2"/>
  <c r="E73" i="2"/>
  <c r="G73" i="2" s="1"/>
  <c r="E68" i="2"/>
  <c r="G68" i="2" s="1"/>
  <c r="G66" i="2"/>
  <c r="F66" i="2"/>
  <c r="E66" i="2"/>
  <c r="F65" i="2"/>
  <c r="E65" i="2"/>
  <c r="G65" i="2" s="1"/>
  <c r="F64" i="2"/>
  <c r="G64" i="2" s="1"/>
  <c r="E64" i="2"/>
  <c r="G63" i="2"/>
  <c r="G53" i="2"/>
  <c r="F50" i="2"/>
  <c r="E50" i="2"/>
  <c r="G50" i="2" s="1"/>
  <c r="F49" i="2"/>
  <c r="G49" i="2" s="1"/>
  <c r="E49" i="2"/>
  <c r="F48" i="2"/>
  <c r="E48" i="2"/>
  <c r="G48" i="2" s="1"/>
  <c r="F47" i="2"/>
  <c r="E47" i="2"/>
  <c r="G47" i="2" s="1"/>
  <c r="H39" i="2"/>
  <c r="H33" i="2"/>
  <c r="H29" i="2"/>
  <c r="H24" i="2"/>
  <c r="H18" i="2"/>
  <c r="L15" i="2"/>
  <c r="N12" i="2"/>
  <c r="N11" i="2"/>
  <c r="H11" i="2"/>
  <c r="N10" i="2"/>
  <c r="N9" i="2"/>
  <c r="N8" i="2"/>
  <c r="N7" i="2"/>
  <c r="N6" i="2"/>
  <c r="N15" i="2" s="1"/>
</calcChain>
</file>

<file path=xl/sharedStrings.xml><?xml version="1.0" encoding="utf-8"?>
<sst xmlns="http://schemas.openxmlformats.org/spreadsheetml/2006/main" count="1634" uniqueCount="425">
  <si>
    <t>Block</t>
  </si>
  <si>
    <t>Mangraura</t>
  </si>
  <si>
    <t>GP</t>
  </si>
  <si>
    <t>Sakra</t>
  </si>
  <si>
    <t>Agency Name/    Work Order No</t>
  </si>
  <si>
    <t>Harika Infra</t>
  </si>
  <si>
    <t>63MM</t>
  </si>
  <si>
    <t>issue qty</t>
  </si>
  <si>
    <t>laying qty</t>
  </si>
  <si>
    <t>balance</t>
  </si>
  <si>
    <t>Sl.No</t>
  </si>
  <si>
    <t>Date</t>
  </si>
  <si>
    <t>Issue (M)</t>
  </si>
  <si>
    <t>Laid (M)</t>
  </si>
  <si>
    <t>Balance Against Issue (M)</t>
  </si>
  <si>
    <t>indent</t>
  </si>
  <si>
    <t>TOTAL</t>
  </si>
  <si>
    <t>63 mm HDPE</t>
  </si>
  <si>
    <t>75 mm HDPE</t>
  </si>
  <si>
    <t>90 mm HDPE</t>
  </si>
  <si>
    <t>75MM</t>
  </si>
  <si>
    <t>110mm HDPE</t>
  </si>
  <si>
    <t>125mm HDPE</t>
  </si>
  <si>
    <t>140mm HDPE</t>
  </si>
  <si>
    <t>160mm HDPE</t>
  </si>
  <si>
    <t>200mm HDPE</t>
  </si>
  <si>
    <t>200mm DI K-7</t>
  </si>
  <si>
    <t>90MM</t>
  </si>
  <si>
    <t>110MM</t>
  </si>
  <si>
    <t>125MM</t>
  </si>
  <si>
    <t>140MM</t>
  </si>
  <si>
    <t>160MM</t>
  </si>
  <si>
    <t>Specials</t>
  </si>
  <si>
    <t>Specification</t>
  </si>
  <si>
    <t>Issue</t>
  </si>
  <si>
    <t>Laid</t>
  </si>
  <si>
    <t>Balance Against Issue</t>
  </si>
  <si>
    <t>Remarks</t>
  </si>
  <si>
    <t>INDENT</t>
  </si>
  <si>
    <t>Equal TEE</t>
  </si>
  <si>
    <t>63mm</t>
  </si>
  <si>
    <t>J-42,J-116,J-54,J-72,J-1</t>
  </si>
  <si>
    <t>803, 814</t>
  </si>
  <si>
    <t>75mm</t>
  </si>
  <si>
    <t>J-163,J-110,J-140</t>
  </si>
  <si>
    <t>90mm</t>
  </si>
  <si>
    <t>J-27,J-3</t>
  </si>
  <si>
    <t>814, 827</t>
  </si>
  <si>
    <t>110mm</t>
  </si>
  <si>
    <r>
      <t>J-130,J-129,J-83,J101,J-66,J-23,J-1,</t>
    </r>
    <r>
      <rPr>
        <sz val="11"/>
        <color rgb="FFFF0000"/>
        <rFont val="Calibri"/>
        <family val="2"/>
        <scheme val="minor"/>
      </rPr>
      <t>J-62</t>
    </r>
  </si>
  <si>
    <t>808, 816</t>
  </si>
  <si>
    <t>125mm</t>
  </si>
  <si>
    <t>140mm</t>
  </si>
  <si>
    <t>160mm</t>
  </si>
  <si>
    <t>200mm</t>
  </si>
  <si>
    <t>250mm</t>
  </si>
  <si>
    <t>Branch TEE</t>
  </si>
  <si>
    <t>63mm X 50mm</t>
  </si>
  <si>
    <t>75mm X 50mm</t>
  </si>
  <si>
    <t>90 mm X 50 mm</t>
  </si>
  <si>
    <t>110mm X 50mm</t>
  </si>
  <si>
    <t>125mm X 50mm</t>
  </si>
  <si>
    <t>140mm X 50mm</t>
  </si>
  <si>
    <t>160mm X 50mm</t>
  </si>
  <si>
    <t>75 mm X 63 mm</t>
  </si>
  <si>
    <t>J-117</t>
  </si>
  <si>
    <t>90 mm X 63 mm</t>
  </si>
  <si>
    <t>J-7, J-13, J-32,J-2,J-49</t>
  </si>
  <si>
    <t>803, 814,827,860</t>
  </si>
  <si>
    <t>90 mm X 75 mm</t>
  </si>
  <si>
    <t>J-140,J-46,J-9,J-65</t>
  </si>
  <si>
    <t>110mm X 63 mm</t>
  </si>
  <si>
    <r>
      <t>J-79,J-35,J-152,</t>
    </r>
    <r>
      <rPr>
        <sz val="11"/>
        <color rgb="FFFF0000"/>
        <rFont val="Calibri"/>
        <family val="2"/>
        <scheme val="minor"/>
      </rPr>
      <t>J-62</t>
    </r>
  </si>
  <si>
    <t>808, 860</t>
  </si>
  <si>
    <t>110mm X 75 mm</t>
  </si>
  <si>
    <t>110mm X 90 mm</t>
  </si>
  <si>
    <t>J-68</t>
  </si>
  <si>
    <t>810, 860, 868,869</t>
  </si>
  <si>
    <t>125mm X 63 mm</t>
  </si>
  <si>
    <t>125mm X75 mm</t>
  </si>
  <si>
    <t>125mm X90 mm</t>
  </si>
  <si>
    <t>125mm X 110mm</t>
  </si>
  <si>
    <t>140mm X 63 mm</t>
  </si>
  <si>
    <t>J-38,J-NEW</t>
  </si>
  <si>
    <t>816, 822, 860</t>
  </si>
  <si>
    <t>140mm X 75 mm</t>
  </si>
  <si>
    <t>J-67,J-77,J-47</t>
  </si>
  <si>
    <t>816, 822</t>
  </si>
  <si>
    <t>140mm X 90 mm</t>
  </si>
  <si>
    <t>816, 817</t>
  </si>
  <si>
    <t>140mm X 110mm</t>
  </si>
  <si>
    <t>J-17</t>
  </si>
  <si>
    <t>814, 816,822</t>
  </si>
  <si>
    <t>140mm X 125 mm</t>
  </si>
  <si>
    <t>160mm X 63 mm</t>
  </si>
  <si>
    <t>160mm X 75 mm</t>
  </si>
  <si>
    <t>160mm X 90 mm</t>
  </si>
  <si>
    <t>160mm X 110 mm</t>
  </si>
  <si>
    <t>160mm X 125 mm</t>
  </si>
  <si>
    <t>160mm X 140 mm</t>
  </si>
  <si>
    <t>200mm X 63 mm</t>
  </si>
  <si>
    <t>200mm X 75 mm</t>
  </si>
  <si>
    <t>200mm X 90 mm</t>
  </si>
  <si>
    <t>200mm X 110 mm</t>
  </si>
  <si>
    <t>200mm X 125 mm</t>
  </si>
  <si>
    <t>200mm X 140 mm</t>
  </si>
  <si>
    <t>200mm X 160 mm</t>
  </si>
  <si>
    <t>250mm X 63 mm</t>
  </si>
  <si>
    <t>250mm X 75 mm</t>
  </si>
  <si>
    <t>250mm X 90 mm</t>
  </si>
  <si>
    <t>250mm X 110 mm</t>
  </si>
  <si>
    <t>250mm X 140 mm</t>
  </si>
  <si>
    <t>250mm X 160 mm</t>
  </si>
  <si>
    <t>4-Way TEE</t>
  </si>
  <si>
    <t>Reducer</t>
  </si>
  <si>
    <t>75mm X 63 mm</t>
  </si>
  <si>
    <t>J-12,J-163,J-117,J-110</t>
  </si>
  <si>
    <t>803, 814,860,869</t>
  </si>
  <si>
    <t>90mm X 63 mm</t>
  </si>
  <si>
    <t>J-7,J-27,J-3,J-72</t>
  </si>
  <si>
    <t>803, 808, 809,814,827,868</t>
  </si>
  <si>
    <t>90mm X 75 mm</t>
  </si>
  <si>
    <t>J-3</t>
  </si>
  <si>
    <t>827, 836</t>
  </si>
  <si>
    <t>110 mm X 63 mm</t>
  </si>
  <si>
    <t>J-83,J-101,J-66,J-23,J-1</t>
  </si>
  <si>
    <t>110 mm X 75 mm</t>
  </si>
  <si>
    <t>J-130</t>
  </si>
  <si>
    <t>817, 860</t>
  </si>
  <si>
    <t>110 mm X 90 mm</t>
  </si>
  <si>
    <t>J-129</t>
  </si>
  <si>
    <t>808, 817</t>
  </si>
  <si>
    <t>125 mm X 63 mm</t>
  </si>
  <si>
    <t>125 mm X 75 mm</t>
  </si>
  <si>
    <t>125 mm X 90 mm</t>
  </si>
  <si>
    <t>J-20</t>
  </si>
  <si>
    <t>125 mm X 110 mm</t>
  </si>
  <si>
    <t>140mm X 125mm</t>
  </si>
  <si>
    <t>J-167</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</si>
  <si>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</si>
  <si>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</si>
  <si>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</si>
  <si>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</si>
  <si>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</si>
  <si>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</si>
  <si>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</si>
  <si>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</si>
  <si>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</si>
  <si>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</si>
  <si>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</si>
  <si>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</si>
  <si>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</si>
  <si>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</si>
  <si>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</si>
  <si>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</si>
  <si>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</si>
  <si>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J-199,J-155</t>
  </si>
  <si>
    <t>817 ,835,853,869</t>
  </si>
  <si>
    <t xml:space="preserve"> </t>
  </si>
  <si>
    <t>Bends</t>
  </si>
  <si>
    <t>90 Deg</t>
  </si>
  <si>
    <t>45 Deg</t>
  </si>
  <si>
    <t>811, 835</t>
  </si>
  <si>
    <t>827, 868</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</si>
  <si>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</si>
  <si>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</si>
  <si>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</si>
  <si>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</si>
  <si>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</si>
  <si>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</si>
  <si>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</si>
  <si>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</si>
  <si>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</si>
  <si>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</si>
  <si>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</si>
  <si>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</si>
  <si>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</si>
  <si>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</si>
  <si>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</si>
  <si>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</si>
  <si>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</si>
  <si>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</si>
  <si>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</si>
  <si>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</si>
  <si>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</si>
  <si>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</si>
  <si>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</si>
  <si>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</si>
  <si>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</si>
  <si>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</si>
  <si>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</si>
  <si>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</si>
  <si>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</si>
  <si>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</si>
  <si>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</si>
  <si>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 xml:space="preserve">POWER MECH PROJECTS.LIMITED </t>
  </si>
  <si>
    <t>FHTC</t>
  </si>
  <si>
    <t>RURAL WATER SUPPLY PROJECT UNDER JJM, UP - PRAYAGRAJ</t>
  </si>
  <si>
    <t>Reconciliation Statement - Issued  Vs Certification Qty.</t>
  </si>
  <si>
    <t>Contractor Name-kaviaz infrastructure pvt</t>
  </si>
  <si>
    <t>MONTH:</t>
  </si>
  <si>
    <t>Block:</t>
  </si>
  <si>
    <t>mangraura</t>
  </si>
  <si>
    <t xml:space="preserve">remaks </t>
  </si>
  <si>
    <t>ABC Limited</t>
  </si>
  <si>
    <t>BILL NO:</t>
  </si>
  <si>
    <t>GP:</t>
  </si>
  <si>
    <t>aurangabad</t>
  </si>
  <si>
    <t>Sl NO</t>
  </si>
  <si>
    <t>Description</t>
  </si>
  <si>
    <t>Units</t>
  </si>
  <si>
    <t xml:space="preserve">Balance Qty </t>
  </si>
  <si>
    <t>SAP Entry</t>
  </si>
  <si>
    <t>as per in site</t>
  </si>
  <si>
    <t>Upto date Consumption</t>
  </si>
  <si>
    <t>not avaliable at site</t>
  </si>
  <si>
    <t>Total Issued Qty</t>
  </si>
  <si>
    <t>Cumulative Consumption</t>
  </si>
  <si>
    <t xml:space="preserve">Upto Pre Consumed Qty </t>
  </si>
  <si>
    <t xml:space="preserve">This Bill Consumed Qty </t>
  </si>
  <si>
    <t>Total Consumption upto This Bill</t>
  </si>
  <si>
    <t>Entry Qty</t>
  </si>
  <si>
    <t>A</t>
  </si>
  <si>
    <t>HDPE Pipe :-</t>
  </si>
  <si>
    <t>BLOCK</t>
  </si>
  <si>
    <t>HDPE PIPE-63MM,PN-6,CLASS:PE-100,IS:4984</t>
  </si>
  <si>
    <t>Rmt</t>
  </si>
  <si>
    <t>as per site balance quantity transfer to tanish project ltd</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</si>
  <si>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</si>
  <si>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</si>
  <si>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</si>
  <si>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</si>
  <si>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</si>
  <si>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</si>
  <si>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</si>
  <si>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</si>
  <si>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</si>
  <si>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Total Qty In ( Rmt ) =</t>
  </si>
  <si>
    <t>B</t>
  </si>
  <si>
    <t>Specials  :-</t>
  </si>
  <si>
    <t>Equal Tee</t>
  </si>
  <si>
    <t>HDPE-63X63X63MM,PN-6,R-TEE,CLASS:PE-100</t>
  </si>
  <si>
    <t>Nos</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</si>
  <si>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</si>
  <si>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</si>
  <si>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</si>
  <si>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</si>
  <si>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</si>
  <si>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</si>
  <si>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</si>
  <si>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</si>
  <si>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</si>
  <si>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</si>
  <si>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</si>
  <si>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</si>
  <si>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</si>
  <si>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</si>
  <si>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</si>
  <si>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</si>
  <si>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</si>
  <si>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</si>
  <si>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</si>
  <si>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</si>
  <si>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</si>
  <si>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</si>
  <si>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</si>
  <si>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</si>
  <si>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</si>
  <si>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</si>
  <si>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</si>
  <si>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</si>
  <si>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</si>
  <si>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</si>
  <si>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</si>
  <si>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</si>
  <si>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</si>
  <si>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</si>
  <si>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</si>
  <si>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</si>
  <si>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</si>
  <si>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</si>
  <si>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</si>
  <si>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</si>
  <si>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</si>
  <si>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</si>
  <si>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</si>
  <si>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</si>
  <si>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</si>
  <si>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</si>
  <si>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</si>
  <si>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</si>
  <si>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</si>
  <si>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</si>
  <si>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</si>
  <si>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</si>
  <si>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</si>
  <si>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</si>
  <si>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</si>
  <si>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</si>
  <si>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</si>
  <si>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</si>
  <si>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</si>
  <si>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</si>
  <si>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</si>
  <si>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</si>
  <si>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</si>
  <si>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</si>
  <si>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</si>
  <si>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</si>
  <si>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</si>
  <si>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</si>
  <si>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</si>
  <si>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</si>
  <si>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</si>
  <si>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</si>
  <si>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</si>
  <si>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</si>
  <si>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</si>
  <si>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</si>
  <si>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</si>
  <si>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</si>
  <si>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</si>
  <si>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</si>
  <si>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</si>
  <si>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</si>
  <si>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</si>
  <si>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</si>
  <si>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</si>
  <si>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</si>
  <si>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</si>
  <si>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</si>
  <si>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</si>
  <si>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</si>
  <si>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</si>
  <si>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</si>
  <si>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</si>
  <si>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</si>
  <si>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</si>
  <si>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</si>
  <si>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</si>
  <si>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</si>
  <si>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</si>
  <si>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</si>
  <si>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</si>
  <si>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</si>
  <si>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</si>
  <si>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</si>
  <si>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</si>
  <si>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</si>
  <si>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</si>
  <si>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</si>
  <si>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</si>
  <si>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</si>
  <si>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</si>
  <si>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</si>
  <si>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</si>
  <si>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</si>
  <si>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</si>
  <si>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</si>
  <si>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</si>
  <si>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</si>
  <si>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</si>
  <si>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</si>
  <si>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</si>
  <si>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</si>
  <si>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</si>
  <si>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</si>
  <si>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</si>
  <si>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</si>
  <si>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</si>
  <si>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</si>
  <si>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</si>
  <si>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</si>
  <si>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</si>
  <si>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MANDHA AND BHOJI</t>
  </si>
  <si>
    <t>MAMA CONSTRUCTIONS</t>
  </si>
  <si>
    <t>DIA</t>
  </si>
  <si>
    <t>TOTALSCOPE</t>
  </si>
  <si>
    <t>9501, 9502</t>
  </si>
  <si>
    <t>PADAMPUR</t>
  </si>
  <si>
    <t>MAA SHARDHA CONSTRUCTION</t>
  </si>
  <si>
    <t>as per site</t>
  </si>
  <si>
    <t>no material avaiable at site</t>
  </si>
  <si>
    <t>SARAY JAMMUVARI AJADI</t>
  </si>
  <si>
    <t>TOTAL SCOPE</t>
  </si>
  <si>
    <t xml:space="preserve"> shifted to khayathi</t>
  </si>
  <si>
    <t>SHIFTED TO KHAYATHI</t>
  </si>
  <si>
    <t>JUC NODES</t>
  </si>
  <si>
    <t>J228,J169</t>
  </si>
  <si>
    <t>6706 ,6705</t>
  </si>
  <si>
    <t>6709, 6705</t>
  </si>
  <si>
    <t>J182</t>
  </si>
  <si>
    <t>6708, 6709, 6705</t>
  </si>
  <si>
    <t>J184,J64</t>
  </si>
  <si>
    <t>6708, 6705</t>
  </si>
  <si>
    <t>6708, 6709</t>
  </si>
  <si>
    <t>J145</t>
  </si>
  <si>
    <t>6708, 6709, 6706</t>
  </si>
  <si>
    <t>J64</t>
  </si>
  <si>
    <t>6708, 6706</t>
  </si>
  <si>
    <t>AS PER SITE BALANCE</t>
  </si>
  <si>
    <t>PR ENTERPRISES</t>
  </si>
  <si>
    <t>Seshpur adharganj,Attarsand,Suryagarh jaganath</t>
  </si>
  <si>
    <t>sesh</t>
  </si>
  <si>
    <t>RETURN SITE TO SITE TRANSFER</t>
  </si>
  <si>
    <t>REMARKS</t>
  </si>
  <si>
    <t>MATRIAL SHIFTED TO RAMPRABAV CONSTRUCTION</t>
  </si>
  <si>
    <t>DIA(MM)</t>
  </si>
  <si>
    <t>300 meter pipe transfer from Azadi enterprises</t>
  </si>
  <si>
    <t>100 meter pipe transfer from Azadi enterprises</t>
  </si>
  <si>
    <t>930 meter pipe transfer from Azadi enterprises</t>
  </si>
  <si>
    <t>14 meter pipe transfer from Azadi enterprises</t>
  </si>
  <si>
    <t xml:space="preserve">AS PER SITE </t>
  </si>
  <si>
    <t>NO MATERIAL AVAILABLE AT SITE</t>
  </si>
  <si>
    <t>AS PER SITE</t>
  </si>
  <si>
    <t>56 meter pipe transfer from Azadi enterprises</t>
  </si>
  <si>
    <t>Sirsidhi,Attarsand,Sarai jammuvari</t>
  </si>
  <si>
    <t>Sarai jammuvari AJADI</t>
  </si>
  <si>
    <t>BARHUPUR</t>
  </si>
  <si>
    <t>200MM</t>
  </si>
  <si>
    <t>BALANCE</t>
  </si>
  <si>
    <t>RETURN SITE TO STORE</t>
  </si>
  <si>
    <t>2NOS PIPE SHIFTED TO HARDOI</t>
  </si>
  <si>
    <t>60 METER TRANSFER TO TANISH</t>
  </si>
  <si>
    <t>return TO STORE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</si>
</sst>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43" formatCode="_ * #,##0.00_ ;_ * \-#,##0.00_ ;_ * &quot;-&quot;??_ ;_ @_ "/>
    <numFmt numFmtId="164" formatCode="_(* #,##0.00_);_(* \(#,##0.00\);_(* &quot;-&quot;??_);_(@_)"/>
    <numFmt numFmtId="165" formatCode="_ * #,##0.00_ ;_ * \-#,##0.00_ ;_ * &quot;-&quot;_ ;_ @_ "/>
    <numFmt numFmtId="166" formatCode="0.000"/>
    <numFmt numFmtId="167" formatCode="_ * #,##0.000_ ;_ * \-#,##0.000_ ;_ * &quot;-&quot;??_ ;_ @_ "/>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4"/>
      <name val="Calibri"/>
      <family val="2"/>
      <scheme val="minor"/>
    </font>
    <font>
      <b/>
      <sz val="12"/>
      <color rgb="FFFF0000"/>
      <name val="Calibri"/>
      <family val="2"/>
      <scheme val="minor"/>
    </font>
    <font>
      <b/>
      <sz val="14"/>
      <color rgb="FFFF0000"/>
      <name val="Calibri"/>
      <family val="2"/>
      <scheme val="minor"/>
    </font>
    <font>
      <sz val="10"/>
      <name val="Arial"/>
      <family val="2"/>
    </font>
    <font>
      <b/>
      <sz val="14"/>
      <color rgb="FF333399"/>
      <name val="Verdana"/>
      <family val="2"/>
    </font>
    <font>
      <b/>
      <sz val="11"/>
      <color rgb="FF333399"/>
      <name val="Verdana"/>
      <family val="2"/>
    </font>
    <font>
      <sz val="14"/>
      <color rgb="FF333399"/>
      <name val="Arial Black"/>
      <family val="2"/>
    </font>
    <font>
      <b/>
      <sz val="12"/>
      <name val="Verdana"/>
      <family val="2"/>
    </font>
    <font>
      <b/>
      <sz val="11"/>
      <name val="Verdana"/>
      <family val="2"/>
    </font>
    <font>
      <sz val="10"/>
      <name val="Arial Black"/>
      <family val="2"/>
    </font>
    <font>
      <sz val="10"/>
      <color rgb="FF000000"/>
      <name val="Times New Roman"/>
      <family val="1"/>
    </font>
    <font>
      <b/>
      <sz val="10"/>
      <color rgb="FF000000"/>
      <name val="Calibri"/>
      <family val="2"/>
    </font>
    <font>
      <b/>
      <sz val="10"/>
      <name val="Calibri"/>
      <family val="2"/>
      <scheme val="minor"/>
    </font>
    <font>
      <b/>
      <sz val="10"/>
      <name val="Verdana"/>
      <family val="2"/>
    </font>
    <font>
      <b/>
      <sz val="10"/>
      <color rgb="FFFF0000"/>
      <name val="Verdana"/>
      <family val="2"/>
    </font>
    <font>
      <sz val="10"/>
      <name val="Verdana"/>
      <family val="2"/>
    </font>
    <font>
      <sz val="10"/>
      <color rgb="FFFF0000"/>
      <name val="Verdana"/>
      <family val="2"/>
    </font>
    <font>
      <b/>
      <sz val="9"/>
      <name val="Calibri"/>
      <family val="2"/>
      <scheme val="minor"/>
    </font>
    <font>
      <sz val="11"/>
      <name val="Verdana"/>
      <family val="2"/>
    </font>
    <font>
      <b/>
      <sz val="11"/>
      <color theme="1"/>
      <name val="Verdana"/>
      <family val="2"/>
    </font>
    <font>
      <b/>
      <sz val="10.5"/>
      <color theme="1"/>
      <name val="Verdana"/>
      <family val="2"/>
    </font>
    <font>
      <b/>
      <sz val="10.5"/>
      <color rgb="FFFF0000"/>
      <name val="Verdana"/>
      <family val="2"/>
    </font>
    <font>
      <sz val="10.5"/>
      <color theme="1"/>
      <name val="Calibri"/>
      <family val="2"/>
      <scheme val="minor"/>
    </font>
    <font>
      <sz val="9"/>
      <name val="Calibri"/>
      <family val="2"/>
      <scheme val="minor"/>
    </font>
    <font>
      <b/>
      <sz val="9"/>
      <name val="Verdana"/>
      <family val="2"/>
    </font>
    <font>
      <b/>
      <sz val="11"/>
      <color rgb="FFFF0000"/>
      <name val="Verdana"/>
      <family val="2"/>
    </font>
    <font>
      <b/>
      <sz val="10"/>
      <color theme="1"/>
      <name val="Calibri"/>
      <family val="2"/>
      <scheme val="minor"/>
    </font>
    <font>
      <b/>
      <sz val="12"/>
      <name val="Arial"/>
      <family val="2"/>
    </font>
    <font>
      <b/>
      <sz val="11"/>
      <name val="Arial"/>
      <family val="2"/>
    </font>
    <font>
      <b/>
      <sz val="16"/>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0" fontId="10" fillId="0" borderId="0"/>
    <xf numFmtId="0" fontId="17" fillId="0" borderId="0"/>
    <xf numFmtId="43" fontId="1" fillId="0" borderId="0" applyFont="0" applyFill="0" applyBorder="0" applyAlignment="0" applyProtection="0"/>
  </cellStyleXfs>
  <cellXfs count="288">
    <xf numFmtId="0" fontId="0" fillId="0" borderId="0" xfId="0"/>
    <xf numFmtId="0" fontId="4" fillId="2" borderId="1" xfId="0" applyFont="1" applyFill="1" applyBorder="1"/>
    <xf numFmtId="0" fontId="0" fillId="2" borderId="1" xfId="0" applyFill="1" applyBorder="1"/>
    <xf numFmtId="0" fontId="0" fillId="2" borderId="2" xfId="0" applyFill="1" applyBorder="1"/>
    <xf numFmtId="0" fontId="0" fillId="2" borderId="3" xfId="0" applyFill="1" applyBorder="1"/>
    <xf numFmtId="0" fontId="4" fillId="2" borderId="2" xfId="0" applyFont="1" applyFill="1" applyBorder="1"/>
    <xf numFmtId="0" fontId="4" fillId="2" borderId="4" xfId="0" applyFont="1" applyFill="1" applyBorder="1"/>
    <xf numFmtId="0" fontId="4" fillId="2" borderId="3" xfId="0" applyFont="1" applyFill="1" applyBorder="1"/>
    <xf numFmtId="0" fontId="4" fillId="2" borderId="2"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0" fillId="0" borderId="1" xfId="0"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0" fillId="0" borderId="1" xfId="0" applyNumberFormat="1" applyBorder="1" applyAlignment="1">
      <alignment horizontal="center"/>
    </xf>
    <xf numFmtId="43" fontId="0" fillId="0" borderId="1" xfId="0" applyNumberFormat="1" applyBorder="1" applyAlignment="1">
      <alignment horizont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2" borderId="7" xfId="0"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4" borderId="3" xfId="0" applyFill="1" applyBorder="1" applyAlignment="1">
      <alignment horizontal="center"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0" xfId="0" applyFill="1"/>
    <xf numFmtId="14" fontId="8" fillId="0" borderId="0" xfId="0" applyNumberFormat="1" applyFont="1" applyAlignment="1">
      <alignment horizontal="center" vertical="center"/>
    </xf>
    <xf numFmtId="0" fontId="4" fillId="2" borderId="1" xfId="0" applyFont="1" applyFill="1" applyBorder="1" applyAlignment="1">
      <alignment horizontal="left"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left" vertical="center"/>
    </xf>
    <xf numFmtId="3" fontId="0" fillId="0" borderId="1" xfId="0" applyNumberFormat="1" applyBorder="1" applyAlignment="1">
      <alignment horizontal="center"/>
    </xf>
    <xf numFmtId="0" fontId="0" fillId="0" borderId="1" xfId="0" applyBorder="1" applyAlignment="1">
      <alignment horizontal="center" wrapText="1"/>
    </xf>
    <xf numFmtId="0" fontId="2" fillId="0" borderId="1" xfId="0" applyFont="1" applyBorder="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0" fillId="5" borderId="1" xfId="0" applyFill="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3" fillId="2" borderId="1" xfId="0" applyFont="1" applyFill="1" applyBorder="1" applyAlignment="1">
      <alignment horizontal="center" vertical="center"/>
    </xf>
    <xf numFmtId="0" fontId="0" fillId="2" borderId="1" xfId="0" applyFill="1" applyBorder="1" applyAlignment="1">
      <alignment horizontal="left"/>
    </xf>
    <xf numFmtId="0" fontId="0" fillId="0" borderId="1" xfId="0" applyBorder="1" applyAlignment="1">
      <alignment horizontal="left"/>
    </xf>
    <xf numFmtId="0" fontId="0" fillId="0" borderId="1" xfId="0" applyBorder="1"/>
    <xf numFmtId="0" fontId="0" fillId="2" borderId="1" xfId="0" applyFill="1" applyBorder="1" applyAlignment="1">
      <alignment horizontal="left" wrapText="1"/>
    </xf>
    <xf numFmtId="0" fontId="11" fillId="0" borderId="13"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4" xfId="2" applyFont="1" applyBorder="1" applyAlignment="1">
      <alignment horizontal="center" vertical="center" wrapText="1"/>
    </xf>
    <xf numFmtId="0" fontId="12" fillId="0" borderId="0" xfId="2" applyFont="1" applyAlignment="1">
      <alignment horizontal="center" vertical="center" wrapText="1"/>
    </xf>
    <xf numFmtId="0" fontId="13" fillId="0" borderId="0" xfId="2" applyFont="1" applyAlignment="1">
      <alignment vertical="center" wrapText="1"/>
    </xf>
    <xf numFmtId="0" fontId="11" fillId="4" borderId="0" xfId="2" applyFont="1" applyFill="1" applyAlignment="1">
      <alignment horizontal="center" vertical="center" wrapText="1"/>
    </xf>
    <xf numFmtId="0" fontId="0" fillId="0" borderId="0" xfId="0" applyAlignment="1">
      <alignment vertical="center"/>
    </xf>
    <xf numFmtId="0" fontId="14" fillId="0" borderId="13" xfId="2" applyFont="1" applyBorder="1" applyAlignment="1">
      <alignment horizontal="center" vertical="center"/>
    </xf>
    <xf numFmtId="0" fontId="14" fillId="0" borderId="0" xfId="2" applyFont="1" applyBorder="1" applyAlignment="1">
      <alignment horizontal="center" vertical="center"/>
    </xf>
    <xf numFmtId="0" fontId="14" fillId="0" borderId="14" xfId="2" applyFont="1" applyBorder="1" applyAlignment="1">
      <alignment horizontal="center" vertical="center"/>
    </xf>
    <xf numFmtId="0" fontId="15" fillId="0" borderId="0" xfId="2" applyFont="1" applyAlignment="1">
      <alignment horizontal="center" vertical="center"/>
    </xf>
    <xf numFmtId="0" fontId="16" fillId="0" borderId="0" xfId="2" applyFont="1" applyAlignment="1">
      <alignment vertical="center" wrapText="1"/>
    </xf>
    <xf numFmtId="0" fontId="14" fillId="4" borderId="0" xfId="2" applyFont="1" applyFill="1" applyAlignment="1">
      <alignment horizontal="center" vertical="center"/>
    </xf>
    <xf numFmtId="165" fontId="18" fillId="6" borderId="1" xfId="3" applyNumberFormat="1" applyFont="1" applyFill="1" applyBorder="1" applyAlignment="1">
      <alignment horizontal="center" vertical="center"/>
    </xf>
    <xf numFmtId="0" fontId="14" fillId="7" borderId="0" xfId="2"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horizontal="left" vertical="center"/>
    </xf>
    <xf numFmtId="0" fontId="14" fillId="0" borderId="2" xfId="2" applyFont="1" applyBorder="1" applyAlignment="1">
      <alignment horizontal="center" vertical="center"/>
    </xf>
    <xf numFmtId="0" fontId="14" fillId="0" borderId="1" xfId="2" applyFont="1" applyBorder="1" applyAlignment="1">
      <alignment horizontal="right" vertical="center"/>
    </xf>
    <xf numFmtId="0" fontId="14" fillId="0" borderId="3" xfId="2" applyFont="1" applyBorder="1" applyAlignment="1">
      <alignment horizontal="center" vertical="center"/>
    </xf>
    <xf numFmtId="165" fontId="18" fillId="6" borderId="0" xfId="3" applyNumberFormat="1" applyFont="1" applyFill="1" applyBorder="1" applyAlignment="1">
      <alignment horizontal="center" vertical="center"/>
    </xf>
    <xf numFmtId="0" fontId="16" fillId="0" borderId="1" xfId="2" applyFont="1" applyBorder="1" applyAlignment="1">
      <alignment vertical="center" wrapText="1"/>
    </xf>
    <xf numFmtId="0" fontId="14" fillId="0" borderId="2" xfId="2" applyFont="1" applyBorder="1" applyAlignment="1">
      <alignment vertical="center"/>
    </xf>
    <xf numFmtId="0" fontId="14" fillId="0" borderId="4" xfId="2" applyFont="1" applyBorder="1" applyAlignment="1">
      <alignment vertical="center"/>
    </xf>
    <xf numFmtId="0" fontId="20" fillId="8" borderId="1" xfId="0" applyFont="1" applyFill="1" applyBorder="1" applyAlignment="1">
      <alignment vertical="center" wrapText="1"/>
    </xf>
    <xf numFmtId="0" fontId="21" fillId="8" borderId="10" xfId="0" applyFont="1" applyFill="1" applyBorder="1" applyAlignment="1">
      <alignment horizontal="center" vertical="center" wrapText="1"/>
    </xf>
    <xf numFmtId="0" fontId="19" fillId="8" borderId="0" xfId="0" applyFont="1" applyFill="1"/>
    <xf numFmtId="0" fontId="14" fillId="7" borderId="4" xfId="0" applyFont="1" applyFill="1" applyBorder="1" applyAlignment="1">
      <alignment vertical="center" wrapText="1"/>
    </xf>
    <xf numFmtId="0" fontId="20" fillId="8"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1" xfId="0" applyFont="1" applyFill="1" applyBorder="1" applyAlignment="1">
      <alignment horizontal="left" vertical="center"/>
    </xf>
    <xf numFmtId="0" fontId="22" fillId="1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166" fontId="22" fillId="10" borderId="1" xfId="0" applyNumberFormat="1" applyFont="1" applyFill="1" applyBorder="1" applyAlignment="1">
      <alignment horizontal="center" vertical="center"/>
    </xf>
    <xf numFmtId="166" fontId="22" fillId="7" borderId="1" xfId="0" applyNumberFormat="1" applyFont="1" applyFill="1" applyBorder="1" applyAlignment="1">
      <alignment horizontal="center" vertical="center"/>
    </xf>
    <xf numFmtId="166" fontId="15" fillId="7" borderId="1" xfId="0" applyNumberFormat="1" applyFont="1" applyFill="1" applyBorder="1" applyAlignment="1">
      <alignment horizontal="center" vertical="center"/>
    </xf>
    <xf numFmtId="0" fontId="24" fillId="10" borderId="1" xfId="0" applyFont="1" applyFill="1" applyBorder="1"/>
    <xf numFmtId="166" fontId="22" fillId="4" borderId="1" xfId="0" applyNumberFormat="1" applyFont="1" applyFill="1" applyBorder="1" applyAlignment="1">
      <alignment horizontal="center" vertical="center"/>
    </xf>
    <xf numFmtId="0" fontId="24" fillId="10" borderId="0" xfId="0" applyFont="1" applyFill="1"/>
    <xf numFmtId="0" fontId="15" fillId="2" borderId="1" xfId="0" applyFont="1" applyFill="1" applyBorder="1" applyAlignment="1">
      <alignment horizontal="center" vertical="center" wrapText="1"/>
    </xf>
    <xf numFmtId="0" fontId="25" fillId="0" borderId="1" xfId="0" applyFont="1" applyBorder="1" applyAlignment="1">
      <alignment horizontal="left" vertical="center" wrapText="1"/>
    </xf>
    <xf numFmtId="43" fontId="25" fillId="0" borderId="1" xfId="4" applyFont="1" applyFill="1" applyBorder="1" applyAlignment="1">
      <alignment horizontal="center" vertical="center" wrapText="1"/>
    </xf>
    <xf numFmtId="43" fontId="22" fillId="0" borderId="1" xfId="4" applyFont="1" applyFill="1" applyBorder="1" applyAlignment="1">
      <alignment horizontal="center" vertical="center" wrapText="1"/>
    </xf>
    <xf numFmtId="43" fontId="22" fillId="9" borderId="1" xfId="4" applyFont="1" applyFill="1" applyBorder="1" applyAlignment="1">
      <alignment horizontal="center" vertical="center" wrapText="1"/>
    </xf>
    <xf numFmtId="43" fontId="23" fillId="0" borderId="1" xfId="4" applyFont="1" applyFill="1" applyBorder="1" applyAlignment="1">
      <alignment horizontal="center" vertical="center" wrapText="1"/>
    </xf>
    <xf numFmtId="43" fontId="15" fillId="0" borderId="1" xfId="4" applyFont="1" applyFill="1" applyBorder="1" applyAlignment="1">
      <alignment horizontal="center" vertical="center" wrapText="1"/>
    </xf>
    <xf numFmtId="0" fontId="24" fillId="0" borderId="1" xfId="0" applyFont="1" applyBorder="1"/>
    <xf numFmtId="43" fontId="22" fillId="4" borderId="1" xfId="4" applyFont="1" applyFill="1" applyBorder="1" applyAlignment="1">
      <alignment horizontal="center" vertical="center" wrapText="1"/>
    </xf>
    <xf numFmtId="43" fontId="24" fillId="0" borderId="1" xfId="0" applyNumberFormat="1" applyFont="1" applyBorder="1"/>
    <xf numFmtId="0" fontId="24" fillId="0" borderId="0" xfId="0" applyFont="1"/>
    <xf numFmtId="0" fontId="26" fillId="8" borderId="1" xfId="0" applyFont="1" applyFill="1" applyBorder="1" applyAlignment="1">
      <alignment horizontal="right" vertical="center" wrapText="1"/>
    </xf>
    <xf numFmtId="0" fontId="26" fillId="8" borderId="1" xfId="0" applyFont="1" applyFill="1" applyBorder="1" applyAlignment="1">
      <alignment horizontal="right" vertical="center"/>
    </xf>
    <xf numFmtId="41" fontId="27" fillId="8" borderId="1" xfId="1" applyNumberFormat="1" applyFont="1" applyFill="1" applyBorder="1" applyAlignment="1">
      <alignment horizontal="center" vertical="center" wrapText="1"/>
    </xf>
    <xf numFmtId="41" fontId="27" fillId="9" borderId="1" xfId="1" applyNumberFormat="1" applyFont="1" applyFill="1" applyBorder="1" applyAlignment="1">
      <alignment horizontal="center" vertical="center" wrapText="1"/>
    </xf>
    <xf numFmtId="2" fontId="28" fillId="8" borderId="1" xfId="1" applyNumberFormat="1" applyFont="1" applyFill="1" applyBorder="1" applyAlignment="1">
      <alignment horizontal="center" vertical="center" wrapText="1"/>
    </xf>
    <xf numFmtId="0" fontId="27" fillId="8" borderId="1" xfId="0" applyFont="1" applyFill="1" applyBorder="1" applyAlignment="1">
      <alignment horizontal="right" vertical="center"/>
    </xf>
    <xf numFmtId="0" fontId="29" fillId="8" borderId="1" xfId="0" applyFont="1" applyFill="1" applyBorder="1" applyAlignment="1">
      <alignment horizontal="right"/>
    </xf>
    <xf numFmtId="0" fontId="27" fillId="4" borderId="1" xfId="0" applyFont="1" applyFill="1" applyBorder="1" applyAlignment="1">
      <alignment horizontal="right" vertical="center"/>
    </xf>
    <xf numFmtId="0" fontId="29" fillId="8" borderId="0" xfId="0" applyFont="1" applyFill="1" applyAlignment="1">
      <alignment horizontal="right"/>
    </xf>
    <xf numFmtId="41" fontId="22" fillId="10" borderId="1" xfId="0" applyNumberFormat="1" applyFont="1" applyFill="1" applyBorder="1" applyAlignment="1">
      <alignment horizontal="center" vertical="center" wrapText="1"/>
    </xf>
    <xf numFmtId="41" fontId="22" fillId="9" borderId="1" xfId="0" applyNumberFormat="1" applyFont="1" applyFill="1" applyBorder="1" applyAlignment="1">
      <alignment horizontal="center" vertical="center" wrapText="1"/>
    </xf>
    <xf numFmtId="166" fontId="15" fillId="10" borderId="1" xfId="0" applyNumberFormat="1" applyFont="1" applyFill="1" applyBorder="1" applyAlignment="1">
      <alignment horizontal="center" vertical="center"/>
    </xf>
    <xf numFmtId="0" fontId="0" fillId="10" borderId="1" xfId="0" applyFill="1" applyBorder="1"/>
    <xf numFmtId="0" fontId="0" fillId="10" borderId="0" xfId="0" applyFill="1"/>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66" fontId="22" fillId="0" borderId="1" xfId="0" applyNumberFormat="1" applyFont="1" applyBorder="1" applyAlignment="1">
      <alignment horizontal="center" vertical="center"/>
    </xf>
    <xf numFmtId="0" fontId="10" fillId="0" borderId="1" xfId="0" applyFont="1" applyBorder="1"/>
    <xf numFmtId="0" fontId="10" fillId="0" borderId="0" xfId="0" applyFont="1"/>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30" fillId="0" borderId="1" xfId="0" applyFont="1" applyFill="1" applyBorder="1"/>
    <xf numFmtId="0" fontId="30" fillId="0" borderId="0" xfId="0" applyFont="1" applyFill="1"/>
    <xf numFmtId="43" fontId="20" fillId="4" borderId="1" xfId="4" applyFont="1" applyFill="1" applyBorder="1" applyAlignment="1">
      <alignment horizontal="center" vertical="center" wrapText="1"/>
    </xf>
    <xf numFmtId="166" fontId="15" fillId="0" borderId="1" xfId="0" applyNumberFormat="1" applyFont="1" applyBorder="1" applyAlignment="1">
      <alignment horizontal="center" vertical="center"/>
    </xf>
    <xf numFmtId="41" fontId="22" fillId="0" borderId="1" xfId="4" applyNumberFormat="1" applyFont="1" applyFill="1" applyBorder="1" applyAlignment="1">
      <alignment horizontal="center" vertical="center" wrapText="1"/>
    </xf>
    <xf numFmtId="167" fontId="23" fillId="0" borderId="1" xfId="4"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30" fillId="0" borderId="1" xfId="0" applyFont="1" applyBorder="1"/>
    <xf numFmtId="0" fontId="30" fillId="0" borderId="0" xfId="0" applyFont="1"/>
    <xf numFmtId="0" fontId="22" fillId="4" borderId="1" xfId="0" applyFont="1" applyFill="1" applyBorder="1" applyAlignment="1">
      <alignment horizontal="center" vertical="center" wrapText="1"/>
    </xf>
    <xf numFmtId="0" fontId="0" fillId="0" borderId="1" xfId="0" applyFont="1" applyBorder="1" applyAlignment="1">
      <alignment vertical="top"/>
    </xf>
    <xf numFmtId="0" fontId="31" fillId="2"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7" fillId="8" borderId="1" xfId="0" applyFont="1" applyFill="1" applyBorder="1" applyAlignment="1">
      <alignment horizontal="righ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32" fillId="0" borderId="0" xfId="0" applyFont="1" applyAlignment="1">
      <alignment horizontal="center" vertical="center" wrapText="1"/>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26" fillId="0" borderId="14" xfId="0" applyFont="1" applyBorder="1" applyAlignment="1">
      <alignment horizontal="center" vertical="center"/>
    </xf>
    <xf numFmtId="0" fontId="26" fillId="4" borderId="0" xfId="0" applyFont="1" applyFill="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pplyAlignment="1">
      <alignment horizontal="center" vertical="center"/>
    </xf>
    <xf numFmtId="0" fontId="15" fillId="0" borderId="0" xfId="0" applyFont="1" applyAlignment="1">
      <alignment horizontal="center" vertical="center"/>
    </xf>
    <xf numFmtId="0" fontId="33" fillId="0" borderId="0" xfId="0" applyFont="1" applyAlignment="1">
      <alignment vertical="center"/>
    </xf>
    <xf numFmtId="0" fontId="20" fillId="4" borderId="0" xfId="0" applyFont="1" applyFill="1" applyAlignment="1">
      <alignment horizontal="center" vertical="center"/>
    </xf>
    <xf numFmtId="0" fontId="0" fillId="0" borderId="0" xfId="0" applyAlignment="1">
      <alignment vertical="top"/>
    </xf>
    <xf numFmtId="0" fontId="34" fillId="0" borderId="0" xfId="0" applyFont="1" applyAlignment="1">
      <alignment vertical="top"/>
    </xf>
    <xf numFmtId="0" fontId="0" fillId="0" borderId="0" xfId="0" applyAlignment="1">
      <alignment wrapText="1"/>
    </xf>
    <xf numFmtId="0" fontId="2" fillId="0" borderId="0" xfId="0" applyFont="1" applyAlignment="1">
      <alignment wrapText="1"/>
    </xf>
    <xf numFmtId="0" fontId="0" fillId="0" borderId="13" xfId="0" applyBorder="1"/>
    <xf numFmtId="0" fontId="0" fillId="0" borderId="0" xfId="0" applyBorder="1"/>
    <xf numFmtId="0" fontId="0" fillId="0" borderId="14" xfId="0" applyBorder="1"/>
    <xf numFmtId="0" fontId="35" fillId="0" borderId="0" xfId="0" applyFont="1"/>
    <xf numFmtId="0" fontId="0" fillId="4" borderId="0" xfId="0" applyFill="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0" fillId="0" borderId="1" xfId="0" applyBorder="1" applyAlignment="1">
      <alignment horizontal="center" vertical="center"/>
    </xf>
    <xf numFmtId="0" fontId="4" fillId="2" borderId="7" xfId="0" applyFont="1" applyFill="1" applyBorder="1"/>
    <xf numFmtId="0" fontId="0" fillId="2" borderId="8" xfId="0" applyFill="1" applyBorder="1"/>
    <xf numFmtId="0" fontId="0" fillId="2" borderId="17" xfId="0" applyFill="1" applyBorder="1"/>
    <xf numFmtId="0" fontId="3" fillId="2" borderId="3" xfId="0" applyFont="1" applyFill="1" applyBorder="1"/>
    <xf numFmtId="14" fontId="0" fillId="0" borderId="1" xfId="0" applyNumberFormat="1" applyBorder="1" applyAlignment="1">
      <alignment horizontal="center" vertical="center"/>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14" fontId="0" fillId="0" borderId="1" xfId="0" applyNumberFormat="1" applyBorder="1"/>
    <xf numFmtId="0" fontId="0" fillId="2" borderId="3" xfId="0" applyFill="1" applyBorder="1" applyAlignment="1">
      <alignment horizontal="center" vertical="center"/>
    </xf>
    <xf numFmtId="0" fontId="2" fillId="2" borderId="1" xfId="0" applyFont="1" applyFill="1" applyBorder="1" applyAlignment="1">
      <alignment horizontal="center" vertical="center"/>
    </xf>
    <xf numFmtId="14" fontId="0" fillId="0" borderId="1" xfId="0" applyNumberFormat="1" applyBorder="1" applyAlignment="1">
      <alignment horizontal="center"/>
    </xf>
    <xf numFmtId="14" fontId="0" fillId="2" borderId="1" xfId="0" applyNumberFormat="1" applyFill="1" applyBorder="1" applyAlignment="1">
      <alignment horizontal="center"/>
    </xf>
    <xf numFmtId="0" fontId="0" fillId="2" borderId="2" xfId="0" applyFill="1" applyBorder="1" applyAlignment="1">
      <alignment horizontal="center" vertical="center"/>
    </xf>
    <xf numFmtId="14" fontId="0" fillId="2" borderId="4" xfId="0" applyNumberFormat="1" applyFill="1" applyBorder="1" applyAlignment="1">
      <alignment horizontal="center" vertical="center"/>
    </xf>
    <xf numFmtId="0" fontId="0" fillId="2" borderId="4" xfId="0" applyFill="1" applyBorder="1" applyAlignment="1">
      <alignment horizontal="center" vertical="center"/>
    </xf>
    <xf numFmtId="3" fontId="0" fillId="0" borderId="1" xfId="0" applyNumberFormat="1" applyBorder="1"/>
    <xf numFmtId="0" fontId="0" fillId="0" borderId="1" xfId="0" applyBorder="1" applyAlignment="1">
      <alignment horizontal="center" vertical="center"/>
    </xf>
    <xf numFmtId="0" fontId="4" fillId="2" borderId="2" xfId="0" applyFont="1" applyFill="1" applyBorder="1" applyAlignment="1">
      <alignment horizontal="left" vertical="center"/>
    </xf>
    <xf numFmtId="0" fontId="0" fillId="2" borderId="4" xfId="0" applyFill="1" applyBorder="1" applyAlignment="1">
      <alignment horizontal="left"/>
    </xf>
    <xf numFmtId="0" fontId="0" fillId="2" borderId="3" xfId="0" applyFill="1" applyBorder="1" applyAlignment="1">
      <alignment horizontal="left"/>
    </xf>
    <xf numFmtId="14" fontId="0" fillId="0" borderId="0" xfId="0" applyNumberFormat="1"/>
    <xf numFmtId="3" fontId="0" fillId="0" borderId="1" xfId="0" applyNumberFormat="1" applyBorder="1" applyAlignment="1">
      <alignment horizontal="center" vertical="center"/>
    </xf>
    <xf numFmtId="0" fontId="0" fillId="0" borderId="2" xfId="0" applyBorder="1" applyAlignment="1">
      <alignment horizontal="center"/>
    </xf>
    <xf numFmtId="0" fontId="0" fillId="0" borderId="1" xfId="0" applyBorder="1" applyAlignment="1">
      <alignment horizontal="center" vertical="center"/>
    </xf>
    <xf numFmtId="0" fontId="3" fillId="0" borderId="24" xfId="0" applyFont="1" applyBorder="1" applyAlignment="1">
      <alignment horizontal="center" vertical="center"/>
    </xf>
    <xf numFmtId="0" fontId="3" fillId="2" borderId="25"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0" borderId="25" xfId="0" applyFont="1" applyBorder="1" applyAlignment="1">
      <alignment vertical="center"/>
    </xf>
    <xf numFmtId="0" fontId="3" fillId="0" borderId="25"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xf>
    <xf numFmtId="0" fontId="0" fillId="0" borderId="30" xfId="0" applyBorder="1"/>
    <xf numFmtId="0" fontId="3" fillId="0" borderId="32" xfId="0" applyFont="1" applyBorder="1" applyAlignment="1">
      <alignment horizontal="center" vertical="center"/>
    </xf>
    <xf numFmtId="0" fontId="0" fillId="0" borderId="33" xfId="0" applyBorder="1" applyAlignment="1">
      <alignment horizontal="center"/>
    </xf>
    <xf numFmtId="0" fontId="0" fillId="0" borderId="28" xfId="0" applyBorder="1"/>
    <xf numFmtId="0" fontId="0" fillId="0" borderId="31" xfId="0" applyBorder="1"/>
    <xf numFmtId="0" fontId="3" fillId="0" borderId="1" xfId="0" applyFont="1" applyBorder="1" applyAlignment="1">
      <alignment horizontal="center"/>
    </xf>
    <xf numFmtId="0" fontId="3" fillId="0" borderId="1" xfId="0" applyFont="1" applyBorder="1"/>
    <xf numFmtId="0" fontId="3" fillId="0" borderId="0" xfId="0" applyFont="1" applyBorder="1" applyAlignment="1">
      <alignment horizontal="center"/>
    </xf>
    <xf numFmtId="0" fontId="3" fillId="0" borderId="11" xfId="0" applyFont="1" applyBorder="1" applyAlignment="1">
      <alignment horizontal="center"/>
    </xf>
    <xf numFmtId="0" fontId="3" fillId="0" borderId="26" xfId="0" applyFont="1" applyBorder="1" applyAlignment="1">
      <alignment vertical="center"/>
    </xf>
    <xf numFmtId="43" fontId="24" fillId="0" borderId="1" xfId="0" applyNumberFormat="1" applyFont="1" applyBorder="1" applyAlignment="1">
      <alignment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3" fillId="0" borderId="1" xfId="0" applyFont="1" applyBorder="1" applyAlignment="1">
      <alignment horizontal="center"/>
    </xf>
    <xf numFmtId="0" fontId="36" fillId="0" borderId="21" xfId="0" applyFont="1" applyBorder="1" applyAlignment="1">
      <alignment horizontal="center"/>
    </xf>
    <xf numFmtId="0" fontId="36" fillId="0" borderId="22" xfId="0" applyFont="1" applyBorder="1" applyAlignment="1">
      <alignment horizontal="center"/>
    </xf>
    <xf numFmtId="0" fontId="36" fillId="0" borderId="23" xfId="0" applyFont="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6" fillId="0" borderId="18" xfId="0" applyFont="1" applyBorder="1" applyAlignment="1">
      <alignment horizontal="center"/>
    </xf>
    <xf numFmtId="0" fontId="36" fillId="0" borderId="19" xfId="0" applyFont="1" applyBorder="1" applyAlignment="1">
      <alignment horizontal="center"/>
    </xf>
    <xf numFmtId="0" fontId="36" fillId="0" borderId="20" xfId="0" applyFont="1" applyBorder="1" applyAlignment="1">
      <alignment horizontal="center"/>
    </xf>
    <xf numFmtId="0" fontId="3" fillId="2" borderId="2" xfId="0" applyFont="1" applyFill="1" applyBorder="1" applyAlignment="1">
      <alignment horizontal="left"/>
    </xf>
    <xf numFmtId="0" fontId="3" fillId="2" borderId="4" xfId="0" applyFont="1" applyFill="1" applyBorder="1" applyAlignment="1">
      <alignment horizontal="left"/>
    </xf>
    <xf numFmtId="0" fontId="3" fillId="2" borderId="3" xfId="0" applyFont="1" applyFill="1" applyBorder="1" applyAlignment="1">
      <alignment horizontal="left"/>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2" borderId="1" xfId="0" applyFont="1" applyFill="1" applyBorder="1" applyAlignment="1">
      <alignment horizontal="center"/>
    </xf>
    <xf numFmtId="0" fontId="11" fillId="0" borderId="0" xfId="2" applyFont="1" applyAlignment="1">
      <alignment horizontal="center" vertical="center" wrapText="1"/>
    </xf>
    <xf numFmtId="0" fontId="14" fillId="0" borderId="0" xfId="2" applyFont="1" applyAlignment="1">
      <alignment horizontal="center" vertical="center"/>
    </xf>
    <xf numFmtId="0" fontId="14" fillId="0" borderId="2" xfId="2" applyFont="1" applyBorder="1" applyAlignment="1">
      <alignment horizontal="center" vertical="center"/>
    </xf>
    <xf numFmtId="0" fontId="14" fillId="0" borderId="4" xfId="2" applyFont="1" applyBorder="1" applyAlignment="1">
      <alignment horizontal="center" vertical="center"/>
    </xf>
    <xf numFmtId="0" fontId="14" fillId="0" borderId="3" xfId="2" applyFont="1" applyBorder="1" applyAlignment="1">
      <alignment horizontal="center" vertical="center"/>
    </xf>
    <xf numFmtId="0" fontId="14" fillId="7"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9" fillId="8" borderId="1" xfId="0" applyFont="1" applyFill="1" applyBorder="1" applyAlignment="1">
      <alignment horizontal="center" vertical="center"/>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19" fillId="8" borderId="9" xfId="0" applyFont="1" applyFill="1" applyBorder="1" applyAlignment="1">
      <alignment horizontal="center" vertical="center"/>
    </xf>
    <xf numFmtId="0" fontId="19" fillId="8" borderId="5" xfId="0" applyFont="1" applyFill="1" applyBorder="1" applyAlignment="1">
      <alignment horizontal="center" vertical="center"/>
    </xf>
    <xf numFmtId="0" fontId="20" fillId="0" borderId="0" xfId="0" applyFont="1" applyAlignment="1">
      <alignment horizontal="center" vertical="center"/>
    </xf>
    <xf numFmtId="0" fontId="20" fillId="8" borderId="1"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12" xfId="0" applyFont="1" applyFill="1" applyBorder="1" applyAlignment="1">
      <alignment horizontal="center" vertical="center"/>
    </xf>
    <xf numFmtId="0" fontId="20" fillId="8" borderId="1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0" fillId="0" borderId="1" xfId="0"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0" xfId="0" applyFont="1" applyFill="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7" fillId="2" borderId="10" xfId="0" applyFont="1" applyFill="1" applyBorder="1" applyAlignment="1">
      <alignment horizontal="center" vertical="center"/>
    </xf>
  </cellXfs>
  <cellStyles count="5">
    <cellStyle name="Comma" xfId="1" builtinId="3"/>
    <cellStyle name="Comma 4" xfId="4"/>
    <cellStyle name="Normal" xfId="0" builtinId="0"/>
    <cellStyle name="Normal 2 2" xfId="2"/>
    <cellStyle name="Normal 9" xfId="3"/>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38" Type="http://schemas.openxmlformats.org/officeDocument/2006/relationships/externalLink" Target="externalLinks/externalLink130.xml"/><Relationship Id="rId159" Type="http://schemas.openxmlformats.org/officeDocument/2006/relationships/externalLink" Target="externalLinks/externalLink151.xml"/><Relationship Id="rId170" Type="http://schemas.openxmlformats.org/officeDocument/2006/relationships/calcChain" Target="calcChain.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53" Type="http://schemas.openxmlformats.org/officeDocument/2006/relationships/externalLink" Target="externalLinks/externalLink45.xml"/><Relationship Id="rId74" Type="http://schemas.openxmlformats.org/officeDocument/2006/relationships/externalLink" Target="externalLinks/externalLink66.xml"/><Relationship Id="rId128" Type="http://schemas.openxmlformats.org/officeDocument/2006/relationships/externalLink" Target="externalLinks/externalLink120.xml"/><Relationship Id="rId149" Type="http://schemas.openxmlformats.org/officeDocument/2006/relationships/externalLink" Target="externalLinks/externalLink141.xml"/><Relationship Id="rId5" Type="http://schemas.openxmlformats.org/officeDocument/2006/relationships/worksheet" Target="worksheets/sheet5.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22" Type="http://schemas.openxmlformats.org/officeDocument/2006/relationships/externalLink" Target="externalLinks/externalLink14.xml"/><Relationship Id="rId43" Type="http://schemas.openxmlformats.org/officeDocument/2006/relationships/externalLink" Target="externalLinks/externalLink35.xml"/><Relationship Id="rId64" Type="http://schemas.openxmlformats.org/officeDocument/2006/relationships/externalLink" Target="externalLinks/externalLink56.xml"/><Relationship Id="rId118" Type="http://schemas.openxmlformats.org/officeDocument/2006/relationships/externalLink" Target="externalLinks/externalLink110.xml"/><Relationship Id="rId139" Type="http://schemas.openxmlformats.org/officeDocument/2006/relationships/externalLink" Target="externalLinks/externalLink131.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2" Type="http://schemas.openxmlformats.org/officeDocument/2006/relationships/externalLink" Target="externalLinks/externalLink4.xml"/><Relationship Id="rId33" Type="http://schemas.openxmlformats.org/officeDocument/2006/relationships/externalLink" Target="externalLinks/externalLink25.xml"/><Relationship Id="rId108" Type="http://schemas.openxmlformats.org/officeDocument/2006/relationships/externalLink" Target="externalLinks/externalLink100.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45" Type="http://schemas.openxmlformats.org/officeDocument/2006/relationships/externalLink" Target="externalLinks/externalLink137.xml"/><Relationship Id="rId161" Type="http://schemas.openxmlformats.org/officeDocument/2006/relationships/externalLink" Target="externalLinks/externalLink153.xml"/><Relationship Id="rId166" Type="http://schemas.openxmlformats.org/officeDocument/2006/relationships/externalLink" Target="externalLinks/externalLink15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35" Type="http://schemas.openxmlformats.org/officeDocument/2006/relationships/externalLink" Target="externalLinks/externalLink127.xml"/><Relationship Id="rId151" Type="http://schemas.openxmlformats.org/officeDocument/2006/relationships/externalLink" Target="externalLinks/externalLink143.xml"/><Relationship Id="rId156" Type="http://schemas.openxmlformats.org/officeDocument/2006/relationships/externalLink" Target="externalLinks/externalLink14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141" Type="http://schemas.openxmlformats.org/officeDocument/2006/relationships/externalLink" Target="externalLinks/externalLink133.xml"/><Relationship Id="rId146" Type="http://schemas.openxmlformats.org/officeDocument/2006/relationships/externalLink" Target="externalLinks/externalLink138.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externalLink" Target="externalLinks/externalLink156.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54" Type="http://schemas.openxmlformats.org/officeDocument/2006/relationships/externalLink" Target="externalLinks/externalLink146.xml"/><Relationship Id="rId16" Type="http://schemas.openxmlformats.org/officeDocument/2006/relationships/externalLink" Target="externalLinks/externalLink8.xml"/><Relationship Id="rId37" Type="http://schemas.openxmlformats.org/officeDocument/2006/relationships/externalLink" Target="externalLinks/externalLink29.xml"/><Relationship Id="rId58" Type="http://schemas.openxmlformats.org/officeDocument/2006/relationships/externalLink" Target="externalLinks/externalLink50.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44" Type="http://schemas.openxmlformats.org/officeDocument/2006/relationships/externalLink" Target="externalLinks/externalLink136.xml"/><Relationship Id="rId90" Type="http://schemas.openxmlformats.org/officeDocument/2006/relationships/externalLink" Target="externalLinks/externalLink82.xml"/><Relationship Id="rId165" Type="http://schemas.openxmlformats.org/officeDocument/2006/relationships/externalLink" Target="externalLinks/externalLink157.xml"/><Relationship Id="rId27" Type="http://schemas.openxmlformats.org/officeDocument/2006/relationships/externalLink" Target="externalLinks/externalLink19.xml"/><Relationship Id="rId48" Type="http://schemas.openxmlformats.org/officeDocument/2006/relationships/externalLink" Target="externalLinks/externalLink40.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34" Type="http://schemas.openxmlformats.org/officeDocument/2006/relationships/externalLink" Target="externalLinks/externalLink126.xml"/><Relationship Id="rId80" Type="http://schemas.openxmlformats.org/officeDocument/2006/relationships/externalLink" Target="externalLinks/externalLink72.xml"/><Relationship Id="rId155" Type="http://schemas.openxmlformats.org/officeDocument/2006/relationships/externalLink" Target="externalLinks/externalLink147.xml"/><Relationship Id="rId17" Type="http://schemas.openxmlformats.org/officeDocument/2006/relationships/externalLink" Target="externalLinks/externalLink9.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24" Type="http://schemas.openxmlformats.org/officeDocument/2006/relationships/externalLink" Target="externalLinks/externalLink1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P%20M%20P%20PROJECTS\OneDrive\Desktop\New%20Microsoft%20Office%20Excel%20Worksheet.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Uma%20mahesh\mangraura%20short%20%20close%20contractors.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E:\Users\P%20M%20P%20PROJECTS\OneDrive\Documents\MAGRAURA%20Distribution%20Network.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anwesh\MAGRAURA%20Distribution%20Network%20(4)%20(1)%20(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Users\HP\Downloads\aurangabad.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4">
          <cell r="B4" t="str">
            <v>Block</v>
          </cell>
          <cell r="D4" t="str">
            <v>Mangraura</v>
          </cell>
        </row>
        <row r="5">
          <cell r="B5" t="str">
            <v>GP</v>
          </cell>
          <cell r="D5" t="str">
            <v>Sakra</v>
          </cell>
        </row>
        <row r="6">
          <cell r="B6" t="str">
            <v>Agency Name/    Work Order No</v>
          </cell>
          <cell r="D6" t="str">
            <v>Harika Infra</v>
          </cell>
        </row>
        <row r="7">
          <cell r="B7" t="str">
            <v>63MM</v>
          </cell>
        </row>
        <row r="8">
          <cell r="B8" t="str">
            <v>Sl.No</v>
          </cell>
          <cell r="C8" t="str">
            <v>Date</v>
          </cell>
          <cell r="D8" t="str">
            <v>Issue (M)</v>
          </cell>
          <cell r="E8" t="str">
            <v>Laid (M)</v>
          </cell>
          <cell r="F8" t="str">
            <v>Balance Against Issue (M)</v>
          </cell>
          <cell r="G8" t="str">
            <v>Remarks</v>
          </cell>
        </row>
        <row r="9">
          <cell r="B9">
            <v>1</v>
          </cell>
          <cell r="C9">
            <v>44841</v>
          </cell>
          <cell r="D9">
            <v>7800</v>
          </cell>
          <cell r="F9">
            <v>7800</v>
          </cell>
          <cell r="G9">
            <v>801</v>
          </cell>
        </row>
        <row r="10">
          <cell r="B10">
            <v>2</v>
          </cell>
          <cell r="C10">
            <v>44843</v>
          </cell>
          <cell r="E10">
            <v>185</v>
          </cell>
          <cell r="F10">
            <v>7615</v>
          </cell>
        </row>
        <row r="11">
          <cell r="B11">
            <v>3</v>
          </cell>
          <cell r="C11">
            <v>44845</v>
          </cell>
          <cell r="E11">
            <v>60</v>
          </cell>
          <cell r="F11">
            <v>7555</v>
          </cell>
        </row>
        <row r="12">
          <cell r="B12">
            <v>4</v>
          </cell>
          <cell r="C12">
            <v>44849</v>
          </cell>
          <cell r="E12">
            <v>210</v>
          </cell>
          <cell r="F12">
            <v>7345</v>
          </cell>
        </row>
        <row r="13">
          <cell r="B13">
            <v>5</v>
          </cell>
          <cell r="C13">
            <v>44850</v>
          </cell>
          <cell r="E13">
            <v>280</v>
          </cell>
          <cell r="F13">
            <v>7065</v>
          </cell>
        </row>
        <row r="14">
          <cell r="B14">
            <v>6</v>
          </cell>
          <cell r="C14">
            <v>44851</v>
          </cell>
          <cell r="E14">
            <v>190</v>
          </cell>
          <cell r="F14">
            <v>6875</v>
          </cell>
        </row>
        <row r="15">
          <cell r="B15">
            <v>7</v>
          </cell>
          <cell r="C15">
            <v>44855</v>
          </cell>
          <cell r="E15">
            <v>90</v>
          </cell>
          <cell r="F15">
            <v>6785</v>
          </cell>
        </row>
        <row r="16">
          <cell r="B16">
            <v>8</v>
          </cell>
          <cell r="C16">
            <v>44856</v>
          </cell>
          <cell r="E16">
            <v>75</v>
          </cell>
          <cell r="F16">
            <v>6710</v>
          </cell>
        </row>
        <row r="17">
          <cell r="B17">
            <v>9</v>
          </cell>
          <cell r="C17">
            <v>44868</v>
          </cell>
          <cell r="E17">
            <v>205</v>
          </cell>
          <cell r="F17">
            <v>6505</v>
          </cell>
        </row>
        <row r="18">
          <cell r="B18">
            <v>10</v>
          </cell>
          <cell r="C18">
            <v>44869</v>
          </cell>
          <cell r="E18">
            <v>77</v>
          </cell>
          <cell r="F18">
            <v>6428</v>
          </cell>
        </row>
        <row r="19">
          <cell r="B19">
            <v>11</v>
          </cell>
          <cell r="C19">
            <v>44870</v>
          </cell>
          <cell r="E19">
            <v>275</v>
          </cell>
          <cell r="F19">
            <v>6153</v>
          </cell>
        </row>
        <row r="20">
          <cell r="B20">
            <v>12</v>
          </cell>
          <cell r="C20">
            <v>44871</v>
          </cell>
          <cell r="E20">
            <v>180</v>
          </cell>
          <cell r="F20">
            <v>5973</v>
          </cell>
        </row>
        <row r="21">
          <cell r="B21">
            <v>13</v>
          </cell>
          <cell r="C21">
            <v>44872</v>
          </cell>
          <cell r="E21">
            <v>424</v>
          </cell>
          <cell r="F21">
            <v>5549</v>
          </cell>
        </row>
        <row r="22">
          <cell r="B22">
            <v>14</v>
          </cell>
          <cell r="C22">
            <v>44873</v>
          </cell>
          <cell r="E22">
            <v>300</v>
          </cell>
          <cell r="F22">
            <v>5249</v>
          </cell>
        </row>
        <row r="23">
          <cell r="B23">
            <v>15</v>
          </cell>
          <cell r="C23">
            <v>44874</v>
          </cell>
          <cell r="E23">
            <v>50</v>
          </cell>
          <cell r="F23">
            <v>5199</v>
          </cell>
        </row>
        <row r="24">
          <cell r="B24">
            <v>16</v>
          </cell>
          <cell r="C24">
            <v>44878</v>
          </cell>
          <cell r="E24">
            <v>35</v>
          </cell>
          <cell r="F24">
            <v>5164</v>
          </cell>
        </row>
        <row r="25">
          <cell r="B25">
            <v>17</v>
          </cell>
          <cell r="C25">
            <v>44879</v>
          </cell>
          <cell r="E25">
            <v>52</v>
          </cell>
          <cell r="F25">
            <v>5112</v>
          </cell>
        </row>
        <row r="26">
          <cell r="B26">
            <v>18</v>
          </cell>
          <cell r="C26">
            <v>44880</v>
          </cell>
          <cell r="E26">
            <v>82</v>
          </cell>
          <cell r="F26">
            <v>5030</v>
          </cell>
        </row>
        <row r="27">
          <cell r="B27">
            <v>19</v>
          </cell>
          <cell r="C27">
            <v>44882</v>
          </cell>
          <cell r="E27">
            <v>90</v>
          </cell>
          <cell r="F27">
            <v>4940</v>
          </cell>
        </row>
        <row r="28">
          <cell r="B28">
            <v>20</v>
          </cell>
          <cell r="C28">
            <v>44883</v>
          </cell>
          <cell r="E28">
            <v>70</v>
          </cell>
          <cell r="F28">
            <v>4870</v>
          </cell>
        </row>
        <row r="29">
          <cell r="B29">
            <v>21</v>
          </cell>
          <cell r="C29">
            <v>44884</v>
          </cell>
          <cell r="E29">
            <v>300</v>
          </cell>
          <cell r="F29">
            <v>4570</v>
          </cell>
        </row>
        <row r="30">
          <cell r="B30">
            <v>22</v>
          </cell>
          <cell r="C30">
            <v>44885</v>
          </cell>
          <cell r="E30">
            <v>80</v>
          </cell>
          <cell r="F30">
            <v>4490</v>
          </cell>
        </row>
        <row r="31">
          <cell r="B31">
            <v>23</v>
          </cell>
          <cell r="C31">
            <v>44891</v>
          </cell>
          <cell r="E31">
            <v>183</v>
          </cell>
          <cell r="F31">
            <v>4307</v>
          </cell>
        </row>
        <row r="32">
          <cell r="B32">
            <v>24</v>
          </cell>
          <cell r="C32">
            <v>44892</v>
          </cell>
          <cell r="E32">
            <v>97</v>
          </cell>
          <cell r="F32">
            <v>4210</v>
          </cell>
        </row>
        <row r="33">
          <cell r="B33">
            <v>25</v>
          </cell>
          <cell r="C33">
            <v>44893</v>
          </cell>
          <cell r="E33">
            <v>200</v>
          </cell>
          <cell r="F33">
            <v>4010</v>
          </cell>
        </row>
        <row r="34">
          <cell r="B34">
            <v>26</v>
          </cell>
          <cell r="C34">
            <v>44894</v>
          </cell>
          <cell r="E34">
            <v>305</v>
          </cell>
          <cell r="F34">
            <v>3705</v>
          </cell>
        </row>
        <row r="35">
          <cell r="B35">
            <v>27</v>
          </cell>
          <cell r="C35">
            <v>44896</v>
          </cell>
          <cell r="E35">
            <v>308</v>
          </cell>
          <cell r="F35">
            <v>3397</v>
          </cell>
        </row>
        <row r="36">
          <cell r="B36">
            <v>28</v>
          </cell>
          <cell r="C36">
            <v>44897</v>
          </cell>
          <cell r="E36">
            <v>406</v>
          </cell>
          <cell r="F36">
            <v>2991</v>
          </cell>
        </row>
        <row r="37">
          <cell r="B37">
            <v>29</v>
          </cell>
          <cell r="C37">
            <v>44900</v>
          </cell>
          <cell r="E37">
            <v>50</v>
          </cell>
          <cell r="F37">
            <v>2941</v>
          </cell>
        </row>
        <row r="38">
          <cell r="B38">
            <v>30</v>
          </cell>
          <cell r="C38">
            <v>44901</v>
          </cell>
          <cell r="E38">
            <v>118</v>
          </cell>
          <cell r="F38">
            <v>2823</v>
          </cell>
        </row>
        <row r="39">
          <cell r="B39">
            <v>31</v>
          </cell>
          <cell r="C39">
            <v>44902</v>
          </cell>
          <cell r="E39">
            <v>30</v>
          </cell>
          <cell r="F39">
            <v>2793</v>
          </cell>
        </row>
        <row r="40">
          <cell r="B40">
            <v>32</v>
          </cell>
          <cell r="C40">
            <v>44903</v>
          </cell>
          <cell r="E40">
            <v>130</v>
          </cell>
          <cell r="F40">
            <v>2663</v>
          </cell>
        </row>
        <row r="41">
          <cell r="B41">
            <v>33</v>
          </cell>
          <cell r="C41">
            <v>44904</v>
          </cell>
          <cell r="E41">
            <v>46</v>
          </cell>
          <cell r="F41">
            <v>2617</v>
          </cell>
        </row>
        <row r="42">
          <cell r="B42">
            <v>34</v>
          </cell>
          <cell r="C42">
            <v>44906</v>
          </cell>
          <cell r="E42">
            <v>24</v>
          </cell>
          <cell r="F42">
            <v>2593</v>
          </cell>
        </row>
        <row r="43">
          <cell r="B43">
            <v>35</v>
          </cell>
          <cell r="C43">
            <v>44907</v>
          </cell>
          <cell r="E43">
            <v>50</v>
          </cell>
          <cell r="F43">
            <v>2543</v>
          </cell>
        </row>
        <row r="44">
          <cell r="B44">
            <v>36</v>
          </cell>
          <cell r="C44">
            <v>44908</v>
          </cell>
          <cell r="E44">
            <v>276</v>
          </cell>
          <cell r="F44">
            <v>2267</v>
          </cell>
        </row>
        <row r="45">
          <cell r="B45">
            <v>37</v>
          </cell>
          <cell r="C45">
            <v>44909</v>
          </cell>
          <cell r="E45">
            <v>110</v>
          </cell>
          <cell r="F45">
            <v>2157</v>
          </cell>
        </row>
        <row r="46">
          <cell r="B46">
            <v>38</v>
          </cell>
          <cell r="C46">
            <v>44911</v>
          </cell>
          <cell r="E46">
            <v>141</v>
          </cell>
          <cell r="F46">
            <v>2016</v>
          </cell>
        </row>
        <row r="47">
          <cell r="B47">
            <v>39</v>
          </cell>
          <cell r="C47">
            <v>44912</v>
          </cell>
          <cell r="E47">
            <v>30</v>
          </cell>
          <cell r="F47">
            <v>1986</v>
          </cell>
        </row>
        <row r="48">
          <cell r="B48">
            <v>40</v>
          </cell>
          <cell r="C48">
            <v>44913</v>
          </cell>
          <cell r="E48">
            <v>123</v>
          </cell>
          <cell r="F48">
            <v>1863</v>
          </cell>
        </row>
        <row r="49">
          <cell r="B49">
            <v>41</v>
          </cell>
          <cell r="C49">
            <v>44914</v>
          </cell>
          <cell r="E49">
            <v>50</v>
          </cell>
          <cell r="F49">
            <v>1813</v>
          </cell>
        </row>
        <row r="50">
          <cell r="B50">
            <v>42</v>
          </cell>
          <cell r="C50">
            <v>44915</v>
          </cell>
          <cell r="E50">
            <v>100</v>
          </cell>
          <cell r="F50">
            <v>1713</v>
          </cell>
        </row>
        <row r="51">
          <cell r="B51">
            <v>43</v>
          </cell>
          <cell r="C51">
            <v>44916</v>
          </cell>
          <cell r="E51">
            <v>98</v>
          </cell>
          <cell r="F51">
            <v>1615</v>
          </cell>
        </row>
        <row r="52">
          <cell r="B52">
            <v>44</v>
          </cell>
          <cell r="C52">
            <v>44918</v>
          </cell>
          <cell r="E52">
            <v>65</v>
          </cell>
          <cell r="F52">
            <v>1550</v>
          </cell>
        </row>
        <row r="53">
          <cell r="B53">
            <v>45</v>
          </cell>
          <cell r="C53">
            <v>44919</v>
          </cell>
          <cell r="E53">
            <v>57</v>
          </cell>
          <cell r="F53">
            <v>1493</v>
          </cell>
        </row>
        <row r="54">
          <cell r="B54">
            <v>46</v>
          </cell>
          <cell r="C54">
            <v>44920</v>
          </cell>
          <cell r="E54">
            <v>48</v>
          </cell>
          <cell r="F54">
            <v>1445</v>
          </cell>
        </row>
        <row r="55">
          <cell r="B55" t="str">
            <v>75MM</v>
          </cell>
        </row>
        <row r="56">
          <cell r="B56" t="str">
            <v>Sl.No</v>
          </cell>
          <cell r="C56" t="str">
            <v>Date</v>
          </cell>
          <cell r="D56" t="str">
            <v>Issue (M)</v>
          </cell>
          <cell r="E56" t="str">
            <v>Laid (M)</v>
          </cell>
          <cell r="F56" t="str">
            <v>Balance Against Issue (M)</v>
          </cell>
          <cell r="G56" t="str">
            <v>Remarks</v>
          </cell>
        </row>
        <row r="57">
          <cell r="B57">
            <v>1</v>
          </cell>
          <cell r="C57">
            <v>44853</v>
          </cell>
          <cell r="D57">
            <v>900</v>
          </cell>
          <cell r="F57">
            <v>900</v>
          </cell>
          <cell r="G57">
            <v>807</v>
          </cell>
        </row>
        <row r="58">
          <cell r="B58">
            <v>2</v>
          </cell>
          <cell r="C58">
            <v>44865</v>
          </cell>
          <cell r="E58">
            <v>103</v>
          </cell>
          <cell r="F58">
            <v>797</v>
          </cell>
        </row>
        <row r="59">
          <cell r="B59">
            <v>3</v>
          </cell>
          <cell r="C59">
            <v>44866</v>
          </cell>
          <cell r="E59">
            <v>138</v>
          </cell>
          <cell r="F59">
            <v>659</v>
          </cell>
        </row>
        <row r="60">
          <cell r="B60">
            <v>4</v>
          </cell>
          <cell r="C60">
            <v>44868</v>
          </cell>
          <cell r="E60">
            <v>122</v>
          </cell>
          <cell r="F60">
            <v>537</v>
          </cell>
        </row>
        <row r="61">
          <cell r="B61">
            <v>5</v>
          </cell>
          <cell r="C61">
            <v>44869</v>
          </cell>
          <cell r="E61">
            <v>70</v>
          </cell>
          <cell r="F61">
            <v>467</v>
          </cell>
        </row>
        <row r="62">
          <cell r="B62">
            <v>6</v>
          </cell>
          <cell r="C62">
            <v>44870</v>
          </cell>
          <cell r="D62">
            <v>600</v>
          </cell>
          <cell r="F62">
            <v>1067</v>
          </cell>
          <cell r="G62">
            <v>813</v>
          </cell>
        </row>
        <row r="63">
          <cell r="B63">
            <v>6</v>
          </cell>
          <cell r="C63">
            <v>44871</v>
          </cell>
          <cell r="E63">
            <v>100</v>
          </cell>
          <cell r="F63">
            <v>967</v>
          </cell>
        </row>
        <row r="64">
          <cell r="B64">
            <v>7</v>
          </cell>
          <cell r="C64">
            <v>44872</v>
          </cell>
          <cell r="E64">
            <v>92</v>
          </cell>
          <cell r="F64">
            <v>875</v>
          </cell>
        </row>
        <row r="65">
          <cell r="B65">
            <v>8</v>
          </cell>
          <cell r="C65">
            <v>44873</v>
          </cell>
          <cell r="E65">
            <v>190</v>
          </cell>
          <cell r="F65">
            <v>685</v>
          </cell>
        </row>
        <row r="66">
          <cell r="B66">
            <v>9</v>
          </cell>
          <cell r="C66">
            <v>44877</v>
          </cell>
          <cell r="E66">
            <v>105</v>
          </cell>
          <cell r="F66">
            <v>580</v>
          </cell>
        </row>
        <row r="67">
          <cell r="B67">
            <v>10</v>
          </cell>
          <cell r="C67">
            <v>44880</v>
          </cell>
          <cell r="E67">
            <v>35</v>
          </cell>
          <cell r="F67">
            <v>545</v>
          </cell>
        </row>
        <row r="68">
          <cell r="B68">
            <v>11</v>
          </cell>
          <cell r="C68">
            <v>44881</v>
          </cell>
          <cell r="E68">
            <v>85</v>
          </cell>
          <cell r="F68">
            <v>460</v>
          </cell>
        </row>
        <row r="69">
          <cell r="B69">
            <v>12</v>
          </cell>
          <cell r="C69">
            <v>44882</v>
          </cell>
          <cell r="D69">
            <v>600</v>
          </cell>
          <cell r="F69">
            <v>1060</v>
          </cell>
          <cell r="G69">
            <v>820</v>
          </cell>
        </row>
        <row r="70">
          <cell r="B70">
            <v>13</v>
          </cell>
          <cell r="C70">
            <v>44883</v>
          </cell>
          <cell r="E70">
            <v>180</v>
          </cell>
          <cell r="F70">
            <v>880</v>
          </cell>
        </row>
        <row r="71">
          <cell r="B71">
            <v>14</v>
          </cell>
          <cell r="C71">
            <v>44885</v>
          </cell>
          <cell r="E71">
            <v>50</v>
          </cell>
          <cell r="F71">
            <v>830</v>
          </cell>
        </row>
        <row r="72">
          <cell r="B72">
            <v>15</v>
          </cell>
          <cell r="C72">
            <v>44898</v>
          </cell>
          <cell r="E72">
            <v>210</v>
          </cell>
          <cell r="F72">
            <v>620</v>
          </cell>
        </row>
        <row r="73">
          <cell r="B73">
            <v>16</v>
          </cell>
          <cell r="C73">
            <v>44899</v>
          </cell>
          <cell r="E73">
            <v>80</v>
          </cell>
          <cell r="F73">
            <v>540</v>
          </cell>
        </row>
        <row r="74">
          <cell r="B74">
            <v>17</v>
          </cell>
          <cell r="C74">
            <v>44900</v>
          </cell>
          <cell r="E74">
            <v>160</v>
          </cell>
          <cell r="F74">
            <v>380</v>
          </cell>
        </row>
        <row r="75">
          <cell r="B75">
            <v>18</v>
          </cell>
          <cell r="C75">
            <v>44901</v>
          </cell>
          <cell r="E75">
            <v>30</v>
          </cell>
          <cell r="F75">
            <v>350</v>
          </cell>
        </row>
        <row r="76">
          <cell r="B76">
            <v>19</v>
          </cell>
          <cell r="C76">
            <v>44902</v>
          </cell>
          <cell r="D76">
            <v>450</v>
          </cell>
          <cell r="E76">
            <v>50</v>
          </cell>
          <cell r="F76">
            <v>750</v>
          </cell>
          <cell r="G76">
            <v>834</v>
          </cell>
        </row>
        <row r="77">
          <cell r="B77">
            <v>20</v>
          </cell>
          <cell r="C77">
            <v>44903</v>
          </cell>
          <cell r="E77">
            <v>63</v>
          </cell>
          <cell r="F77">
            <v>687</v>
          </cell>
        </row>
        <row r="78">
          <cell r="B78">
            <v>21</v>
          </cell>
          <cell r="C78">
            <v>44904</v>
          </cell>
          <cell r="D78">
            <v>450</v>
          </cell>
          <cell r="E78">
            <v>86</v>
          </cell>
          <cell r="F78">
            <v>1051</v>
          </cell>
          <cell r="G78">
            <v>836</v>
          </cell>
        </row>
        <row r="79">
          <cell r="B79">
            <v>22</v>
          </cell>
          <cell r="C79">
            <v>44905</v>
          </cell>
          <cell r="E79">
            <v>145</v>
          </cell>
          <cell r="F79">
            <v>906</v>
          </cell>
        </row>
        <row r="80">
          <cell r="B80">
            <v>23</v>
          </cell>
          <cell r="C80">
            <v>44906</v>
          </cell>
          <cell r="E80">
            <v>51</v>
          </cell>
          <cell r="F80">
            <v>855</v>
          </cell>
        </row>
        <row r="81">
          <cell r="B81">
            <v>24</v>
          </cell>
          <cell r="C81">
            <v>44907</v>
          </cell>
          <cell r="E81">
            <v>102</v>
          </cell>
          <cell r="F81">
            <v>753</v>
          </cell>
        </row>
        <row r="82">
          <cell r="B82">
            <v>25</v>
          </cell>
          <cell r="C82">
            <v>44909</v>
          </cell>
          <cell r="E82">
            <v>45</v>
          </cell>
          <cell r="F82">
            <v>708</v>
          </cell>
        </row>
        <row r="83">
          <cell r="B83">
            <v>26</v>
          </cell>
          <cell r="C83">
            <v>44910</v>
          </cell>
          <cell r="E83">
            <v>167</v>
          </cell>
          <cell r="F83">
            <v>541</v>
          </cell>
        </row>
        <row r="84">
          <cell r="B84">
            <v>27</v>
          </cell>
          <cell r="C84">
            <v>44912</v>
          </cell>
          <cell r="E84">
            <v>23</v>
          </cell>
          <cell r="F84">
            <v>518</v>
          </cell>
        </row>
        <row r="85">
          <cell r="B85" t="str">
            <v>90MM</v>
          </cell>
        </row>
        <row r="86">
          <cell r="B86" t="str">
            <v>Sl.No</v>
          </cell>
          <cell r="C86" t="str">
            <v>Date</v>
          </cell>
          <cell r="D86" t="str">
            <v>Issue (M)</v>
          </cell>
          <cell r="E86" t="str">
            <v>Laid (M)</v>
          </cell>
          <cell r="F86" t="str">
            <v>Balance Against Issue (M)</v>
          </cell>
          <cell r="G86" t="str">
            <v>Remarks</v>
          </cell>
        </row>
        <row r="87">
          <cell r="B87">
            <v>1</v>
          </cell>
          <cell r="C87">
            <v>44853</v>
          </cell>
          <cell r="D87">
            <v>1000</v>
          </cell>
          <cell r="F87">
            <v>1000</v>
          </cell>
          <cell r="G87">
            <v>804</v>
          </cell>
        </row>
        <row r="88">
          <cell r="B88">
            <v>2</v>
          </cell>
          <cell r="C88">
            <v>44856</v>
          </cell>
          <cell r="E88">
            <v>179</v>
          </cell>
          <cell r="F88">
            <v>821</v>
          </cell>
        </row>
        <row r="89">
          <cell r="B89">
            <v>3</v>
          </cell>
          <cell r="C89">
            <v>44866</v>
          </cell>
          <cell r="E89">
            <v>224</v>
          </cell>
          <cell r="F89">
            <v>597</v>
          </cell>
        </row>
        <row r="90">
          <cell r="B90">
            <v>4</v>
          </cell>
          <cell r="C90">
            <v>44867</v>
          </cell>
          <cell r="E90">
            <v>397</v>
          </cell>
          <cell r="F90">
            <v>200</v>
          </cell>
        </row>
        <row r="91">
          <cell r="B91">
            <v>5</v>
          </cell>
          <cell r="C91">
            <v>44868</v>
          </cell>
          <cell r="E91">
            <v>20</v>
          </cell>
          <cell r="F91">
            <v>180</v>
          </cell>
        </row>
        <row r="92">
          <cell r="B92">
            <v>6</v>
          </cell>
          <cell r="C92">
            <v>44871</v>
          </cell>
          <cell r="D92">
            <v>1000</v>
          </cell>
          <cell r="E92">
            <v>300</v>
          </cell>
          <cell r="F92">
            <v>880</v>
          </cell>
          <cell r="G92">
            <v>812</v>
          </cell>
        </row>
        <row r="93">
          <cell r="B93">
            <v>7</v>
          </cell>
          <cell r="C93">
            <v>44873</v>
          </cell>
          <cell r="E93">
            <v>220</v>
          </cell>
          <cell r="F93">
            <v>660</v>
          </cell>
        </row>
        <row r="94">
          <cell r="B94">
            <v>8</v>
          </cell>
          <cell r="C94">
            <v>44878</v>
          </cell>
          <cell r="E94">
            <v>160</v>
          </cell>
          <cell r="F94">
            <v>500</v>
          </cell>
        </row>
        <row r="95">
          <cell r="B95">
            <v>9</v>
          </cell>
          <cell r="C95">
            <v>44879</v>
          </cell>
          <cell r="E95">
            <v>148</v>
          </cell>
          <cell r="F95">
            <v>352</v>
          </cell>
        </row>
        <row r="96">
          <cell r="B96">
            <v>10</v>
          </cell>
          <cell r="C96">
            <v>44881</v>
          </cell>
          <cell r="E96">
            <v>30</v>
          </cell>
          <cell r="F96">
            <v>322</v>
          </cell>
        </row>
        <row r="97">
          <cell r="B97">
            <v>11</v>
          </cell>
          <cell r="C97">
            <v>44882</v>
          </cell>
          <cell r="E97">
            <v>156</v>
          </cell>
          <cell r="F97">
            <v>166</v>
          </cell>
        </row>
        <row r="98">
          <cell r="B98">
            <v>12</v>
          </cell>
          <cell r="C98">
            <v>44895</v>
          </cell>
          <cell r="D98">
            <v>600</v>
          </cell>
          <cell r="F98">
            <v>766</v>
          </cell>
          <cell r="G98">
            <v>827</v>
          </cell>
        </row>
        <row r="99">
          <cell r="B99">
            <v>13</v>
          </cell>
          <cell r="C99">
            <v>44898</v>
          </cell>
          <cell r="E99">
            <v>150</v>
          </cell>
          <cell r="F99">
            <v>616</v>
          </cell>
        </row>
        <row r="100">
          <cell r="B100">
            <v>14</v>
          </cell>
          <cell r="C100">
            <v>44899</v>
          </cell>
          <cell r="E100">
            <v>210</v>
          </cell>
          <cell r="F100">
            <v>406</v>
          </cell>
        </row>
        <row r="101">
          <cell r="B101">
            <v>15</v>
          </cell>
          <cell r="C101">
            <v>44900</v>
          </cell>
          <cell r="E101">
            <v>90</v>
          </cell>
          <cell r="F101">
            <v>316</v>
          </cell>
        </row>
        <row r="102">
          <cell r="B102">
            <v>16</v>
          </cell>
          <cell r="C102">
            <v>44901</v>
          </cell>
          <cell r="E102">
            <v>25</v>
          </cell>
          <cell r="F102">
            <v>291</v>
          </cell>
        </row>
        <row r="103">
          <cell r="B103">
            <v>17</v>
          </cell>
          <cell r="C103">
            <v>44902</v>
          </cell>
          <cell r="E103">
            <v>20</v>
          </cell>
          <cell r="F103">
            <v>271</v>
          </cell>
        </row>
        <row r="104">
          <cell r="B104">
            <v>18</v>
          </cell>
          <cell r="C104">
            <v>44906</v>
          </cell>
          <cell r="E104">
            <v>65</v>
          </cell>
          <cell r="F104">
            <v>206</v>
          </cell>
        </row>
        <row r="105">
          <cell r="B105">
            <v>19</v>
          </cell>
          <cell r="C105">
            <v>44914</v>
          </cell>
          <cell r="E105">
            <v>50</v>
          </cell>
          <cell r="F105">
            <v>156</v>
          </cell>
        </row>
        <row r="106">
          <cell r="B106">
            <v>47</v>
          </cell>
          <cell r="C106">
            <v>44921</v>
          </cell>
          <cell r="E106">
            <v>50</v>
          </cell>
          <cell r="F106">
            <v>106</v>
          </cell>
        </row>
        <row r="107">
          <cell r="B107" t="str">
            <v>110MM</v>
          </cell>
        </row>
        <row r="108">
          <cell r="B108" t="str">
            <v>Sl.No</v>
          </cell>
          <cell r="C108" t="str">
            <v>Date</v>
          </cell>
          <cell r="D108" t="str">
            <v>Issue (M)</v>
          </cell>
          <cell r="E108" t="str">
            <v>Laid (M)</v>
          </cell>
          <cell r="F108" t="str">
            <v>Balance Against Issue (M)</v>
          </cell>
          <cell r="G108" t="str">
            <v>Remarks</v>
          </cell>
        </row>
        <row r="109">
          <cell r="B109">
            <v>1</v>
          </cell>
          <cell r="C109">
            <v>44842</v>
          </cell>
          <cell r="D109">
            <v>1000</v>
          </cell>
          <cell r="F109">
            <v>1000</v>
          </cell>
          <cell r="G109">
            <v>802</v>
          </cell>
        </row>
        <row r="110">
          <cell r="B110">
            <v>2</v>
          </cell>
          <cell r="C110">
            <v>44851</v>
          </cell>
          <cell r="E110">
            <v>60</v>
          </cell>
          <cell r="F110">
            <v>940</v>
          </cell>
        </row>
        <row r="111">
          <cell r="B111">
            <v>3</v>
          </cell>
          <cell r="C111">
            <v>44853</v>
          </cell>
          <cell r="E111">
            <v>221</v>
          </cell>
          <cell r="F111">
            <v>719</v>
          </cell>
        </row>
        <row r="112">
          <cell r="B112">
            <v>4</v>
          </cell>
          <cell r="C112">
            <v>44854</v>
          </cell>
          <cell r="E112">
            <v>228</v>
          </cell>
          <cell r="F112">
            <v>491</v>
          </cell>
        </row>
        <row r="113">
          <cell r="B113">
            <v>5</v>
          </cell>
          <cell r="C113">
            <v>44855</v>
          </cell>
          <cell r="E113">
            <v>84</v>
          </cell>
          <cell r="F113">
            <v>407</v>
          </cell>
        </row>
        <row r="114">
          <cell r="B114">
            <v>6</v>
          </cell>
          <cell r="C114">
            <v>44878</v>
          </cell>
          <cell r="E114">
            <v>76</v>
          </cell>
          <cell r="F114">
            <v>331</v>
          </cell>
        </row>
        <row r="115">
          <cell r="B115">
            <v>7</v>
          </cell>
          <cell r="C115">
            <v>44879</v>
          </cell>
          <cell r="E115">
            <v>100</v>
          </cell>
          <cell r="F115">
            <v>231</v>
          </cell>
        </row>
        <row r="116">
          <cell r="B116">
            <v>8</v>
          </cell>
          <cell r="C116">
            <v>44880</v>
          </cell>
          <cell r="E116">
            <v>130</v>
          </cell>
          <cell r="F116">
            <v>101</v>
          </cell>
        </row>
        <row r="117">
          <cell r="B117">
            <v>9</v>
          </cell>
          <cell r="C117">
            <v>44881</v>
          </cell>
          <cell r="D117">
            <v>600</v>
          </cell>
          <cell r="E117">
            <v>75</v>
          </cell>
          <cell r="F117">
            <v>626</v>
          </cell>
          <cell r="G117">
            <v>818</v>
          </cell>
        </row>
        <row r="118">
          <cell r="B118">
            <v>10</v>
          </cell>
          <cell r="C118">
            <v>44882</v>
          </cell>
          <cell r="F118">
            <v>626</v>
          </cell>
        </row>
        <row r="119">
          <cell r="B119">
            <v>11</v>
          </cell>
          <cell r="C119">
            <v>44883</v>
          </cell>
          <cell r="E119">
            <v>109</v>
          </cell>
          <cell r="F119">
            <v>517</v>
          </cell>
        </row>
        <row r="120">
          <cell r="B120">
            <v>12</v>
          </cell>
          <cell r="C120">
            <v>44895</v>
          </cell>
          <cell r="E120">
            <v>397</v>
          </cell>
          <cell r="F120">
            <v>120</v>
          </cell>
        </row>
        <row r="121">
          <cell r="B121">
            <v>13</v>
          </cell>
          <cell r="C121">
            <v>44897</v>
          </cell>
          <cell r="E121">
            <v>112</v>
          </cell>
          <cell r="F121">
            <v>8</v>
          </cell>
        </row>
        <row r="124">
          <cell r="B124" t="str">
            <v>125MM</v>
          </cell>
        </row>
        <row r="125">
          <cell r="B125" t="str">
            <v>Sl.No</v>
          </cell>
          <cell r="C125" t="str">
            <v>Date</v>
          </cell>
          <cell r="D125" t="str">
            <v>Issue (M)</v>
          </cell>
          <cell r="E125" t="str">
            <v>Laid (M)</v>
          </cell>
          <cell r="F125" t="str">
            <v>Balance Against Issue (M)</v>
          </cell>
          <cell r="G125" t="str">
            <v>Remarks</v>
          </cell>
        </row>
        <row r="126">
          <cell r="B126">
            <v>1</v>
          </cell>
          <cell r="C126">
            <v>44886</v>
          </cell>
          <cell r="D126">
            <v>48</v>
          </cell>
          <cell r="F126">
            <v>48</v>
          </cell>
          <cell r="G126">
            <v>819</v>
          </cell>
        </row>
        <row r="127">
          <cell r="B127">
            <v>2</v>
          </cell>
          <cell r="C127">
            <v>44898</v>
          </cell>
          <cell r="E127">
            <v>48</v>
          </cell>
          <cell r="F127">
            <v>0</v>
          </cell>
        </row>
        <row r="134">
          <cell r="B134" t="str">
            <v>140MM</v>
          </cell>
        </row>
        <row r="135">
          <cell r="B135" t="str">
            <v>Sl.No</v>
          </cell>
          <cell r="C135" t="str">
            <v>Date</v>
          </cell>
          <cell r="D135" t="str">
            <v>Issue (M)</v>
          </cell>
          <cell r="E135" t="str">
            <v>Laid (M)</v>
          </cell>
          <cell r="F135" t="str">
            <v>Balance Against Issue (M)</v>
          </cell>
          <cell r="G135" t="str">
            <v>Remarks</v>
          </cell>
        </row>
        <row r="136">
          <cell r="B136">
            <v>1</v>
          </cell>
          <cell r="C136">
            <v>44874</v>
          </cell>
          <cell r="D136">
            <v>2160</v>
          </cell>
          <cell r="F136">
            <v>2160</v>
          </cell>
          <cell r="G136">
            <v>815</v>
          </cell>
        </row>
        <row r="137">
          <cell r="B137">
            <v>2</v>
          </cell>
          <cell r="C137">
            <v>44876</v>
          </cell>
          <cell r="E137">
            <v>120</v>
          </cell>
          <cell r="F137">
            <v>2040</v>
          </cell>
        </row>
        <row r="138">
          <cell r="B138">
            <v>3</v>
          </cell>
          <cell r="C138">
            <v>44877</v>
          </cell>
          <cell r="E138">
            <v>100</v>
          </cell>
          <cell r="F138">
            <v>1940</v>
          </cell>
        </row>
        <row r="139">
          <cell r="B139">
            <v>4</v>
          </cell>
          <cell r="C139">
            <v>44878</v>
          </cell>
          <cell r="E139">
            <v>375</v>
          </cell>
          <cell r="F139">
            <v>1565</v>
          </cell>
        </row>
        <row r="140">
          <cell r="B140">
            <v>5</v>
          </cell>
          <cell r="C140">
            <v>44879</v>
          </cell>
          <cell r="E140">
            <v>203</v>
          </cell>
          <cell r="F140">
            <v>1362</v>
          </cell>
        </row>
        <row r="141">
          <cell r="B141">
            <v>6</v>
          </cell>
          <cell r="C141">
            <v>44880</v>
          </cell>
          <cell r="E141">
            <v>375</v>
          </cell>
          <cell r="F141">
            <v>987</v>
          </cell>
        </row>
        <row r="142">
          <cell r="B142">
            <v>7</v>
          </cell>
          <cell r="C142">
            <v>44882</v>
          </cell>
          <cell r="E142">
            <v>155</v>
          </cell>
          <cell r="F142">
            <v>832</v>
          </cell>
        </row>
        <row r="143">
          <cell r="B143">
            <v>8</v>
          </cell>
          <cell r="C143">
            <v>44884</v>
          </cell>
          <cell r="E143">
            <v>120</v>
          </cell>
          <cell r="F143">
            <v>712</v>
          </cell>
        </row>
        <row r="144">
          <cell r="B144">
            <v>9</v>
          </cell>
          <cell r="C144">
            <v>44886</v>
          </cell>
          <cell r="D144">
            <v>1320</v>
          </cell>
          <cell r="E144">
            <v>195</v>
          </cell>
          <cell r="F144">
            <v>1837</v>
          </cell>
          <cell r="G144">
            <v>821</v>
          </cell>
        </row>
        <row r="145">
          <cell r="B145">
            <v>10</v>
          </cell>
          <cell r="C145">
            <v>44887</v>
          </cell>
          <cell r="E145">
            <v>810</v>
          </cell>
          <cell r="F145">
            <v>1027</v>
          </cell>
        </row>
        <row r="146">
          <cell r="B146">
            <v>11</v>
          </cell>
          <cell r="C146">
            <v>44888</v>
          </cell>
          <cell r="E146">
            <v>174</v>
          </cell>
          <cell r="F146">
            <v>853</v>
          </cell>
        </row>
        <row r="147">
          <cell r="B147">
            <v>12</v>
          </cell>
          <cell r="C147">
            <v>44889</v>
          </cell>
          <cell r="E147">
            <v>246</v>
          </cell>
          <cell r="F147">
            <v>607</v>
          </cell>
        </row>
        <row r="148">
          <cell r="B148">
            <v>13</v>
          </cell>
          <cell r="C148">
            <v>44890</v>
          </cell>
          <cell r="E148">
            <v>181</v>
          </cell>
          <cell r="F148">
            <v>426</v>
          </cell>
        </row>
        <row r="149">
          <cell r="B149">
            <v>14</v>
          </cell>
          <cell r="C149">
            <v>44917</v>
          </cell>
          <cell r="E149">
            <v>132</v>
          </cell>
          <cell r="F149">
            <v>294</v>
          </cell>
        </row>
      </sheetData>
      <sheetData sheetId="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2)"/>
      <sheetName val="seshpur adharganj"/>
      <sheetName val="Atarsand- PR"/>
      <sheetName val="Sakra"/>
      <sheetName val="aurangabad"/>
      <sheetName val="PR ENTERPRISES"/>
    </sheetNames>
    <sheetDataSet>
      <sheetData sheetId="0">
        <row r="12">
          <cell r="K12">
            <v>1050</v>
          </cell>
          <cell r="L12">
            <v>816</v>
          </cell>
        </row>
      </sheetData>
      <sheetData sheetId="1">
        <row r="4">
          <cell r="K4">
            <v>4151.5</v>
          </cell>
          <cell r="L4">
            <v>2405.3000000000002</v>
          </cell>
          <cell r="N4">
            <v>2122.3000000000002</v>
          </cell>
        </row>
        <row r="10">
          <cell r="M10">
            <v>2600</v>
          </cell>
        </row>
        <row r="11">
          <cell r="M11">
            <v>900</v>
          </cell>
          <cell r="N11">
            <v>715.5</v>
          </cell>
        </row>
        <row r="12">
          <cell r="M12">
            <v>1800</v>
          </cell>
        </row>
        <row r="13">
          <cell r="M13">
            <v>2544</v>
          </cell>
          <cell r="N13">
            <v>2603.1000000000008</v>
          </cell>
        </row>
        <row r="14">
          <cell r="M14">
            <v>180</v>
          </cell>
          <cell r="N14">
            <v>166.8</v>
          </cell>
        </row>
      </sheetData>
      <sheetData sheetId="2">
        <row r="2">
          <cell r="J2">
            <v>2490.4999999999991</v>
          </cell>
          <cell r="L2">
            <v>1022.6000000000001</v>
          </cell>
          <cell r="M2">
            <v>2678.4</v>
          </cell>
        </row>
        <row r="8">
          <cell r="L8">
            <v>3250</v>
          </cell>
        </row>
        <row r="9">
          <cell r="L9">
            <v>900</v>
          </cell>
        </row>
        <row r="10">
          <cell r="L10">
            <v>2800</v>
          </cell>
        </row>
        <row r="11">
          <cell r="L11">
            <v>732</v>
          </cell>
          <cell r="M11">
            <v>579</v>
          </cell>
        </row>
        <row r="12">
          <cell r="L12">
            <v>2220</v>
          </cell>
          <cell r="M12">
            <v>2091</v>
          </cell>
        </row>
      </sheetData>
      <sheetData sheetId="3"/>
      <sheetData sheetId="4"/>
      <sheetData sheetId="5"/>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5">
          <cell r="G65">
            <v>1152</v>
          </cell>
          <cell r="H65">
            <v>330</v>
          </cell>
          <cell r="I65">
            <v>338</v>
          </cell>
          <cell r="J65">
            <v>0</v>
          </cell>
          <cell r="L65">
            <v>623</v>
          </cell>
        </row>
      </sheetData>
      <sheetData sheetId="13" refreshError="1"/>
      <sheetData sheetId="14" refreshError="1">
        <row r="81">
          <cell r="G81">
            <v>5564</v>
          </cell>
          <cell r="I81">
            <v>489</v>
          </cell>
          <cell r="J81">
            <v>347</v>
          </cell>
          <cell r="K81">
            <v>408</v>
          </cell>
          <cell r="L81">
            <v>200</v>
          </cell>
        </row>
        <row r="82">
          <cell r="G82">
            <v>11213</v>
          </cell>
          <cell r="H82">
            <v>898</v>
          </cell>
          <cell r="M82">
            <v>188</v>
          </cell>
        </row>
      </sheetData>
      <sheetData sheetId="15" refreshError="1"/>
      <sheetData sheetId="16" refreshError="1"/>
      <sheetData sheetId="17" refreshError="1"/>
      <sheetData sheetId="18" refreshError="1"/>
      <sheetData sheetId="19"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RYGARH RAMPRABH"/>
      <sheetName val="(tanish)"/>
      <sheetName val="aurangabad (2)"/>
      <sheetName val="UTRAS (2)"/>
      <sheetName val="koni (2)"/>
      <sheetName val="bhausiya (2)"/>
      <sheetName val="MADURANI GANJ (2)"/>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ARSIDIH"/>
      <sheetName val="MALAAK"/>
      <sheetName val="shivapur khurd"/>
      <sheetName val="dehri digar"/>
      <sheetName val="puremanikanta"/>
      <sheetName val="chaundadhi &amp; daraouli"/>
      <sheetName val="kanasapatti"/>
      <sheetName val="darchut"/>
      <sheetName val="barhupur"/>
      <sheetName val="persanda"/>
      <sheetName val="AMUVAHI"/>
      <sheetName val="CHOUMARI"/>
      <sheetName val="MADURANI GANJ"/>
      <sheetName val="hathsa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5">
          <cell r="M65">
            <v>1577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angabad"/>
      <sheetName val="Recon Sheet"/>
      <sheetName val="Sheet1"/>
    </sheetNames>
    <sheetDataSet>
      <sheetData sheetId="0">
        <row r="31">
          <cell r="H31">
            <v>1380</v>
          </cell>
          <cell r="I31">
            <v>711</v>
          </cell>
          <cell r="J31">
            <v>1487</v>
          </cell>
          <cell r="K31">
            <v>400</v>
          </cell>
        </row>
      </sheetData>
      <sheetData sheetId="1"/>
      <sheetData sheetId="2"/>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M13"/>
  <sheetViews>
    <sheetView workbookViewId="0">
      <selection activeCell="D19" sqref="D19"/>
    </sheetView>
  </sheetViews>
  <sheetFormatPr defaultRowHeight="15" x14ac:dyDescent="0.25"/>
  <cols>
    <col min="3" max="3" width="23.28515625" customWidth="1"/>
    <col min="4" max="4" width="20.5703125" customWidth="1"/>
    <col min="5" max="5" width="24.28515625" customWidth="1"/>
    <col min="6" max="6" width="22.5703125" customWidth="1"/>
    <col min="7" max="7" width="26.7109375" customWidth="1"/>
    <col min="8" max="9" width="29.28515625" customWidth="1"/>
    <col min="10" max="10" width="13.7109375" customWidth="1"/>
    <col min="11" max="11" width="13.42578125" customWidth="1"/>
  </cols>
  <sheetData>
    <row r="3" spans="3:13" ht="15.75" thickBot="1" x14ac:dyDescent="0.3"/>
    <row r="4" spans="3:13" ht="15.75" thickBot="1" x14ac:dyDescent="0.3">
      <c r="D4" s="218" t="s">
        <v>401</v>
      </c>
      <c r="E4" s="219"/>
      <c r="F4" s="220"/>
    </row>
    <row r="5" spans="3:13" x14ac:dyDescent="0.25">
      <c r="C5" s="221" t="s">
        <v>402</v>
      </c>
      <c r="D5" s="222"/>
      <c r="E5" s="222"/>
      <c r="F5" s="222"/>
      <c r="G5" s="223"/>
      <c r="H5" s="224"/>
      <c r="I5" s="208"/>
      <c r="M5" t="s">
        <v>403</v>
      </c>
    </row>
    <row r="6" spans="3:13" x14ac:dyDescent="0.25">
      <c r="C6" s="206" t="s">
        <v>376</v>
      </c>
      <c r="D6" s="206"/>
      <c r="E6" s="206" t="s">
        <v>12</v>
      </c>
      <c r="F6" s="206" t="s">
        <v>13</v>
      </c>
      <c r="G6" s="206" t="s">
        <v>14</v>
      </c>
      <c r="H6" s="206" t="s">
        <v>404</v>
      </c>
      <c r="I6" s="206" t="s">
        <v>414</v>
      </c>
      <c r="J6" s="207" t="s">
        <v>405</v>
      </c>
      <c r="M6" s="11">
        <v>4151.4999999999991</v>
      </c>
    </row>
    <row r="7" spans="3:13" x14ac:dyDescent="0.25">
      <c r="C7" s="11" t="s">
        <v>6</v>
      </c>
      <c r="D7" s="11"/>
      <c r="E7" s="11">
        <f>4780+2600+2450</f>
        <v>9830</v>
      </c>
      <c r="F7" s="11">
        <f>+'[154]seshpur adharganj'!K4+'[154]Atarsand- PR'!J2+1324</f>
        <v>7965.9999999999991</v>
      </c>
      <c r="G7" s="11">
        <f>+E7-F7</f>
        <v>1864.0000000000009</v>
      </c>
      <c r="H7" s="11">
        <v>1850</v>
      </c>
      <c r="I7" s="225" t="s">
        <v>413</v>
      </c>
      <c r="J7" s="225" t="s">
        <v>406</v>
      </c>
      <c r="M7" s="11">
        <v>2405.2999999999997</v>
      </c>
    </row>
    <row r="8" spans="3:13" x14ac:dyDescent="0.25">
      <c r="C8" s="11" t="s">
        <v>20</v>
      </c>
      <c r="D8" s="11"/>
      <c r="E8" s="11">
        <f>+'[154]seshpur adharganj'!M10+'[154]Atarsand- PR'!L8+2150</f>
        <v>8000</v>
      </c>
      <c r="F8" s="11">
        <f>+'[154]seshpur adharganj'!L4+'[154]Atarsand- PR'!L8+1334</f>
        <v>6989.3</v>
      </c>
      <c r="G8" s="11">
        <f t="shared" ref="G8:G12" si="0">+E8-F8</f>
        <v>1010.6999999999998</v>
      </c>
      <c r="H8" s="11">
        <v>1350</v>
      </c>
      <c r="I8" s="226"/>
      <c r="J8" s="226"/>
      <c r="M8" s="11">
        <v>715.5</v>
      </c>
    </row>
    <row r="9" spans="3:13" x14ac:dyDescent="0.25">
      <c r="C9" s="11" t="s">
        <v>27</v>
      </c>
      <c r="D9" s="11"/>
      <c r="E9" s="11">
        <f>+'[154]seshpur adharganj'!M11+'[154]Atarsand- PR'!L9+900</f>
        <v>2700</v>
      </c>
      <c r="F9" s="11">
        <f>+'[154]seshpur adharganj'!N11+'[154]Atarsand- PR'!L2+1069</f>
        <v>2807.1000000000004</v>
      </c>
      <c r="G9" s="11">
        <f t="shared" si="0"/>
        <v>-107.10000000000036</v>
      </c>
      <c r="H9" s="11"/>
      <c r="I9" s="226"/>
      <c r="J9" s="226"/>
      <c r="M9" s="11">
        <v>2122.3000000000002</v>
      </c>
    </row>
    <row r="10" spans="3:13" x14ac:dyDescent="0.25">
      <c r="C10" s="11" t="s">
        <v>28</v>
      </c>
      <c r="D10" s="11"/>
      <c r="E10" s="11">
        <f>+'[154]seshpur adharganj'!M12+'[154]Atarsand- PR'!L10+1050</f>
        <v>5650</v>
      </c>
      <c r="F10" s="11">
        <f>+'[154]seshpur adharganj'!N4+'[154]Atarsand- PR'!M2+766</f>
        <v>5566.7000000000007</v>
      </c>
      <c r="G10" s="11">
        <f t="shared" si="0"/>
        <v>83.299999999999272</v>
      </c>
      <c r="H10" s="11">
        <v>84</v>
      </c>
      <c r="I10" s="226"/>
      <c r="J10" s="226"/>
      <c r="M10" s="11">
        <v>2603.1000000000008</v>
      </c>
    </row>
    <row r="11" spans="3:13" x14ac:dyDescent="0.25">
      <c r="C11" s="11" t="s">
        <v>30</v>
      </c>
      <c r="D11" s="11"/>
      <c r="E11" s="11">
        <f>+'[154]seshpur adharganj'!M13+'[154]Atarsand- PR'!L11+'[154]SURYAGARH JAGANNATH (2)'!K12</f>
        <v>4326</v>
      </c>
      <c r="F11" s="11">
        <f>+'[154]SURYAGARH JAGANNATH (2)'!L12+'[154]seshpur adharganj'!N13+'[154]Atarsand- PR'!M11</f>
        <v>3998.1000000000008</v>
      </c>
      <c r="G11" s="11">
        <f t="shared" si="0"/>
        <v>327.89999999999918</v>
      </c>
      <c r="H11" s="11">
        <f>8*12</f>
        <v>96</v>
      </c>
      <c r="I11" s="226"/>
      <c r="J11" s="226"/>
      <c r="M11" s="11">
        <v>166.8</v>
      </c>
    </row>
    <row r="12" spans="3:13" x14ac:dyDescent="0.25">
      <c r="C12" s="11" t="s">
        <v>31</v>
      </c>
      <c r="D12" s="11"/>
      <c r="E12" s="11">
        <f>+'[154]seshpur adharganj'!M14+'[154]Atarsand- PR'!L12</f>
        <v>2400</v>
      </c>
      <c r="F12" s="11">
        <f>+'[154]seshpur adharganj'!N14+'[154]Atarsand- PR'!M12</f>
        <v>2257.8000000000002</v>
      </c>
      <c r="G12" s="11">
        <f t="shared" si="0"/>
        <v>142.19999999999982</v>
      </c>
      <c r="H12" s="43"/>
      <c r="I12" s="226"/>
      <c r="J12" s="226"/>
    </row>
    <row r="13" spans="3:13" x14ac:dyDescent="0.25">
      <c r="C13" s="43"/>
      <c r="D13" s="43"/>
      <c r="E13" s="43"/>
      <c r="F13" s="43"/>
      <c r="G13" s="43"/>
      <c r="H13" s="43"/>
      <c r="I13" s="227"/>
      <c r="J13" s="227"/>
    </row>
  </sheetData>
  <mergeCells count="4">
    <mergeCell ref="D4:F4"/>
    <mergeCell ref="C5:H5"/>
    <mergeCell ref="J7:J13"/>
    <mergeCell ref="I7:I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J15"/>
  <sheetViews>
    <sheetView workbookViewId="0">
      <selection activeCell="D9" sqref="D9"/>
    </sheetView>
  </sheetViews>
  <sheetFormatPr defaultRowHeight="15" x14ac:dyDescent="0.25"/>
  <cols>
    <col min="4" max="4" width="9.28515625" bestFit="1" customWidth="1"/>
    <col min="5" max="5" width="16.85546875" customWidth="1"/>
    <col min="6" max="6" width="24" bestFit="1" customWidth="1"/>
    <col min="7" max="8" width="29.85546875" customWidth="1"/>
    <col min="9" max="9" width="32.28515625" customWidth="1"/>
    <col min="10" max="10" width="29.42578125" customWidth="1"/>
  </cols>
  <sheetData>
    <row r="6" spans="3:10" x14ac:dyDescent="0.25">
      <c r="C6" s="228" t="s">
        <v>418</v>
      </c>
      <c r="D6" s="228"/>
      <c r="E6" s="228"/>
      <c r="F6" s="228"/>
      <c r="G6" s="228"/>
      <c r="H6" s="228"/>
      <c r="I6" s="228"/>
      <c r="J6" s="228"/>
    </row>
    <row r="7" spans="3:10" x14ac:dyDescent="0.25">
      <c r="C7" s="206" t="s">
        <v>376</v>
      </c>
      <c r="D7" s="206" t="s">
        <v>12</v>
      </c>
      <c r="E7" s="206" t="s">
        <v>13</v>
      </c>
      <c r="F7" s="206" t="s">
        <v>14</v>
      </c>
      <c r="G7" s="206" t="s">
        <v>421</v>
      </c>
      <c r="H7" s="206" t="s">
        <v>420</v>
      </c>
      <c r="I7" s="206" t="s">
        <v>414</v>
      </c>
      <c r="J7" s="207" t="s">
        <v>405</v>
      </c>
    </row>
    <row r="8" spans="3:10" x14ac:dyDescent="0.25">
      <c r="C8" s="11" t="s">
        <v>6</v>
      </c>
      <c r="D8" s="11">
        <v>10410</v>
      </c>
      <c r="E8" s="11">
        <v>11273</v>
      </c>
      <c r="F8" s="11">
        <f>+D8-E8</f>
        <v>-863</v>
      </c>
      <c r="G8" s="11"/>
      <c r="H8" s="11">
        <f>+F8</f>
        <v>-863</v>
      </c>
      <c r="I8" s="212"/>
      <c r="J8" s="215"/>
    </row>
    <row r="9" spans="3:10" x14ac:dyDescent="0.25">
      <c r="C9" s="11" t="s">
        <v>20</v>
      </c>
      <c r="D9" s="11">
        <v>450</v>
      </c>
      <c r="E9" s="11">
        <v>50</v>
      </c>
      <c r="F9" s="11">
        <f t="shared" ref="F9:F15" si="0">+D9-E9</f>
        <v>400</v>
      </c>
      <c r="G9" s="11"/>
      <c r="H9" s="11">
        <f t="shared" ref="H9:H11" si="1">+F9</f>
        <v>400</v>
      </c>
      <c r="I9" s="213"/>
      <c r="J9" s="216"/>
    </row>
    <row r="10" spans="3:10" x14ac:dyDescent="0.25">
      <c r="C10" s="11" t="s">
        <v>27</v>
      </c>
      <c r="D10" s="11"/>
      <c r="E10" s="11"/>
      <c r="F10" s="11">
        <f t="shared" si="0"/>
        <v>0</v>
      </c>
      <c r="G10" s="11"/>
      <c r="H10" s="11">
        <f t="shared" si="1"/>
        <v>0</v>
      </c>
      <c r="I10" s="213"/>
      <c r="J10" s="216"/>
    </row>
    <row r="11" spans="3:10" x14ac:dyDescent="0.25">
      <c r="C11" s="11" t="s">
        <v>28</v>
      </c>
      <c r="D11" s="11">
        <v>600</v>
      </c>
      <c r="E11" s="11">
        <v>300</v>
      </c>
      <c r="F11" s="11">
        <f t="shared" si="0"/>
        <v>300</v>
      </c>
      <c r="G11" s="11"/>
      <c r="H11" s="11">
        <f t="shared" si="1"/>
        <v>300</v>
      </c>
      <c r="I11" s="213"/>
      <c r="J11" s="216"/>
    </row>
    <row r="12" spans="3:10" x14ac:dyDescent="0.25">
      <c r="C12" s="11" t="s">
        <v>29</v>
      </c>
      <c r="D12" s="11">
        <v>451</v>
      </c>
      <c r="E12" s="11">
        <v>100</v>
      </c>
      <c r="F12" s="11">
        <f t="shared" si="0"/>
        <v>351</v>
      </c>
      <c r="G12" s="11">
        <v>351</v>
      </c>
      <c r="H12" s="11">
        <f>+F12-G12</f>
        <v>0</v>
      </c>
      <c r="I12" s="213"/>
      <c r="J12" s="216"/>
    </row>
    <row r="13" spans="3:10" x14ac:dyDescent="0.25">
      <c r="C13" s="11" t="s">
        <v>30</v>
      </c>
      <c r="D13" s="11">
        <v>684</v>
      </c>
      <c r="E13" s="11">
        <f>296+24</f>
        <v>320</v>
      </c>
      <c r="F13" s="11">
        <f t="shared" si="0"/>
        <v>364</v>
      </c>
      <c r="G13" s="11">
        <v>240</v>
      </c>
      <c r="H13" s="11">
        <f>+F13-G13</f>
        <v>124</v>
      </c>
      <c r="I13" s="213"/>
      <c r="J13" s="216" t="s">
        <v>422</v>
      </c>
    </row>
    <row r="14" spans="3:10" x14ac:dyDescent="0.25">
      <c r="C14" s="11" t="s">
        <v>31</v>
      </c>
      <c r="D14" s="11">
        <v>600</v>
      </c>
      <c r="E14" s="11">
        <f>205+60</f>
        <v>265</v>
      </c>
      <c r="F14" s="11">
        <f t="shared" si="0"/>
        <v>335</v>
      </c>
      <c r="G14" s="190">
        <v>36</v>
      </c>
      <c r="H14" s="11">
        <f t="shared" ref="H14:H15" si="2">+F14-G14</f>
        <v>299</v>
      </c>
      <c r="I14" s="213"/>
      <c r="J14" s="216" t="s">
        <v>423</v>
      </c>
    </row>
    <row r="15" spans="3:10" x14ac:dyDescent="0.25">
      <c r="C15" s="43" t="s">
        <v>419</v>
      </c>
      <c r="D15" s="11">
        <v>1440</v>
      </c>
      <c r="E15" s="11">
        <v>1357</v>
      </c>
      <c r="F15" s="11">
        <f t="shared" si="0"/>
        <v>83</v>
      </c>
      <c r="G15" s="190">
        <v>84</v>
      </c>
      <c r="H15" s="11">
        <f t="shared" si="2"/>
        <v>-1</v>
      </c>
      <c r="I15" s="214"/>
      <c r="J15" s="217"/>
    </row>
  </sheetData>
  <mergeCells count="1">
    <mergeCell ref="C6:J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V219"/>
  <sheetViews>
    <sheetView topLeftCell="I7" workbookViewId="0">
      <selection activeCell="U10" sqref="U10:U14"/>
    </sheetView>
  </sheetViews>
  <sheetFormatPr defaultRowHeight="15" x14ac:dyDescent="0.25"/>
  <cols>
    <col min="3" max="3" width="10.42578125" bestFit="1" customWidth="1"/>
    <col min="4" max="4" width="10.140625" customWidth="1"/>
    <col min="12" max="12" width="13.5703125" bestFit="1" customWidth="1"/>
    <col min="13" max="13" width="12.7109375" bestFit="1" customWidth="1"/>
    <col min="14" max="14" width="16.85546875" bestFit="1" customWidth="1"/>
    <col min="15" max="15" width="8.28515625" bestFit="1" customWidth="1"/>
    <col min="16" max="16" width="12.7109375" customWidth="1"/>
    <col min="17" max="17" width="24.42578125" hidden="1" customWidth="1"/>
    <col min="18" max="18" width="17.85546875" customWidth="1"/>
    <col min="19" max="19" width="15.42578125" hidden="1" customWidth="1"/>
    <col min="20" max="20" width="19.140625" customWidth="1"/>
    <col min="21" max="21" width="17.5703125" customWidth="1"/>
    <col min="22" max="22" width="22.140625" customWidth="1"/>
  </cols>
  <sheetData>
    <row r="4" spans="2:22" ht="15.75" x14ac:dyDescent="0.25">
      <c r="B4" s="233" t="s">
        <v>0</v>
      </c>
      <c r="C4" s="233"/>
      <c r="D4" s="167" t="s">
        <v>1</v>
      </c>
      <c r="E4" s="168"/>
      <c r="F4" s="168"/>
      <c r="G4" s="169"/>
    </row>
    <row r="5" spans="2:22" ht="15.75" x14ac:dyDescent="0.25">
      <c r="B5" s="233" t="s">
        <v>2</v>
      </c>
      <c r="C5" s="233"/>
      <c r="D5" s="167" t="s">
        <v>383</v>
      </c>
      <c r="E5" s="168"/>
      <c r="F5" s="168"/>
      <c r="G5" s="169"/>
    </row>
    <row r="6" spans="2:22" ht="16.5" thickBot="1" x14ac:dyDescent="0.3">
      <c r="B6" s="234" t="s">
        <v>4</v>
      </c>
      <c r="C6" s="234"/>
      <c r="D6" s="184"/>
      <c r="E6" s="185"/>
      <c r="F6" s="185"/>
      <c r="G6" s="186"/>
      <c r="V6">
        <f>+S13-T13</f>
        <v>269</v>
      </c>
    </row>
    <row r="7" spans="2:22" ht="21.75" thickBot="1" x14ac:dyDescent="0.4">
      <c r="B7" s="235" t="s">
        <v>6</v>
      </c>
      <c r="C7" s="236"/>
      <c r="D7" s="236"/>
      <c r="E7" s="236"/>
      <c r="F7" s="236"/>
      <c r="G7" s="237"/>
      <c r="N7" s="229" t="s">
        <v>417</v>
      </c>
      <c r="O7" s="230"/>
      <c r="P7" s="230"/>
      <c r="Q7" s="230"/>
      <c r="R7" s="230"/>
      <c r="S7" s="231"/>
    </row>
    <row r="8" spans="2:22" ht="60" x14ac:dyDescent="0.25">
      <c r="B8" s="163" t="s">
        <v>10</v>
      </c>
      <c r="C8" s="163" t="s">
        <v>11</v>
      </c>
      <c r="D8" s="163" t="s">
        <v>12</v>
      </c>
      <c r="E8" s="13" t="s">
        <v>13</v>
      </c>
      <c r="F8" s="13" t="s">
        <v>14</v>
      </c>
      <c r="G8" s="163" t="s">
        <v>37</v>
      </c>
      <c r="L8" s="191" t="s">
        <v>376</v>
      </c>
      <c r="M8" s="192" t="s">
        <v>384</v>
      </c>
      <c r="N8" s="192" t="s">
        <v>12</v>
      </c>
      <c r="O8" s="193" t="s">
        <v>13</v>
      </c>
      <c r="P8" s="193" t="s">
        <v>14</v>
      </c>
      <c r="Q8" s="192" t="s">
        <v>37</v>
      </c>
      <c r="R8" s="194" t="s">
        <v>385</v>
      </c>
      <c r="S8" s="195" t="s">
        <v>9</v>
      </c>
      <c r="T8" s="195" t="s">
        <v>424</v>
      </c>
      <c r="U8" s="202" t="s">
        <v>9</v>
      </c>
      <c r="V8" s="210" t="s">
        <v>400</v>
      </c>
    </row>
    <row r="9" spans="2:22" x14ac:dyDescent="0.25">
      <c r="B9" s="20">
        <v>1</v>
      </c>
      <c r="C9" s="19">
        <v>44979</v>
      </c>
      <c r="D9" s="20">
        <v>1300</v>
      </c>
      <c r="E9" s="20"/>
      <c r="F9" s="20"/>
      <c r="G9" s="35">
        <v>6701</v>
      </c>
      <c r="L9" s="196">
        <v>63</v>
      </c>
      <c r="M9" s="190">
        <v>8570</v>
      </c>
      <c r="N9" s="11">
        <f>+D19</f>
        <v>2300</v>
      </c>
      <c r="O9" s="11">
        <f>+'[155]SARAY JAMMUVARI(ajadi)'!$G$65</f>
        <v>1152</v>
      </c>
      <c r="P9" s="11">
        <f>+N9-O9</f>
        <v>1148</v>
      </c>
      <c r="Q9" s="43" t="s">
        <v>385</v>
      </c>
      <c r="R9" s="190">
        <f>868+62</f>
        <v>930</v>
      </c>
      <c r="S9" s="11">
        <f>+P9-930</f>
        <v>218</v>
      </c>
      <c r="T9" s="11">
        <v>218</v>
      </c>
      <c r="U9" s="189"/>
      <c r="V9" s="204"/>
    </row>
    <row r="10" spans="2:22" x14ac:dyDescent="0.25">
      <c r="B10" s="20">
        <v>2</v>
      </c>
      <c r="C10" s="174">
        <v>44653</v>
      </c>
      <c r="D10" s="183">
        <v>1000</v>
      </c>
      <c r="E10" s="43"/>
      <c r="F10" s="43"/>
      <c r="G10" s="11">
        <v>6711</v>
      </c>
      <c r="L10" s="196">
        <v>75</v>
      </c>
      <c r="M10" s="190">
        <v>2490</v>
      </c>
      <c r="N10" s="11">
        <f>+D33</f>
        <v>750</v>
      </c>
      <c r="O10" s="11">
        <f>+'[155]SARAY JAMMUVARI(ajadi)'!$H$65</f>
        <v>330</v>
      </c>
      <c r="P10" s="11">
        <f t="shared" ref="P10:P13" si="0">+N10-O10</f>
        <v>420</v>
      </c>
      <c r="Q10" s="43" t="s">
        <v>385</v>
      </c>
      <c r="R10" s="190">
        <v>300</v>
      </c>
      <c r="S10" s="11">
        <f>+P10-300</f>
        <v>120</v>
      </c>
      <c r="T10" s="11"/>
      <c r="U10" s="189">
        <v>120</v>
      </c>
      <c r="V10" s="204"/>
    </row>
    <row r="11" spans="2:22" x14ac:dyDescent="0.25">
      <c r="B11" s="20"/>
      <c r="C11" s="19"/>
      <c r="D11" s="20"/>
      <c r="E11" s="20"/>
      <c r="F11" s="20"/>
      <c r="G11" s="20"/>
      <c r="L11" s="196">
        <v>90</v>
      </c>
      <c r="M11" s="190">
        <v>2621</v>
      </c>
      <c r="N11" s="11">
        <f>+D46</f>
        <v>900</v>
      </c>
      <c r="O11" s="11">
        <f>+'[155]SARAY JAMMUVARI(ajadi)'!$I$65</f>
        <v>338</v>
      </c>
      <c r="P11" s="11">
        <f t="shared" si="0"/>
        <v>562</v>
      </c>
      <c r="Q11" s="43"/>
      <c r="R11" s="190"/>
      <c r="S11" s="11">
        <v>130</v>
      </c>
      <c r="T11" s="11"/>
      <c r="U11" s="189">
        <v>412</v>
      </c>
      <c r="V11" s="197">
        <v>150</v>
      </c>
    </row>
    <row r="12" spans="2:22" x14ac:dyDescent="0.25">
      <c r="B12" s="20"/>
      <c r="C12" s="19"/>
      <c r="D12" s="20"/>
      <c r="E12" s="20"/>
      <c r="F12" s="20"/>
      <c r="G12" s="20"/>
      <c r="L12" s="196">
        <v>110</v>
      </c>
      <c r="M12" s="190">
        <v>920</v>
      </c>
      <c r="N12" s="11">
        <f>+D58</f>
        <v>100</v>
      </c>
      <c r="O12" s="11">
        <f>+'[155]SARAY JAMMUVARI(ajadi)'!$J$65</f>
        <v>0</v>
      </c>
      <c r="P12" s="11">
        <f t="shared" si="0"/>
        <v>100</v>
      </c>
      <c r="Q12" s="43"/>
      <c r="R12" s="190">
        <v>100</v>
      </c>
      <c r="S12" s="11"/>
      <c r="T12" s="11"/>
      <c r="U12" s="189"/>
      <c r="V12" s="204"/>
    </row>
    <row r="13" spans="2:22" x14ac:dyDescent="0.25">
      <c r="B13" s="20"/>
      <c r="C13" s="19"/>
      <c r="D13" s="20"/>
      <c r="E13" s="20"/>
      <c r="F13" s="20"/>
      <c r="G13" s="20"/>
      <c r="L13" s="196">
        <v>140</v>
      </c>
      <c r="M13" s="190">
        <v>2569</v>
      </c>
      <c r="N13" s="11">
        <f>+D68</f>
        <v>1932</v>
      </c>
      <c r="O13" s="11">
        <f>+'[155]SARAY JAMMUVARI(ajadi)'!$L$65</f>
        <v>623</v>
      </c>
      <c r="P13" s="11">
        <f t="shared" si="0"/>
        <v>1309</v>
      </c>
      <c r="Q13" s="43" t="s">
        <v>386</v>
      </c>
      <c r="R13" s="190">
        <v>56</v>
      </c>
      <c r="S13" s="11">
        <f>+P13-R13</f>
        <v>1253</v>
      </c>
      <c r="T13" s="11">
        <v>984</v>
      </c>
      <c r="U13" s="189">
        <f>+S13-T13</f>
        <v>269</v>
      </c>
      <c r="V13" s="204"/>
    </row>
    <row r="14" spans="2:22" ht="15.75" thickBot="1" x14ac:dyDescent="0.3">
      <c r="B14" s="20"/>
      <c r="C14" s="19"/>
      <c r="D14" s="20"/>
      <c r="E14" s="20"/>
      <c r="F14" s="20"/>
      <c r="G14" s="20"/>
      <c r="L14" s="198">
        <v>160</v>
      </c>
      <c r="M14" s="199">
        <v>2955</v>
      </c>
      <c r="N14" s="200">
        <f>+D78</f>
        <v>1776</v>
      </c>
      <c r="O14" s="200">
        <f>+'[156]SARAY JAMMUVARI(ajadi)'!$M$65</f>
        <v>1577</v>
      </c>
      <c r="P14" s="200">
        <f>+N14-O14</f>
        <v>199</v>
      </c>
      <c r="Q14" s="201"/>
      <c r="R14" s="199">
        <v>14</v>
      </c>
      <c r="S14" s="201" t="s">
        <v>158</v>
      </c>
      <c r="T14" s="200">
        <v>120</v>
      </c>
      <c r="U14" s="203">
        <f>79-14</f>
        <v>65</v>
      </c>
      <c r="V14" s="205"/>
    </row>
    <row r="15" spans="2:22" x14ac:dyDescent="0.25">
      <c r="B15" s="20"/>
      <c r="C15" s="19"/>
      <c r="D15" s="20"/>
      <c r="E15" s="20"/>
      <c r="F15" s="20"/>
      <c r="G15" s="175"/>
    </row>
    <row r="16" spans="2:22" x14ac:dyDescent="0.25">
      <c r="B16" s="20"/>
      <c r="C16" s="19"/>
      <c r="D16" s="20"/>
      <c r="E16" s="20"/>
      <c r="F16" s="20"/>
      <c r="G16" s="175"/>
    </row>
    <row r="17" spans="2:21" hidden="1" x14ac:dyDescent="0.25">
      <c r="B17" s="20"/>
      <c r="C17" s="19"/>
      <c r="D17" s="20"/>
      <c r="E17" s="20"/>
      <c r="F17" s="20"/>
      <c r="G17" s="175"/>
      <c r="L17" s="238"/>
      <c r="M17" s="239"/>
      <c r="N17" s="43"/>
      <c r="O17" s="43"/>
      <c r="P17" s="43"/>
      <c r="Q17" s="43"/>
      <c r="R17" s="43"/>
      <c r="S17" s="43"/>
    </row>
    <row r="18" spans="2:21" ht="15.75" hidden="1" x14ac:dyDescent="0.25">
      <c r="B18" s="20"/>
      <c r="C18" s="19"/>
      <c r="D18" s="20"/>
      <c r="E18" s="20"/>
      <c r="F18" s="20"/>
      <c r="G18" s="175"/>
      <c r="L18" s="232" t="s">
        <v>32</v>
      </c>
      <c r="M18" s="232"/>
      <c r="N18" s="165" t="s">
        <v>33</v>
      </c>
      <c r="O18" s="29" t="s">
        <v>34</v>
      </c>
      <c r="P18" s="29" t="s">
        <v>35</v>
      </c>
      <c r="Q18" s="29" t="s">
        <v>36</v>
      </c>
      <c r="R18" s="29" t="s">
        <v>38</v>
      </c>
      <c r="S18" s="29" t="s">
        <v>387</v>
      </c>
    </row>
    <row r="19" spans="2:21" hidden="1" x14ac:dyDescent="0.25">
      <c r="B19" s="20"/>
      <c r="C19" s="19" t="s">
        <v>16</v>
      </c>
      <c r="D19" s="20">
        <f>SUM(D9:D18)</f>
        <v>2300</v>
      </c>
      <c r="E19" s="20"/>
      <c r="F19" s="20"/>
      <c r="G19" s="175"/>
      <c r="L19" s="240" t="s">
        <v>39</v>
      </c>
      <c r="M19" s="240"/>
      <c r="N19" s="31" t="s">
        <v>40</v>
      </c>
      <c r="O19" s="166">
        <v>10</v>
      </c>
      <c r="P19" s="166">
        <f>1+1</f>
        <v>2</v>
      </c>
      <c r="Q19" s="11" t="s">
        <v>388</v>
      </c>
      <c r="R19" s="166">
        <v>6705</v>
      </c>
      <c r="S19" s="43"/>
    </row>
    <row r="20" spans="2:21" ht="18.75" hidden="1" x14ac:dyDescent="0.25">
      <c r="B20" s="235" t="s">
        <v>20</v>
      </c>
      <c r="C20" s="236"/>
      <c r="D20" s="236"/>
      <c r="E20" s="236"/>
      <c r="F20" s="236"/>
      <c r="G20" s="237"/>
      <c r="L20" s="240"/>
      <c r="M20" s="240"/>
      <c r="N20" s="31" t="s">
        <v>43</v>
      </c>
      <c r="O20" s="43"/>
      <c r="P20" s="43"/>
      <c r="Q20" s="43"/>
      <c r="R20" s="166"/>
      <c r="S20" s="43"/>
    </row>
    <row r="21" spans="2:21" ht="49.5" hidden="1" customHeight="1" x14ac:dyDescent="0.25">
      <c r="B21" s="163" t="s">
        <v>10</v>
      </c>
      <c r="C21" s="163" t="s">
        <v>11</v>
      </c>
      <c r="D21" s="163" t="s">
        <v>12</v>
      </c>
      <c r="E21" s="13" t="s">
        <v>13</v>
      </c>
      <c r="F21" s="13" t="s">
        <v>14</v>
      </c>
      <c r="G21" s="163" t="s">
        <v>37</v>
      </c>
      <c r="L21" s="240"/>
      <c r="M21" s="240"/>
      <c r="N21" s="31" t="s">
        <v>45</v>
      </c>
      <c r="O21" s="166">
        <v>1</v>
      </c>
      <c r="P21" s="43"/>
      <c r="Q21" s="43"/>
      <c r="R21" s="166">
        <v>6709</v>
      </c>
      <c r="S21" s="43"/>
      <c r="U21">
        <f>13480-12400</f>
        <v>1080</v>
      </c>
    </row>
    <row r="22" spans="2:21" hidden="1" x14ac:dyDescent="0.25">
      <c r="B22" s="20">
        <v>1</v>
      </c>
      <c r="C22" s="19">
        <v>44980</v>
      </c>
      <c r="D22" s="20">
        <v>450</v>
      </c>
      <c r="E22" s="20"/>
      <c r="F22" s="20"/>
      <c r="G22" s="20">
        <v>6701</v>
      </c>
      <c r="L22" s="240"/>
      <c r="M22" s="240"/>
      <c r="N22" s="31" t="s">
        <v>48</v>
      </c>
      <c r="O22" s="43"/>
      <c r="P22" s="43"/>
      <c r="Q22" s="43"/>
      <c r="R22" s="166"/>
      <c r="S22" s="43"/>
      <c r="U22">
        <v>868</v>
      </c>
    </row>
    <row r="23" spans="2:21" hidden="1" x14ac:dyDescent="0.25">
      <c r="B23" s="20">
        <v>2</v>
      </c>
      <c r="C23" s="174">
        <v>44653</v>
      </c>
      <c r="D23" s="11">
        <v>300</v>
      </c>
      <c r="E23" s="20"/>
      <c r="F23" s="20"/>
      <c r="G23" s="20">
        <v>6711</v>
      </c>
      <c r="L23" s="240"/>
      <c r="M23" s="240"/>
      <c r="N23" s="31" t="s">
        <v>51</v>
      </c>
      <c r="O23" s="43"/>
      <c r="P23" s="43"/>
      <c r="Q23" s="43"/>
      <c r="R23" s="166"/>
      <c r="S23" s="43"/>
      <c r="U23">
        <f>+U21-U22</f>
        <v>212</v>
      </c>
    </row>
    <row r="24" spans="2:21" hidden="1" x14ac:dyDescent="0.25">
      <c r="B24" s="20">
        <v>3</v>
      </c>
      <c r="C24" s="19"/>
      <c r="D24" s="20"/>
      <c r="E24" s="20"/>
      <c r="F24" s="20"/>
      <c r="G24" s="20"/>
      <c r="L24" s="240"/>
      <c r="M24" s="240"/>
      <c r="N24" s="31" t="s">
        <v>52</v>
      </c>
      <c r="O24" s="11">
        <v>2</v>
      </c>
      <c r="P24" s="43"/>
      <c r="Q24" s="43"/>
      <c r="R24" s="166">
        <v>6708</v>
      </c>
      <c r="S24" s="43"/>
    </row>
    <row r="25" spans="2:21" hidden="1" x14ac:dyDescent="0.25">
      <c r="B25" s="20"/>
      <c r="C25" s="19"/>
      <c r="D25" s="20"/>
      <c r="E25" s="20"/>
      <c r="F25" s="20"/>
      <c r="G25" s="20"/>
      <c r="L25" s="240"/>
      <c r="M25" s="240"/>
      <c r="N25" s="31" t="s">
        <v>53</v>
      </c>
      <c r="O25" s="11">
        <v>1</v>
      </c>
      <c r="P25" s="43"/>
      <c r="Q25" s="43"/>
      <c r="R25" s="166">
        <v>6705</v>
      </c>
      <c r="S25" s="43"/>
    </row>
    <row r="26" spans="2:21" hidden="1" x14ac:dyDescent="0.25">
      <c r="B26" s="20"/>
      <c r="C26" s="19"/>
      <c r="D26" s="20"/>
      <c r="E26" s="20"/>
      <c r="F26" s="20"/>
      <c r="G26" s="20"/>
      <c r="L26" s="240"/>
      <c r="M26" s="240"/>
      <c r="N26" s="31" t="s">
        <v>54</v>
      </c>
      <c r="O26" s="43"/>
      <c r="P26" s="43"/>
      <c r="Q26" s="43"/>
      <c r="R26" s="43"/>
      <c r="S26" s="43"/>
    </row>
    <row r="27" spans="2:21" hidden="1" x14ac:dyDescent="0.25">
      <c r="B27" s="20"/>
      <c r="C27" s="19"/>
      <c r="D27" s="20"/>
      <c r="E27" s="20"/>
      <c r="F27" s="20"/>
      <c r="G27" s="20"/>
      <c r="L27" s="240"/>
      <c r="M27" s="240"/>
      <c r="N27" s="31" t="s">
        <v>55</v>
      </c>
      <c r="O27" s="43"/>
      <c r="P27" s="43"/>
      <c r="Q27" s="43"/>
      <c r="R27" s="43"/>
      <c r="S27" s="43"/>
    </row>
    <row r="28" spans="2:21" hidden="1" x14ac:dyDescent="0.25">
      <c r="B28" s="20"/>
      <c r="C28" s="19"/>
      <c r="D28" s="20"/>
      <c r="E28" s="20"/>
      <c r="F28" s="20"/>
      <c r="G28" s="20"/>
      <c r="L28" s="240" t="s">
        <v>56</v>
      </c>
      <c r="M28" s="240"/>
      <c r="N28" s="31" t="s">
        <v>57</v>
      </c>
      <c r="O28" s="43"/>
      <c r="P28" s="43"/>
      <c r="Q28" s="43"/>
      <c r="R28" s="43"/>
      <c r="S28" s="43"/>
    </row>
    <row r="29" spans="2:21" hidden="1" x14ac:dyDescent="0.25">
      <c r="B29" s="20"/>
      <c r="C29" s="19"/>
      <c r="D29" s="20"/>
      <c r="E29" s="20"/>
      <c r="F29" s="20"/>
      <c r="G29" s="20"/>
      <c r="L29" s="240"/>
      <c r="M29" s="240"/>
      <c r="N29" s="31" t="s">
        <v>58</v>
      </c>
      <c r="O29" s="43"/>
      <c r="P29" s="43"/>
      <c r="Q29" s="43"/>
      <c r="R29" s="43"/>
      <c r="S29" s="43"/>
    </row>
    <row r="30" spans="2:21" hidden="1" x14ac:dyDescent="0.25">
      <c r="B30" s="20"/>
      <c r="C30" s="19"/>
      <c r="D30" s="20"/>
      <c r="E30" s="20"/>
      <c r="F30" s="20"/>
      <c r="G30" s="20"/>
      <c r="L30" s="240"/>
      <c r="M30" s="240"/>
      <c r="N30" s="31" t="s">
        <v>59</v>
      </c>
      <c r="O30" s="43"/>
      <c r="P30" s="43"/>
      <c r="Q30" s="43"/>
      <c r="R30" s="43"/>
      <c r="S30" s="43"/>
    </row>
    <row r="31" spans="2:21" hidden="1" x14ac:dyDescent="0.25">
      <c r="B31" s="20"/>
      <c r="C31" s="19"/>
      <c r="D31" s="20"/>
      <c r="E31" s="20"/>
      <c r="F31" s="20"/>
      <c r="G31" s="20"/>
      <c r="L31" s="240"/>
      <c r="M31" s="240"/>
      <c r="N31" s="31" t="s">
        <v>60</v>
      </c>
      <c r="O31" s="43"/>
      <c r="P31" s="43"/>
      <c r="Q31" s="43"/>
      <c r="R31" s="43"/>
      <c r="S31" s="43"/>
    </row>
    <row r="32" spans="2:21" hidden="1" x14ac:dyDescent="0.25">
      <c r="B32" s="20"/>
      <c r="C32" s="19"/>
      <c r="D32" s="20"/>
      <c r="E32" s="20"/>
      <c r="F32" s="20"/>
      <c r="G32" s="175"/>
      <c r="L32" s="240"/>
      <c r="M32" s="240"/>
      <c r="N32" s="31" t="s">
        <v>61</v>
      </c>
      <c r="O32" s="43"/>
      <c r="P32" s="43"/>
      <c r="Q32" s="43"/>
      <c r="R32" s="43"/>
      <c r="S32" s="43"/>
    </row>
    <row r="33" spans="2:19" hidden="1" x14ac:dyDescent="0.25">
      <c r="B33" s="20"/>
      <c r="C33" s="19" t="s">
        <v>16</v>
      </c>
      <c r="D33" s="20">
        <f>SUM(D22:D32)</f>
        <v>750</v>
      </c>
      <c r="E33" s="20"/>
      <c r="F33" s="20"/>
      <c r="G33" s="175"/>
      <c r="L33" s="240"/>
      <c r="M33" s="240"/>
      <c r="N33" s="31" t="s">
        <v>62</v>
      </c>
      <c r="O33" s="43"/>
      <c r="P33" s="43"/>
      <c r="Q33" s="43"/>
      <c r="R33" s="43"/>
      <c r="S33" s="43"/>
    </row>
    <row r="34" spans="2:19" ht="18.75" hidden="1" x14ac:dyDescent="0.25">
      <c r="B34" s="235" t="s">
        <v>27</v>
      </c>
      <c r="C34" s="236"/>
      <c r="D34" s="236"/>
      <c r="E34" s="236"/>
      <c r="F34" s="236"/>
      <c r="G34" s="237"/>
      <c r="L34" s="240"/>
      <c r="M34" s="240"/>
      <c r="N34" s="31" t="s">
        <v>63</v>
      </c>
      <c r="O34" s="43"/>
      <c r="P34" s="43"/>
      <c r="Q34" s="43"/>
      <c r="R34" s="43"/>
      <c r="S34" s="43"/>
    </row>
    <row r="35" spans="2:19" ht="60" hidden="1" x14ac:dyDescent="0.25">
      <c r="B35" s="163" t="s">
        <v>10</v>
      </c>
      <c r="C35" s="163" t="s">
        <v>11</v>
      </c>
      <c r="D35" s="163" t="s">
        <v>12</v>
      </c>
      <c r="E35" s="13" t="s">
        <v>13</v>
      </c>
      <c r="F35" s="13" t="s">
        <v>14</v>
      </c>
      <c r="G35" s="163" t="s">
        <v>37</v>
      </c>
      <c r="L35" s="240"/>
      <c r="M35" s="240"/>
      <c r="N35" s="31" t="s">
        <v>64</v>
      </c>
      <c r="O35" s="166">
        <f>6+10</f>
        <v>16</v>
      </c>
      <c r="P35" s="166"/>
      <c r="Q35" s="166"/>
      <c r="R35" s="188" t="s">
        <v>389</v>
      </c>
      <c r="S35" s="43"/>
    </row>
    <row r="36" spans="2:19" hidden="1" x14ac:dyDescent="0.25">
      <c r="B36" s="172">
        <v>1</v>
      </c>
      <c r="C36" s="173">
        <v>44980</v>
      </c>
      <c r="D36" s="172">
        <v>300</v>
      </c>
      <c r="E36" s="172"/>
      <c r="F36" s="172"/>
      <c r="G36" s="20">
        <v>6701</v>
      </c>
      <c r="L36" s="240"/>
      <c r="M36" s="240"/>
      <c r="N36" s="31" t="s">
        <v>66</v>
      </c>
      <c r="O36" s="11">
        <f>1+8</f>
        <v>9</v>
      </c>
      <c r="P36" s="43"/>
      <c r="Q36" s="43"/>
      <c r="R36" s="43" t="s">
        <v>390</v>
      </c>
      <c r="S36" s="43"/>
    </row>
    <row r="37" spans="2:19" hidden="1" x14ac:dyDescent="0.25">
      <c r="B37" s="172">
        <v>2</v>
      </c>
      <c r="C37" s="173">
        <v>45008</v>
      </c>
      <c r="D37" s="172">
        <v>600</v>
      </c>
      <c r="E37" s="172"/>
      <c r="F37" s="172"/>
      <c r="G37" s="20">
        <v>6709</v>
      </c>
      <c r="L37" s="240"/>
      <c r="M37" s="240"/>
      <c r="N37" s="31" t="s">
        <v>69</v>
      </c>
      <c r="O37" s="11"/>
      <c r="P37" s="43"/>
      <c r="Q37" s="43"/>
      <c r="R37" s="43"/>
      <c r="S37" s="43"/>
    </row>
    <row r="38" spans="2:19" hidden="1" x14ac:dyDescent="0.25">
      <c r="B38" s="20"/>
      <c r="C38" s="19"/>
      <c r="D38" s="20"/>
      <c r="E38" s="20"/>
      <c r="F38" s="20"/>
      <c r="G38" s="20"/>
      <c r="L38" s="240"/>
      <c r="M38" s="240"/>
      <c r="N38" s="31" t="s">
        <v>71</v>
      </c>
      <c r="O38" s="11">
        <f>1+1+2</f>
        <v>4</v>
      </c>
      <c r="P38" s="11">
        <v>1</v>
      </c>
      <c r="Q38" s="43" t="s">
        <v>391</v>
      </c>
      <c r="R38" s="43" t="s">
        <v>392</v>
      </c>
      <c r="S38" s="43"/>
    </row>
    <row r="39" spans="2:19" hidden="1" x14ac:dyDescent="0.25">
      <c r="B39" s="20"/>
      <c r="C39" s="19"/>
      <c r="D39" s="20"/>
      <c r="E39" s="20"/>
      <c r="F39" s="20"/>
      <c r="G39" s="20"/>
      <c r="L39" s="240"/>
      <c r="M39" s="240"/>
      <c r="N39" s="31" t="s">
        <v>74</v>
      </c>
      <c r="O39" s="11"/>
      <c r="P39" s="11"/>
      <c r="Q39" s="43"/>
      <c r="R39" s="43"/>
      <c r="S39" s="43"/>
    </row>
    <row r="40" spans="2:19" hidden="1" x14ac:dyDescent="0.25">
      <c r="B40" s="20"/>
      <c r="C40" s="19"/>
      <c r="D40" s="20"/>
      <c r="E40" s="20"/>
      <c r="F40" s="20"/>
      <c r="G40" s="20"/>
      <c r="L40" s="240"/>
      <c r="M40" s="240"/>
      <c r="N40" s="31" t="s">
        <v>75</v>
      </c>
      <c r="O40" s="11">
        <v>1</v>
      </c>
      <c r="P40" s="11"/>
      <c r="Q40" s="43"/>
      <c r="R40" s="43">
        <v>6708</v>
      </c>
      <c r="S40" s="43"/>
    </row>
    <row r="41" spans="2:19" hidden="1" x14ac:dyDescent="0.25">
      <c r="B41" s="172"/>
      <c r="C41" s="173"/>
      <c r="D41" s="172"/>
      <c r="E41" s="172"/>
      <c r="F41" s="172"/>
      <c r="G41" s="20"/>
      <c r="L41" s="240"/>
      <c r="M41" s="240"/>
      <c r="N41" s="31" t="s">
        <v>78</v>
      </c>
      <c r="O41" s="11"/>
      <c r="P41" s="11"/>
      <c r="Q41" s="43"/>
      <c r="R41" s="43"/>
      <c r="S41" s="43"/>
    </row>
    <row r="42" spans="2:19" hidden="1" x14ac:dyDescent="0.25">
      <c r="B42" s="172"/>
      <c r="C42" s="173"/>
      <c r="D42" s="176"/>
      <c r="E42" s="172"/>
      <c r="F42" s="172"/>
      <c r="G42" s="20"/>
      <c r="L42" s="240"/>
      <c r="M42" s="240"/>
      <c r="N42" s="31" t="s">
        <v>79</v>
      </c>
      <c r="O42" s="11"/>
      <c r="P42" s="11"/>
      <c r="Q42" s="43"/>
      <c r="R42" s="43"/>
      <c r="S42" s="43"/>
    </row>
    <row r="43" spans="2:19" hidden="1" x14ac:dyDescent="0.25">
      <c r="B43" s="172"/>
      <c r="C43" s="173"/>
      <c r="D43" s="176"/>
      <c r="E43" s="172"/>
      <c r="F43" s="172"/>
      <c r="G43" s="20"/>
      <c r="L43" s="240"/>
      <c r="M43" s="240"/>
      <c r="N43" s="31" t="s">
        <v>80</v>
      </c>
      <c r="O43" s="11"/>
      <c r="P43" s="11"/>
      <c r="Q43" s="43"/>
      <c r="R43" s="43"/>
      <c r="S43" s="43"/>
    </row>
    <row r="44" spans="2:19" hidden="1" x14ac:dyDescent="0.25">
      <c r="B44" s="172"/>
      <c r="C44" s="173"/>
      <c r="D44" s="176"/>
      <c r="E44" s="172"/>
      <c r="F44" s="172"/>
      <c r="G44" s="175"/>
      <c r="L44" s="240"/>
      <c r="M44" s="240"/>
      <c r="N44" s="31" t="s">
        <v>81</v>
      </c>
      <c r="O44" s="11"/>
      <c r="P44" s="11"/>
      <c r="Q44" s="43"/>
      <c r="R44" s="43"/>
      <c r="S44" s="43"/>
    </row>
    <row r="45" spans="2:19" hidden="1" x14ac:dyDescent="0.25">
      <c r="B45" s="172"/>
      <c r="C45" s="173"/>
      <c r="D45" s="176"/>
      <c r="E45" s="172"/>
      <c r="F45" s="172"/>
      <c r="G45" s="175"/>
      <c r="L45" s="240"/>
      <c r="M45" s="240"/>
      <c r="N45" s="31" t="s">
        <v>82</v>
      </c>
      <c r="O45" s="11">
        <f>4+6</f>
        <v>10</v>
      </c>
      <c r="P45" s="11">
        <v>2</v>
      </c>
      <c r="Q45" s="43" t="s">
        <v>393</v>
      </c>
      <c r="R45" s="43" t="s">
        <v>394</v>
      </c>
      <c r="S45" s="43"/>
    </row>
    <row r="46" spans="2:19" hidden="1" x14ac:dyDescent="0.25">
      <c r="B46" s="172"/>
      <c r="C46" s="19" t="s">
        <v>16</v>
      </c>
      <c r="D46" s="20">
        <f>SUM(D36:D45)</f>
        <v>900</v>
      </c>
      <c r="E46" s="172"/>
      <c r="F46" s="172"/>
      <c r="G46" s="175"/>
      <c r="L46" s="240"/>
      <c r="M46" s="240"/>
      <c r="N46" s="31" t="s">
        <v>85</v>
      </c>
      <c r="O46" s="11">
        <v>1</v>
      </c>
      <c r="P46" s="11"/>
      <c r="Q46" s="43"/>
      <c r="R46" s="43">
        <v>6709</v>
      </c>
      <c r="S46" s="43"/>
    </row>
    <row r="47" spans="2:19" ht="18.75" hidden="1" x14ac:dyDescent="0.25">
      <c r="B47" s="235" t="s">
        <v>28</v>
      </c>
      <c r="C47" s="236"/>
      <c r="D47" s="236"/>
      <c r="E47" s="236"/>
      <c r="F47" s="236"/>
      <c r="G47" s="237"/>
      <c r="L47" s="240"/>
      <c r="M47" s="240"/>
      <c r="N47" s="31" t="s">
        <v>88</v>
      </c>
      <c r="O47" s="11">
        <f>1+2</f>
        <v>3</v>
      </c>
      <c r="P47" s="11"/>
      <c r="Q47" s="43"/>
      <c r="R47" s="43" t="s">
        <v>395</v>
      </c>
      <c r="S47" s="43"/>
    </row>
    <row r="48" spans="2:19" ht="60" hidden="1" x14ac:dyDescent="0.25">
      <c r="B48" s="163" t="s">
        <v>10</v>
      </c>
      <c r="C48" s="163" t="s">
        <v>11</v>
      </c>
      <c r="D48" s="163" t="s">
        <v>12</v>
      </c>
      <c r="E48" s="13" t="s">
        <v>13</v>
      </c>
      <c r="F48" s="13" t="s">
        <v>14</v>
      </c>
      <c r="G48" s="163" t="s">
        <v>37</v>
      </c>
      <c r="L48" s="240"/>
      <c r="M48" s="240"/>
      <c r="N48" s="31" t="s">
        <v>90</v>
      </c>
      <c r="O48" s="11"/>
      <c r="P48" s="11"/>
      <c r="Q48" s="43"/>
      <c r="R48" s="43"/>
      <c r="S48" s="43"/>
    </row>
    <row r="49" spans="2:19" hidden="1" x14ac:dyDescent="0.25">
      <c r="B49" s="20">
        <v>1</v>
      </c>
      <c r="C49" s="19">
        <v>45008</v>
      </c>
      <c r="D49" s="20">
        <v>100</v>
      </c>
      <c r="E49" s="20"/>
      <c r="F49" s="20"/>
      <c r="G49" s="20">
        <v>6710</v>
      </c>
      <c r="L49" s="240"/>
      <c r="M49" s="240"/>
      <c r="N49" s="31" t="s">
        <v>93</v>
      </c>
      <c r="O49" s="11"/>
      <c r="P49" s="11"/>
      <c r="Q49" s="43"/>
      <c r="R49" s="43"/>
      <c r="S49" s="43"/>
    </row>
    <row r="50" spans="2:19" hidden="1" x14ac:dyDescent="0.25">
      <c r="B50" s="20">
        <v>2</v>
      </c>
      <c r="C50" s="19"/>
      <c r="D50" s="20"/>
      <c r="E50" s="20"/>
      <c r="F50" s="20"/>
      <c r="G50" s="20"/>
      <c r="L50" s="240"/>
      <c r="M50" s="240"/>
      <c r="N50" s="31" t="s">
        <v>94</v>
      </c>
      <c r="O50" s="11">
        <v>7</v>
      </c>
      <c r="P50" s="11">
        <v>1</v>
      </c>
      <c r="Q50" s="43" t="s">
        <v>396</v>
      </c>
      <c r="R50" s="43">
        <v>6705</v>
      </c>
      <c r="S50" s="43"/>
    </row>
    <row r="51" spans="2:19" hidden="1" x14ac:dyDescent="0.25">
      <c r="B51" s="20">
        <v>3</v>
      </c>
      <c r="C51" s="19"/>
      <c r="D51" s="20"/>
      <c r="E51" s="20"/>
      <c r="F51" s="20"/>
      <c r="G51" s="20"/>
      <c r="L51" s="240"/>
      <c r="M51" s="240"/>
      <c r="N51" s="31" t="s">
        <v>95</v>
      </c>
      <c r="O51" s="11">
        <v>2</v>
      </c>
      <c r="P51" s="43"/>
      <c r="Q51" s="43"/>
      <c r="R51" s="43">
        <v>6705</v>
      </c>
      <c r="S51" s="43"/>
    </row>
    <row r="52" spans="2:19" hidden="1" x14ac:dyDescent="0.25">
      <c r="B52" s="20">
        <v>4</v>
      </c>
      <c r="C52" s="19"/>
      <c r="D52" s="20"/>
      <c r="E52" s="20"/>
      <c r="F52" s="20"/>
      <c r="G52" s="20"/>
      <c r="L52" s="240"/>
      <c r="M52" s="240"/>
      <c r="N52" s="31" t="s">
        <v>96</v>
      </c>
      <c r="O52" s="11">
        <v>2</v>
      </c>
      <c r="P52" s="43"/>
      <c r="Q52" s="43"/>
      <c r="R52" s="43">
        <v>6705</v>
      </c>
      <c r="S52" s="43"/>
    </row>
    <row r="53" spans="2:19" hidden="1" x14ac:dyDescent="0.25">
      <c r="B53" s="20">
        <v>5</v>
      </c>
      <c r="C53" s="19"/>
      <c r="D53" s="20"/>
      <c r="E53" s="20"/>
      <c r="F53" s="20"/>
      <c r="G53" s="20"/>
      <c r="L53" s="240"/>
      <c r="M53" s="240"/>
      <c r="N53" s="31" t="s">
        <v>97</v>
      </c>
      <c r="O53" s="11"/>
      <c r="P53" s="43"/>
      <c r="Q53" s="43"/>
      <c r="R53" s="43"/>
      <c r="S53" s="43"/>
    </row>
    <row r="54" spans="2:19" hidden="1" x14ac:dyDescent="0.25">
      <c r="B54" s="20">
        <v>6</v>
      </c>
      <c r="C54" s="19"/>
      <c r="D54" s="20"/>
      <c r="E54" s="20"/>
      <c r="F54" s="20"/>
      <c r="G54" s="20"/>
      <c r="L54" s="240"/>
      <c r="M54" s="240"/>
      <c r="N54" s="31" t="s">
        <v>98</v>
      </c>
      <c r="O54" s="11"/>
      <c r="P54" s="43"/>
      <c r="Q54" s="43"/>
      <c r="R54" s="43"/>
      <c r="S54" s="43"/>
    </row>
    <row r="55" spans="2:19" hidden="1" x14ac:dyDescent="0.25">
      <c r="B55" s="20">
        <v>7</v>
      </c>
      <c r="C55" s="19"/>
      <c r="D55" s="20"/>
      <c r="E55" s="20"/>
      <c r="F55" s="20"/>
      <c r="G55" s="20"/>
      <c r="L55" s="240"/>
      <c r="M55" s="240"/>
      <c r="N55" s="31" t="s">
        <v>99</v>
      </c>
      <c r="O55" s="11"/>
      <c r="P55" s="43"/>
      <c r="Q55" s="43"/>
      <c r="R55" s="43"/>
      <c r="S55" s="43"/>
    </row>
    <row r="56" spans="2:19" hidden="1" x14ac:dyDescent="0.25">
      <c r="B56" s="20">
        <f>+B55+1</f>
        <v>8</v>
      </c>
      <c r="C56" s="19"/>
      <c r="D56" s="20"/>
      <c r="E56" s="20"/>
      <c r="F56" s="20"/>
      <c r="G56" s="175"/>
      <c r="L56" s="240"/>
      <c r="M56" s="240"/>
      <c r="N56" s="31" t="s">
        <v>100</v>
      </c>
      <c r="O56" s="11"/>
      <c r="P56" s="43"/>
      <c r="Q56" s="43"/>
      <c r="R56" s="43"/>
      <c r="S56" s="43"/>
    </row>
    <row r="57" spans="2:19" hidden="1" x14ac:dyDescent="0.25">
      <c r="B57" s="20"/>
      <c r="C57" s="19"/>
      <c r="D57" s="20"/>
      <c r="E57" s="20"/>
      <c r="F57" s="20"/>
      <c r="G57" s="175"/>
      <c r="L57" s="240"/>
      <c r="M57" s="240"/>
      <c r="N57" s="31" t="s">
        <v>101</v>
      </c>
      <c r="O57" s="11"/>
      <c r="P57" s="43"/>
      <c r="Q57" s="43"/>
      <c r="R57" s="43"/>
      <c r="S57" s="43"/>
    </row>
    <row r="58" spans="2:19" hidden="1" x14ac:dyDescent="0.25">
      <c r="B58" s="20"/>
      <c r="C58" s="19" t="s">
        <v>16</v>
      </c>
      <c r="D58" s="20">
        <f>SUM(D48:D57)</f>
        <v>100</v>
      </c>
      <c r="E58" s="20"/>
      <c r="F58" s="20"/>
      <c r="G58" s="175"/>
      <c r="L58" s="240"/>
      <c r="M58" s="240"/>
      <c r="N58" s="31" t="s">
        <v>102</v>
      </c>
      <c r="O58" s="11"/>
      <c r="P58" s="43"/>
      <c r="Q58" s="43"/>
      <c r="R58" s="43"/>
      <c r="S58" s="43"/>
    </row>
    <row r="59" spans="2:19" ht="18.75" hidden="1" x14ac:dyDescent="0.25">
      <c r="B59" s="235" t="s">
        <v>30</v>
      </c>
      <c r="C59" s="236"/>
      <c r="D59" s="236"/>
      <c r="E59" s="236"/>
      <c r="F59" s="236"/>
      <c r="G59" s="237"/>
      <c r="L59" s="240"/>
      <c r="M59" s="240"/>
      <c r="N59" s="31" t="s">
        <v>103</v>
      </c>
      <c r="O59" s="11"/>
      <c r="P59" s="43"/>
      <c r="Q59" s="43"/>
      <c r="R59" s="43"/>
      <c r="S59" s="43"/>
    </row>
    <row r="60" spans="2:19" ht="60" hidden="1" x14ac:dyDescent="0.25">
      <c r="B60" s="163" t="s">
        <v>10</v>
      </c>
      <c r="C60" s="163" t="s">
        <v>11</v>
      </c>
      <c r="D60" s="163" t="s">
        <v>12</v>
      </c>
      <c r="E60" s="13" t="s">
        <v>13</v>
      </c>
      <c r="F60" s="13" t="s">
        <v>14</v>
      </c>
      <c r="G60" s="163" t="s">
        <v>37</v>
      </c>
      <c r="L60" s="240"/>
      <c r="M60" s="240"/>
      <c r="N60" s="31" t="s">
        <v>104</v>
      </c>
      <c r="O60" s="11"/>
      <c r="P60" s="43"/>
      <c r="Q60" s="43"/>
      <c r="R60" s="43"/>
      <c r="S60" s="43"/>
    </row>
    <row r="61" spans="2:19" hidden="1" x14ac:dyDescent="0.25">
      <c r="B61" s="20">
        <v>1</v>
      </c>
      <c r="C61" s="19">
        <v>44989</v>
      </c>
      <c r="D61" s="20">
        <v>432</v>
      </c>
      <c r="E61" s="20"/>
      <c r="F61" s="20"/>
      <c r="G61" s="20">
        <v>6703</v>
      </c>
      <c r="L61" s="240"/>
      <c r="M61" s="240"/>
      <c r="N61" s="31" t="s">
        <v>105</v>
      </c>
      <c r="O61" s="11"/>
      <c r="P61" s="43"/>
      <c r="Q61" s="43"/>
      <c r="R61" s="43"/>
      <c r="S61" s="43"/>
    </row>
    <row r="62" spans="2:19" hidden="1" x14ac:dyDescent="0.25">
      <c r="B62" s="20">
        <v>2</v>
      </c>
      <c r="C62" s="19">
        <v>45008</v>
      </c>
      <c r="D62" s="20">
        <v>1500</v>
      </c>
      <c r="E62" s="20"/>
      <c r="F62" s="20"/>
      <c r="G62" s="20">
        <v>6710</v>
      </c>
      <c r="L62" s="240"/>
      <c r="M62" s="240"/>
      <c r="N62" s="31" t="s">
        <v>106</v>
      </c>
      <c r="O62" s="11"/>
      <c r="P62" s="43"/>
      <c r="Q62" s="43"/>
      <c r="R62" s="43"/>
      <c r="S62" s="43"/>
    </row>
    <row r="63" spans="2:19" hidden="1" x14ac:dyDescent="0.25">
      <c r="B63" s="20"/>
      <c r="C63" s="19"/>
      <c r="D63" s="20"/>
      <c r="E63" s="20"/>
      <c r="F63" s="20"/>
      <c r="G63" s="20"/>
      <c r="L63" s="240"/>
      <c r="M63" s="240"/>
      <c r="N63" s="31" t="s">
        <v>107</v>
      </c>
      <c r="O63" s="11"/>
      <c r="P63" s="43"/>
      <c r="Q63" s="43"/>
      <c r="R63" s="43"/>
      <c r="S63" s="43"/>
    </row>
    <row r="64" spans="2:19" hidden="1" x14ac:dyDescent="0.25">
      <c r="B64" s="20"/>
      <c r="C64" s="19"/>
      <c r="D64" s="20"/>
      <c r="E64" s="20"/>
      <c r="F64" s="20"/>
      <c r="G64" s="20"/>
      <c r="L64" s="240"/>
      <c r="M64" s="240"/>
      <c r="N64" s="31" t="s">
        <v>108</v>
      </c>
      <c r="O64" s="11"/>
      <c r="P64" s="43"/>
      <c r="Q64" s="43"/>
      <c r="R64" s="43"/>
      <c r="S64" s="43"/>
    </row>
    <row r="65" spans="2:19" hidden="1" x14ac:dyDescent="0.25">
      <c r="B65" s="20"/>
      <c r="C65" s="19"/>
      <c r="D65" s="20"/>
      <c r="E65" s="20"/>
      <c r="F65" s="20"/>
      <c r="G65" s="20"/>
      <c r="L65" s="240"/>
      <c r="M65" s="240"/>
      <c r="N65" s="31" t="s">
        <v>109</v>
      </c>
      <c r="O65" s="11"/>
      <c r="P65" s="43"/>
      <c r="Q65" s="43"/>
      <c r="R65" s="43"/>
      <c r="S65" s="43"/>
    </row>
    <row r="66" spans="2:19" hidden="1" x14ac:dyDescent="0.25">
      <c r="B66" s="20"/>
      <c r="C66" s="19"/>
      <c r="D66" s="20"/>
      <c r="E66" s="20"/>
      <c r="F66" s="20"/>
      <c r="G66" s="20"/>
      <c r="L66" s="240"/>
      <c r="M66" s="240"/>
      <c r="N66" s="31" t="s">
        <v>110</v>
      </c>
      <c r="O66" s="11"/>
      <c r="P66" s="43"/>
      <c r="Q66" s="43"/>
      <c r="R66" s="43"/>
      <c r="S66" s="43"/>
    </row>
    <row r="67" spans="2:19" hidden="1" x14ac:dyDescent="0.25">
      <c r="B67" s="20"/>
      <c r="C67" s="19"/>
      <c r="D67" s="20"/>
      <c r="E67" s="20"/>
      <c r="F67" s="20"/>
      <c r="G67" s="20"/>
      <c r="L67" s="240"/>
      <c r="M67" s="240"/>
      <c r="N67" s="31" t="s">
        <v>111</v>
      </c>
      <c r="O67" s="11"/>
      <c r="P67" s="43"/>
      <c r="Q67" s="43"/>
      <c r="R67" s="43"/>
      <c r="S67" s="43"/>
    </row>
    <row r="68" spans="2:19" hidden="1" x14ac:dyDescent="0.25">
      <c r="B68" s="20"/>
      <c r="C68" s="19" t="s">
        <v>16</v>
      </c>
      <c r="D68" s="20">
        <f>+SUM(D61:D67)</f>
        <v>1932</v>
      </c>
      <c r="E68" s="20"/>
      <c r="F68" s="20"/>
      <c r="G68" s="20"/>
      <c r="L68" s="240"/>
      <c r="M68" s="240"/>
      <c r="N68" s="31" t="s">
        <v>112</v>
      </c>
      <c r="O68" s="11"/>
      <c r="P68" s="43"/>
      <c r="Q68" s="43"/>
      <c r="R68" s="43"/>
      <c r="S68" s="43"/>
    </row>
    <row r="69" spans="2:19" ht="18.75" hidden="1" x14ac:dyDescent="0.25">
      <c r="B69" s="235" t="s">
        <v>31</v>
      </c>
      <c r="C69" s="236"/>
      <c r="D69" s="236"/>
      <c r="E69" s="236"/>
      <c r="F69" s="236"/>
      <c r="G69" s="237"/>
      <c r="L69" s="240" t="s">
        <v>113</v>
      </c>
      <c r="M69" s="240"/>
      <c r="N69" s="31" t="s">
        <v>40</v>
      </c>
      <c r="O69" s="11"/>
      <c r="P69" s="43"/>
      <c r="Q69" s="43"/>
      <c r="R69" s="43"/>
      <c r="S69" s="43"/>
    </row>
    <row r="70" spans="2:19" ht="60" hidden="1" x14ac:dyDescent="0.25">
      <c r="B70" s="163" t="s">
        <v>10</v>
      </c>
      <c r="C70" s="163" t="s">
        <v>11</v>
      </c>
      <c r="D70" s="163" t="s">
        <v>12</v>
      </c>
      <c r="E70" s="13" t="s">
        <v>13</v>
      </c>
      <c r="F70" s="13" t="s">
        <v>14</v>
      </c>
      <c r="G70" s="163" t="s">
        <v>37</v>
      </c>
      <c r="L70" s="240"/>
      <c r="M70" s="240"/>
      <c r="N70" s="31" t="s">
        <v>43</v>
      </c>
      <c r="O70" s="11"/>
      <c r="P70" s="43"/>
      <c r="Q70" s="43"/>
      <c r="R70" s="43"/>
      <c r="S70" s="43"/>
    </row>
    <row r="71" spans="2:19" hidden="1" x14ac:dyDescent="0.25">
      <c r="B71" s="20">
        <v>1</v>
      </c>
      <c r="C71" s="19">
        <v>44989</v>
      </c>
      <c r="D71" s="20">
        <v>1380</v>
      </c>
      <c r="E71" s="20"/>
      <c r="F71" s="20"/>
      <c r="G71" s="20">
        <v>6703</v>
      </c>
      <c r="L71" s="240"/>
      <c r="M71" s="240"/>
      <c r="N71" s="31" t="s">
        <v>45</v>
      </c>
      <c r="O71" s="11"/>
      <c r="P71" s="43"/>
      <c r="Q71" s="43"/>
      <c r="R71" s="43"/>
      <c r="S71" s="43"/>
    </row>
    <row r="72" spans="2:19" hidden="1" x14ac:dyDescent="0.25">
      <c r="B72" s="20">
        <v>2</v>
      </c>
      <c r="C72" s="19">
        <v>45008</v>
      </c>
      <c r="D72" s="20">
        <v>396</v>
      </c>
      <c r="E72" s="20"/>
      <c r="F72" s="20"/>
      <c r="G72" s="20">
        <v>6710</v>
      </c>
      <c r="L72" s="240"/>
      <c r="M72" s="240"/>
      <c r="N72" s="31" t="s">
        <v>48</v>
      </c>
      <c r="O72" s="11">
        <v>1</v>
      </c>
      <c r="P72" s="43"/>
      <c r="Q72" s="43"/>
      <c r="R72" s="166">
        <v>6708</v>
      </c>
      <c r="S72" s="43"/>
    </row>
    <row r="73" spans="2:19" hidden="1" x14ac:dyDescent="0.25">
      <c r="B73" s="20"/>
      <c r="C73" s="19"/>
      <c r="D73" s="20"/>
      <c r="E73" s="20"/>
      <c r="F73" s="20"/>
      <c r="G73" s="20"/>
      <c r="L73" s="240"/>
      <c r="M73" s="240"/>
      <c r="N73" s="31" t="s">
        <v>51</v>
      </c>
      <c r="O73" s="11"/>
      <c r="P73" s="43"/>
      <c r="Q73" s="43"/>
      <c r="R73" s="166"/>
      <c r="S73" s="43"/>
    </row>
    <row r="74" spans="2:19" hidden="1" x14ac:dyDescent="0.25">
      <c r="B74" s="20"/>
      <c r="C74" s="19"/>
      <c r="D74" s="20"/>
      <c r="E74" s="20"/>
      <c r="F74" s="20"/>
      <c r="G74" s="20"/>
      <c r="L74" s="240"/>
      <c r="M74" s="240"/>
      <c r="N74" s="31" t="s">
        <v>52</v>
      </c>
      <c r="O74" s="11">
        <v>1</v>
      </c>
      <c r="P74" s="43"/>
      <c r="Q74" s="43"/>
      <c r="R74" s="166"/>
      <c r="S74" s="43"/>
    </row>
    <row r="75" spans="2:19" hidden="1" x14ac:dyDescent="0.25">
      <c r="B75" s="20"/>
      <c r="C75" s="19"/>
      <c r="D75" s="20"/>
      <c r="E75" s="20"/>
      <c r="F75" s="20"/>
      <c r="G75" s="20"/>
      <c r="L75" s="240"/>
      <c r="M75" s="240"/>
      <c r="N75" s="31" t="s">
        <v>53</v>
      </c>
      <c r="O75" s="11">
        <v>1</v>
      </c>
      <c r="P75" s="43"/>
      <c r="Q75" s="43"/>
      <c r="R75" s="166">
        <v>6706</v>
      </c>
      <c r="S75" s="43"/>
    </row>
    <row r="76" spans="2:19" hidden="1" x14ac:dyDescent="0.25">
      <c r="B76" s="20"/>
      <c r="C76" s="19"/>
      <c r="D76" s="20"/>
      <c r="E76" s="20"/>
      <c r="F76" s="20"/>
      <c r="G76" s="20"/>
      <c r="L76" s="240"/>
      <c r="M76" s="240"/>
      <c r="N76" s="31" t="s">
        <v>54</v>
      </c>
      <c r="O76" s="11"/>
      <c r="P76" s="43"/>
      <c r="Q76" s="43"/>
      <c r="R76" s="166"/>
      <c r="S76" s="43"/>
    </row>
    <row r="77" spans="2:19" hidden="1" x14ac:dyDescent="0.25">
      <c r="B77" s="20"/>
      <c r="C77" s="19"/>
      <c r="D77" s="20"/>
      <c r="E77" s="20"/>
      <c r="F77" s="20"/>
      <c r="G77" s="20"/>
      <c r="L77" s="240"/>
      <c r="M77" s="240"/>
      <c r="N77" s="31" t="s">
        <v>55</v>
      </c>
      <c r="O77" s="11"/>
      <c r="P77" s="43"/>
      <c r="Q77" s="43"/>
      <c r="R77" s="166"/>
      <c r="S77" s="43"/>
    </row>
    <row r="78" spans="2:19" hidden="1" x14ac:dyDescent="0.25">
      <c r="B78" s="20"/>
      <c r="C78" s="19" t="s">
        <v>16</v>
      </c>
      <c r="D78" s="11">
        <f>+SUM(D71:D77)</f>
        <v>1776</v>
      </c>
      <c r="E78" s="20"/>
      <c r="F78" s="20"/>
      <c r="G78" s="20"/>
      <c r="L78" s="240" t="s">
        <v>114</v>
      </c>
      <c r="M78" s="240"/>
      <c r="N78" s="31" t="s">
        <v>115</v>
      </c>
      <c r="O78" s="166">
        <v>6</v>
      </c>
      <c r="P78" s="43"/>
      <c r="Q78" s="43"/>
      <c r="R78" s="166"/>
      <c r="S78" s="43"/>
    </row>
    <row r="79" spans="2:19" hidden="1" x14ac:dyDescent="0.25">
      <c r="L79" s="240"/>
      <c r="M79" s="240"/>
      <c r="N79" s="31" t="s">
        <v>118</v>
      </c>
      <c r="O79" s="11"/>
      <c r="P79" s="43"/>
      <c r="Q79" s="43"/>
      <c r="R79" s="166"/>
      <c r="S79" s="43"/>
    </row>
    <row r="80" spans="2:19" hidden="1" x14ac:dyDescent="0.25">
      <c r="L80" s="240"/>
      <c r="M80" s="240"/>
      <c r="N80" s="31" t="s">
        <v>121</v>
      </c>
      <c r="O80" s="11">
        <v>1</v>
      </c>
      <c r="P80" s="43"/>
      <c r="Q80" s="43"/>
      <c r="R80" s="166">
        <v>6706</v>
      </c>
      <c r="S80" s="43"/>
    </row>
    <row r="81" spans="12:19" hidden="1" x14ac:dyDescent="0.25">
      <c r="L81" s="240"/>
      <c r="M81" s="240"/>
      <c r="N81" s="31" t="s">
        <v>124</v>
      </c>
      <c r="O81" s="11">
        <v>1</v>
      </c>
      <c r="P81" s="43"/>
      <c r="Q81" s="43"/>
      <c r="R81" s="166">
        <v>6708</v>
      </c>
      <c r="S81" s="43"/>
    </row>
    <row r="82" spans="12:19" hidden="1" x14ac:dyDescent="0.25">
      <c r="L82" s="240"/>
      <c r="M82" s="240"/>
      <c r="N82" s="31" t="s">
        <v>126</v>
      </c>
      <c r="O82" s="11"/>
      <c r="P82" s="43"/>
      <c r="Q82" s="43"/>
      <c r="R82" s="166"/>
      <c r="S82" s="43"/>
    </row>
    <row r="83" spans="12:19" hidden="1" x14ac:dyDescent="0.25">
      <c r="L83" s="240"/>
      <c r="M83" s="240"/>
      <c r="N83" s="31" t="s">
        <v>129</v>
      </c>
      <c r="O83" s="11">
        <f>2+1+1</f>
        <v>4</v>
      </c>
      <c r="P83" s="43">
        <v>1</v>
      </c>
      <c r="Q83" s="43" t="s">
        <v>391</v>
      </c>
      <c r="R83" s="166" t="s">
        <v>397</v>
      </c>
      <c r="S83" s="43"/>
    </row>
    <row r="84" spans="12:19" hidden="1" x14ac:dyDescent="0.25">
      <c r="L84" s="240"/>
      <c r="M84" s="240"/>
      <c r="N84" s="31" t="s">
        <v>132</v>
      </c>
      <c r="O84" s="11"/>
      <c r="P84" s="43"/>
      <c r="Q84" s="43"/>
      <c r="R84" s="166"/>
      <c r="S84" s="43"/>
    </row>
    <row r="85" spans="12:19" hidden="1" x14ac:dyDescent="0.25">
      <c r="L85" s="240"/>
      <c r="M85" s="240"/>
      <c r="N85" s="31" t="s">
        <v>133</v>
      </c>
      <c r="O85" s="11"/>
      <c r="P85" s="43"/>
      <c r="Q85" s="43"/>
      <c r="R85" s="166"/>
      <c r="S85" s="43"/>
    </row>
    <row r="86" spans="12:19" hidden="1" x14ac:dyDescent="0.25">
      <c r="L86" s="240"/>
      <c r="M86" s="240"/>
      <c r="N86" s="31" t="s">
        <v>134</v>
      </c>
      <c r="O86" s="11"/>
      <c r="P86" s="43"/>
      <c r="Q86" s="43"/>
      <c r="R86" s="166"/>
      <c r="S86" s="43"/>
    </row>
    <row r="87" spans="12:19" hidden="1" x14ac:dyDescent="0.25">
      <c r="L87" s="240"/>
      <c r="M87" s="240"/>
      <c r="N87" s="31" t="s">
        <v>136</v>
      </c>
      <c r="O87" s="11"/>
      <c r="P87" s="43"/>
      <c r="Q87" s="43"/>
      <c r="R87" s="166"/>
      <c r="S87" s="43"/>
    </row>
    <row r="88" spans="12:19" hidden="1" x14ac:dyDescent="0.25">
      <c r="L88" s="240"/>
      <c r="M88" s="240"/>
      <c r="N88" s="31" t="s">
        <v>82</v>
      </c>
      <c r="O88" s="11">
        <v>1</v>
      </c>
      <c r="P88" s="43"/>
      <c r="Q88" s="43"/>
      <c r="R88" s="166"/>
      <c r="S88" s="43"/>
    </row>
    <row r="89" spans="12:19" hidden="1" x14ac:dyDescent="0.25">
      <c r="L89" s="240"/>
      <c r="M89" s="240"/>
      <c r="N89" s="31" t="s">
        <v>85</v>
      </c>
      <c r="O89" s="11"/>
      <c r="P89" s="43"/>
      <c r="Q89" s="43"/>
      <c r="R89" s="166"/>
      <c r="S89" s="43"/>
    </row>
    <row r="90" spans="12:19" hidden="1" x14ac:dyDescent="0.25">
      <c r="L90" s="240"/>
      <c r="M90" s="240"/>
      <c r="N90" s="31" t="s">
        <v>88</v>
      </c>
      <c r="O90" s="11"/>
      <c r="P90" s="43"/>
      <c r="Q90" s="43"/>
      <c r="R90" s="166"/>
      <c r="S90" s="43"/>
    </row>
    <row r="91" spans="12:19" hidden="1" x14ac:dyDescent="0.25">
      <c r="L91" s="240"/>
      <c r="M91" s="240"/>
      <c r="N91" s="31" t="s">
        <v>90</v>
      </c>
      <c r="O91" s="11">
        <f>2+1</f>
        <v>3</v>
      </c>
      <c r="P91" s="43">
        <v>1</v>
      </c>
      <c r="Q91" s="43" t="s">
        <v>398</v>
      </c>
      <c r="R91" s="166" t="s">
        <v>399</v>
      </c>
      <c r="S91" s="43"/>
    </row>
    <row r="92" spans="12:19" hidden="1" x14ac:dyDescent="0.25">
      <c r="L92" s="240"/>
      <c r="M92" s="240"/>
      <c r="N92" s="31" t="s">
        <v>137</v>
      </c>
      <c r="O92" s="11"/>
      <c r="P92" s="43"/>
      <c r="Q92" s="43"/>
      <c r="R92" s="166"/>
      <c r="S92" s="43"/>
    </row>
    <row r="93" spans="12:19" hidden="1" x14ac:dyDescent="0.25">
      <c r="L93" s="240"/>
      <c r="M93" s="240"/>
      <c r="N93" s="31" t="s">
        <v>94</v>
      </c>
      <c r="O93" s="11"/>
      <c r="P93" s="43"/>
      <c r="Q93" s="43"/>
      <c r="R93" s="166"/>
      <c r="S93" s="43"/>
    </row>
    <row r="94" spans="12:19" hidden="1" x14ac:dyDescent="0.25">
      <c r="L94" s="240"/>
      <c r="M94" s="240"/>
      <c r="N94" s="31" t="s">
        <v>95</v>
      </c>
      <c r="O94" s="11"/>
      <c r="P94" s="43"/>
      <c r="Q94" s="43"/>
      <c r="R94" s="43"/>
      <c r="S94" s="43"/>
    </row>
    <row r="95" spans="12:19" hidden="1" x14ac:dyDescent="0.25">
      <c r="L95" s="240"/>
      <c r="M95" s="240"/>
      <c r="N95" s="31" t="s">
        <v>96</v>
      </c>
      <c r="O95" s="11"/>
      <c r="P95" s="43"/>
      <c r="Q95" s="43"/>
      <c r="R95" s="43"/>
      <c r="S95" s="43"/>
    </row>
    <row r="96" spans="12:19" hidden="1" x14ac:dyDescent="0.25">
      <c r="L96" s="240"/>
      <c r="M96" s="240"/>
      <c r="N96" s="31" t="s">
        <v>139</v>
      </c>
      <c r="O96" s="11"/>
      <c r="P96" s="43"/>
      <c r="Q96" s="43"/>
      <c r="R96" s="43"/>
      <c r="S96" s="43"/>
    </row>
    <row r="97" spans="12:19" hidden="1" x14ac:dyDescent="0.25">
      <c r="L97" s="240"/>
      <c r="M97" s="240"/>
      <c r="N97" s="31" t="s">
        <v>140</v>
      </c>
      <c r="O97" s="11"/>
      <c r="P97" s="43"/>
      <c r="Q97" s="43"/>
      <c r="R97" s="43"/>
      <c r="S97" s="43"/>
    </row>
    <row r="98" spans="12:19" hidden="1" x14ac:dyDescent="0.25">
      <c r="L98" s="240"/>
      <c r="M98" s="240"/>
      <c r="N98" s="31" t="s">
        <v>141</v>
      </c>
      <c r="O98" s="43"/>
      <c r="P98" s="43"/>
      <c r="Q98" s="43"/>
      <c r="R98" s="43"/>
      <c r="S98" s="43"/>
    </row>
    <row r="99" spans="12:19" hidden="1" x14ac:dyDescent="0.25">
      <c r="L99" s="240"/>
      <c r="M99" s="240"/>
      <c r="N99" s="31" t="s">
        <v>142</v>
      </c>
      <c r="O99" s="43"/>
      <c r="P99" s="43"/>
      <c r="Q99" s="43"/>
      <c r="R99" s="43"/>
      <c r="S99" s="43"/>
    </row>
    <row r="100" spans="12:19" hidden="1" x14ac:dyDescent="0.25">
      <c r="L100" s="240"/>
      <c r="M100" s="240"/>
      <c r="N100" s="31" t="s">
        <v>143</v>
      </c>
      <c r="O100" s="43"/>
      <c r="P100" s="43"/>
      <c r="Q100" s="43"/>
      <c r="R100" s="43"/>
      <c r="S100" s="43"/>
    </row>
    <row r="101" spans="12:19" hidden="1" x14ac:dyDescent="0.25">
      <c r="L101" s="240"/>
      <c r="M101" s="240"/>
      <c r="N101" s="31" t="s">
        <v>144</v>
      </c>
      <c r="O101" s="43"/>
      <c r="P101" s="43"/>
      <c r="Q101" s="43"/>
      <c r="R101" s="43"/>
      <c r="S101" s="43"/>
    </row>
    <row r="102" spans="12:19" hidden="1" x14ac:dyDescent="0.25">
      <c r="L102" s="240"/>
      <c r="M102" s="240"/>
      <c r="N102" s="31" t="s">
        <v>145</v>
      </c>
      <c r="O102" s="43"/>
      <c r="P102" s="43"/>
      <c r="Q102" s="43"/>
      <c r="R102" s="43"/>
      <c r="S102" s="43"/>
    </row>
    <row r="103" spans="12:19" hidden="1" x14ac:dyDescent="0.25">
      <c r="L103" s="240"/>
      <c r="M103" s="240"/>
      <c r="N103" s="31" t="s">
        <v>146</v>
      </c>
      <c r="O103" s="43"/>
      <c r="P103" s="43"/>
      <c r="Q103" s="43"/>
      <c r="R103" s="43"/>
      <c r="S103" s="43"/>
    </row>
    <row r="104" spans="12:19" hidden="1" x14ac:dyDescent="0.25">
      <c r="L104" s="240"/>
      <c r="M104" s="240"/>
      <c r="N104" s="31" t="s">
        <v>147</v>
      </c>
      <c r="O104" s="43"/>
      <c r="P104" s="43"/>
      <c r="Q104" s="43"/>
      <c r="R104" s="43"/>
      <c r="S104" s="43"/>
    </row>
    <row r="105" spans="12:19" hidden="1" x14ac:dyDescent="0.25">
      <c r="L105" s="240"/>
      <c r="M105" s="240"/>
      <c r="N105" s="31" t="s">
        <v>148</v>
      </c>
      <c r="O105" s="43"/>
      <c r="P105" s="43"/>
      <c r="Q105" s="43"/>
      <c r="R105" s="43"/>
      <c r="S105" s="43"/>
    </row>
    <row r="106" spans="12:19" hidden="1" x14ac:dyDescent="0.25">
      <c r="L106" s="240"/>
      <c r="M106" s="240"/>
      <c r="N106" s="31" t="s">
        <v>149</v>
      </c>
      <c r="O106" s="43"/>
      <c r="P106" s="43"/>
      <c r="Q106" s="43"/>
      <c r="R106" s="43"/>
      <c r="S106" s="43"/>
    </row>
    <row r="107" spans="12:19" hidden="1" x14ac:dyDescent="0.25">
      <c r="L107" s="240"/>
      <c r="M107" s="240"/>
      <c r="N107" s="31" t="s">
        <v>150</v>
      </c>
      <c r="O107" s="43"/>
      <c r="P107" s="43"/>
      <c r="Q107" s="43"/>
      <c r="R107" s="43"/>
      <c r="S107" s="43"/>
    </row>
    <row r="108" spans="12:19" hidden="1" x14ac:dyDescent="0.25">
      <c r="L108" s="240"/>
      <c r="M108" s="240"/>
      <c r="N108" s="31" t="s">
        <v>151</v>
      </c>
      <c r="O108" s="43"/>
      <c r="P108" s="43"/>
      <c r="Q108" s="43"/>
      <c r="R108" s="43"/>
      <c r="S108" s="43"/>
    </row>
    <row r="109" spans="12:19" hidden="1" x14ac:dyDescent="0.25">
      <c r="L109" s="240"/>
      <c r="M109" s="240"/>
      <c r="N109" s="31" t="s">
        <v>152</v>
      </c>
      <c r="O109" s="43"/>
      <c r="P109" s="43"/>
      <c r="Q109" s="43"/>
      <c r="R109" s="43"/>
      <c r="S109" s="43"/>
    </row>
    <row r="110" spans="12:19" hidden="1" x14ac:dyDescent="0.25">
      <c r="L110" s="240"/>
      <c r="M110" s="240"/>
      <c r="N110" s="31" t="s">
        <v>153</v>
      </c>
      <c r="O110" s="43"/>
      <c r="P110" s="43"/>
      <c r="Q110" s="43"/>
      <c r="R110" s="43"/>
      <c r="S110" s="43"/>
    </row>
    <row r="111" spans="12:19" hidden="1" x14ac:dyDescent="0.25">
      <c r="L111" s="240"/>
      <c r="M111" s="240"/>
      <c r="N111" s="31" t="s">
        <v>154</v>
      </c>
      <c r="O111" s="43"/>
      <c r="P111" s="43"/>
      <c r="Q111" s="43"/>
      <c r="R111" s="43"/>
      <c r="S111" s="43"/>
    </row>
    <row r="112" spans="12:19" hidden="1" x14ac:dyDescent="0.25">
      <c r="L112" s="240" t="s">
        <v>155</v>
      </c>
      <c r="M112" s="240"/>
      <c r="N112" s="31" t="s">
        <v>40</v>
      </c>
      <c r="O112" s="43">
        <v>9</v>
      </c>
      <c r="P112" s="43"/>
      <c r="Q112" s="43"/>
      <c r="R112" s="43">
        <v>6706</v>
      </c>
      <c r="S112" s="43"/>
    </row>
    <row r="113" spans="12:19" hidden="1" x14ac:dyDescent="0.25">
      <c r="L113" s="240"/>
      <c r="M113" s="240"/>
      <c r="N113" s="31" t="s">
        <v>43</v>
      </c>
      <c r="O113" s="43"/>
      <c r="P113" s="43"/>
      <c r="Q113" s="43"/>
      <c r="R113" s="43"/>
      <c r="S113" s="43"/>
    </row>
    <row r="114" spans="12:19" hidden="1" x14ac:dyDescent="0.25">
      <c r="L114" s="240"/>
      <c r="M114" s="240"/>
      <c r="N114" s="31" t="s">
        <v>45</v>
      </c>
      <c r="O114" s="43"/>
      <c r="P114" s="43"/>
      <c r="Q114" s="43"/>
      <c r="R114" s="43"/>
      <c r="S114" s="43"/>
    </row>
    <row r="115" spans="12:19" hidden="1" x14ac:dyDescent="0.25">
      <c r="L115" s="240"/>
      <c r="M115" s="240"/>
      <c r="N115" s="31" t="s">
        <v>48</v>
      </c>
      <c r="O115" s="43"/>
      <c r="P115" s="43"/>
      <c r="Q115" s="43"/>
      <c r="R115" s="43"/>
      <c r="S115" s="43"/>
    </row>
    <row r="116" spans="12:19" hidden="1" x14ac:dyDescent="0.25">
      <c r="L116" s="240"/>
      <c r="M116" s="240"/>
      <c r="N116" s="31" t="s">
        <v>51</v>
      </c>
      <c r="O116" s="43"/>
      <c r="P116" s="43"/>
      <c r="Q116" s="43"/>
      <c r="R116" s="43"/>
      <c r="S116" s="43"/>
    </row>
    <row r="117" spans="12:19" hidden="1" x14ac:dyDescent="0.25">
      <c r="L117" s="240"/>
      <c r="M117" s="240"/>
      <c r="N117" s="31" t="s">
        <v>52</v>
      </c>
      <c r="O117" s="43"/>
      <c r="P117" s="43"/>
      <c r="Q117" s="43"/>
      <c r="R117" s="43"/>
      <c r="S117" s="43"/>
    </row>
    <row r="118" spans="12:19" hidden="1" x14ac:dyDescent="0.25">
      <c r="L118" s="240"/>
      <c r="M118" s="240"/>
      <c r="N118" s="31" t="s">
        <v>53</v>
      </c>
      <c r="O118" s="43"/>
      <c r="P118" s="43"/>
      <c r="Q118" s="43"/>
      <c r="R118" s="43"/>
      <c r="S118" s="43"/>
    </row>
    <row r="119" spans="12:19" hidden="1" x14ac:dyDescent="0.25">
      <c r="L119" s="240" t="s">
        <v>159</v>
      </c>
      <c r="M119" s="240" t="s">
        <v>40</v>
      </c>
      <c r="N119" s="31" t="s">
        <v>160</v>
      </c>
      <c r="O119" s="43"/>
      <c r="P119" s="43"/>
      <c r="Q119" s="43"/>
      <c r="R119" s="43"/>
      <c r="S119" s="43"/>
    </row>
    <row r="120" spans="12:19" hidden="1" x14ac:dyDescent="0.25">
      <c r="L120" s="240"/>
      <c r="M120" s="240"/>
      <c r="N120" s="31" t="s">
        <v>161</v>
      </c>
      <c r="O120" s="43"/>
      <c r="P120" s="43"/>
      <c r="Q120" s="43"/>
      <c r="R120" s="43"/>
      <c r="S120" s="43"/>
    </row>
    <row r="121" spans="12:19" hidden="1" x14ac:dyDescent="0.25">
      <c r="L121" s="240"/>
      <c r="M121" s="240" t="s">
        <v>43</v>
      </c>
      <c r="N121" s="31" t="s">
        <v>160</v>
      </c>
      <c r="O121" s="43"/>
      <c r="P121" s="43"/>
      <c r="Q121" s="43"/>
      <c r="R121" s="43"/>
      <c r="S121" s="43"/>
    </row>
    <row r="122" spans="12:19" hidden="1" x14ac:dyDescent="0.25">
      <c r="L122" s="240"/>
      <c r="M122" s="240"/>
      <c r="N122" s="31" t="s">
        <v>161</v>
      </c>
      <c r="O122" s="43"/>
      <c r="P122" s="43"/>
      <c r="Q122" s="43"/>
      <c r="R122" s="43"/>
      <c r="S122" s="43"/>
    </row>
    <row r="123" spans="12:19" hidden="1" x14ac:dyDescent="0.25">
      <c r="L123" s="240"/>
      <c r="M123" s="240" t="s">
        <v>45</v>
      </c>
      <c r="N123" s="31" t="s">
        <v>160</v>
      </c>
      <c r="O123" s="43"/>
      <c r="P123" s="43"/>
      <c r="Q123" s="43"/>
      <c r="R123" s="43"/>
      <c r="S123" s="43"/>
    </row>
    <row r="124" spans="12:19" hidden="1" x14ac:dyDescent="0.25">
      <c r="L124" s="240"/>
      <c r="M124" s="240"/>
      <c r="N124" s="31" t="s">
        <v>161</v>
      </c>
      <c r="O124" s="43"/>
      <c r="P124" s="43"/>
      <c r="Q124" s="43"/>
      <c r="R124" s="43"/>
      <c r="S124" s="43"/>
    </row>
    <row r="125" spans="12:19" hidden="1" x14ac:dyDescent="0.25">
      <c r="L125" s="240"/>
      <c r="M125" s="240" t="s">
        <v>48</v>
      </c>
      <c r="N125" s="31" t="s">
        <v>160</v>
      </c>
      <c r="O125" s="43"/>
      <c r="P125" s="43"/>
      <c r="Q125" s="43"/>
      <c r="R125" s="43"/>
      <c r="S125" s="43"/>
    </row>
    <row r="126" spans="12:19" hidden="1" x14ac:dyDescent="0.25">
      <c r="L126" s="240"/>
      <c r="M126" s="240"/>
      <c r="N126" s="31" t="s">
        <v>161</v>
      </c>
      <c r="O126" s="43"/>
      <c r="P126" s="43"/>
      <c r="Q126" s="43"/>
      <c r="R126" s="43"/>
      <c r="S126" s="43"/>
    </row>
    <row r="127" spans="12:19" hidden="1" x14ac:dyDescent="0.25">
      <c r="L127" s="240"/>
      <c r="M127" s="240" t="s">
        <v>51</v>
      </c>
      <c r="N127" s="31" t="s">
        <v>160</v>
      </c>
      <c r="O127" s="43"/>
      <c r="P127" s="43"/>
      <c r="Q127" s="43"/>
      <c r="R127" s="43"/>
      <c r="S127" s="43"/>
    </row>
    <row r="128" spans="12:19" hidden="1" x14ac:dyDescent="0.25">
      <c r="L128" s="240"/>
      <c r="M128" s="240"/>
      <c r="N128" s="31" t="s">
        <v>161</v>
      </c>
      <c r="O128" s="43"/>
      <c r="P128" s="43"/>
      <c r="Q128" s="43"/>
      <c r="R128" s="43"/>
      <c r="S128" s="43"/>
    </row>
    <row r="129" spans="12:19" hidden="1" x14ac:dyDescent="0.25">
      <c r="L129" s="240"/>
      <c r="M129" s="240" t="s">
        <v>52</v>
      </c>
      <c r="N129" s="31" t="s">
        <v>160</v>
      </c>
      <c r="O129" s="43"/>
      <c r="P129" s="43"/>
      <c r="Q129" s="43"/>
      <c r="R129" s="43"/>
      <c r="S129" s="43"/>
    </row>
    <row r="130" spans="12:19" hidden="1" x14ac:dyDescent="0.25">
      <c r="L130" s="240"/>
      <c r="M130" s="240"/>
      <c r="N130" s="31" t="s">
        <v>161</v>
      </c>
      <c r="O130" s="43"/>
      <c r="P130" s="43"/>
      <c r="Q130" s="43"/>
      <c r="R130" s="43"/>
      <c r="S130" s="43"/>
    </row>
    <row r="131" spans="12:19" hidden="1" x14ac:dyDescent="0.25">
      <c r="L131" s="240"/>
      <c r="M131" s="240" t="s">
        <v>53</v>
      </c>
      <c r="N131" s="31" t="s">
        <v>160</v>
      </c>
      <c r="O131" s="43">
        <v>1</v>
      </c>
      <c r="P131" s="43"/>
      <c r="Q131" s="43"/>
      <c r="R131" s="43"/>
      <c r="S131" s="43"/>
    </row>
    <row r="132" spans="12:19" hidden="1" x14ac:dyDescent="0.25">
      <c r="L132" s="240"/>
      <c r="M132" s="240"/>
      <c r="N132" s="31" t="s">
        <v>161</v>
      </c>
      <c r="O132" s="43"/>
      <c r="P132" s="43"/>
      <c r="Q132" s="43"/>
      <c r="R132" s="43"/>
      <c r="S132" s="43"/>
    </row>
    <row r="133" spans="12:19" hidden="1" x14ac:dyDescent="0.25">
      <c r="L133" s="240"/>
      <c r="M133" s="240" t="s">
        <v>54</v>
      </c>
      <c r="N133" s="31" t="s">
        <v>160</v>
      </c>
      <c r="O133" s="43"/>
      <c r="P133" s="43"/>
      <c r="Q133" s="43"/>
      <c r="R133" s="43"/>
      <c r="S133" s="43"/>
    </row>
    <row r="134" spans="12:19" hidden="1" x14ac:dyDescent="0.25">
      <c r="L134" s="240"/>
      <c r="M134" s="240"/>
      <c r="N134" s="31" t="s">
        <v>161</v>
      </c>
      <c r="O134" s="43"/>
      <c r="P134" s="43"/>
      <c r="Q134" s="43"/>
      <c r="R134" s="43"/>
      <c r="S134" s="43"/>
    </row>
    <row r="135" spans="12:19" hidden="1" x14ac:dyDescent="0.25">
      <c r="L135" s="240"/>
      <c r="M135" s="240" t="s">
        <v>55</v>
      </c>
      <c r="N135" s="31" t="s">
        <v>160</v>
      </c>
      <c r="O135" s="43"/>
      <c r="P135" s="43"/>
      <c r="Q135" s="43"/>
      <c r="R135" s="43"/>
      <c r="S135" s="43"/>
    </row>
    <row r="136" spans="12:19" hidden="1" x14ac:dyDescent="0.25">
      <c r="L136" s="240"/>
      <c r="M136" s="240"/>
      <c r="N136" s="31" t="s">
        <v>161</v>
      </c>
      <c r="O136" s="43"/>
      <c r="P136" s="43"/>
      <c r="Q136" s="43"/>
      <c r="R136" s="43"/>
      <c r="S136" s="43"/>
    </row>
    <row r="137" spans="12:19" hidden="1" x14ac:dyDescent="0.25">
      <c r="L137" s="240" t="s">
        <v>164</v>
      </c>
      <c r="M137" s="240"/>
      <c r="N137" s="31" t="s">
        <v>165</v>
      </c>
      <c r="O137" s="43"/>
      <c r="P137" s="43"/>
      <c r="Q137" s="43"/>
      <c r="R137" s="43"/>
      <c r="S137" s="43"/>
    </row>
    <row r="138" spans="12:19" hidden="1" x14ac:dyDescent="0.25">
      <c r="L138" s="240"/>
      <c r="M138" s="240"/>
      <c r="N138" s="31" t="s">
        <v>40</v>
      </c>
      <c r="O138" s="43"/>
      <c r="P138" s="43"/>
      <c r="Q138" s="43"/>
      <c r="R138" s="43"/>
      <c r="S138" s="43"/>
    </row>
    <row r="139" spans="12:19" hidden="1" x14ac:dyDescent="0.25">
      <c r="L139" s="240"/>
      <c r="M139" s="240"/>
      <c r="N139" s="31" t="s">
        <v>43</v>
      </c>
      <c r="O139" s="43"/>
      <c r="P139" s="43"/>
      <c r="Q139" s="43"/>
      <c r="R139" s="43"/>
      <c r="S139" s="43"/>
    </row>
    <row r="140" spans="12:19" hidden="1" x14ac:dyDescent="0.25">
      <c r="L140" s="240"/>
      <c r="M140" s="240"/>
      <c r="N140" s="31" t="s">
        <v>45</v>
      </c>
      <c r="O140" s="43"/>
      <c r="P140" s="43"/>
      <c r="Q140" s="43"/>
      <c r="R140" s="43"/>
      <c r="S140" s="43"/>
    </row>
    <row r="141" spans="12:19" hidden="1" x14ac:dyDescent="0.25">
      <c r="L141" s="240"/>
      <c r="M141" s="240"/>
      <c r="N141" s="31" t="s">
        <v>48</v>
      </c>
      <c r="O141" s="43"/>
      <c r="P141" s="43"/>
      <c r="Q141" s="43"/>
      <c r="R141" s="43"/>
      <c r="S141" s="43"/>
    </row>
    <row r="142" spans="12:19" hidden="1" x14ac:dyDescent="0.25">
      <c r="L142" s="240"/>
      <c r="M142" s="240"/>
      <c r="N142" s="31" t="s">
        <v>51</v>
      </c>
      <c r="O142" s="43"/>
      <c r="P142" s="43"/>
      <c r="Q142" s="43"/>
      <c r="R142" s="43"/>
      <c r="S142" s="43"/>
    </row>
    <row r="143" spans="12:19" hidden="1" x14ac:dyDescent="0.25">
      <c r="L143" s="240"/>
      <c r="M143" s="240"/>
      <c r="N143" s="31" t="s">
        <v>52</v>
      </c>
      <c r="O143" s="43"/>
      <c r="P143" s="43"/>
      <c r="Q143" s="43"/>
      <c r="R143" s="43"/>
      <c r="S143" s="43"/>
    </row>
    <row r="144" spans="12:19" hidden="1" x14ac:dyDescent="0.25">
      <c r="L144" s="240"/>
      <c r="M144" s="240"/>
      <c r="N144" s="31" t="s">
        <v>53</v>
      </c>
      <c r="O144" s="43"/>
      <c r="P144" s="43"/>
      <c r="Q144" s="43"/>
      <c r="R144" s="43"/>
      <c r="S144" s="43"/>
    </row>
    <row r="145" spans="12:19" hidden="1" x14ac:dyDescent="0.25">
      <c r="L145" s="240"/>
      <c r="M145" s="240"/>
      <c r="N145" s="31" t="s">
        <v>54</v>
      </c>
      <c r="O145" s="43"/>
      <c r="P145" s="43"/>
      <c r="Q145" s="43"/>
      <c r="R145" s="43"/>
      <c r="S145" s="43"/>
    </row>
    <row r="146" spans="12:19" hidden="1" x14ac:dyDescent="0.25">
      <c r="L146" s="240" t="s">
        <v>166</v>
      </c>
      <c r="M146" s="240"/>
      <c r="N146" s="31" t="s">
        <v>165</v>
      </c>
      <c r="O146" s="43"/>
      <c r="P146" s="43"/>
      <c r="Q146" s="43"/>
      <c r="R146" s="43"/>
      <c r="S146" s="43"/>
    </row>
    <row r="147" spans="12:19" hidden="1" x14ac:dyDescent="0.25">
      <c r="L147" s="240"/>
      <c r="M147" s="240"/>
      <c r="N147" s="31" t="s">
        <v>40</v>
      </c>
      <c r="O147" s="43"/>
      <c r="P147" s="43"/>
      <c r="Q147" s="43"/>
      <c r="R147" s="43"/>
      <c r="S147" s="43"/>
    </row>
    <row r="148" spans="12:19" hidden="1" x14ac:dyDescent="0.25">
      <c r="L148" s="240"/>
      <c r="M148" s="240"/>
      <c r="N148" s="31" t="s">
        <v>43</v>
      </c>
      <c r="O148" s="43"/>
      <c r="P148" s="43"/>
      <c r="Q148" s="43"/>
      <c r="R148" s="43"/>
      <c r="S148" s="43"/>
    </row>
    <row r="149" spans="12:19" hidden="1" x14ac:dyDescent="0.25">
      <c r="L149" s="240"/>
      <c r="M149" s="240"/>
      <c r="N149" s="31" t="s">
        <v>45</v>
      </c>
      <c r="O149" s="43"/>
      <c r="P149" s="43"/>
      <c r="Q149" s="43"/>
      <c r="R149" s="43"/>
      <c r="S149" s="43"/>
    </row>
    <row r="150" spans="12:19" hidden="1" x14ac:dyDescent="0.25">
      <c r="L150" s="240"/>
      <c r="M150" s="240"/>
      <c r="N150" s="31" t="s">
        <v>48</v>
      </c>
      <c r="O150" s="43"/>
      <c r="P150" s="43"/>
      <c r="Q150" s="43"/>
      <c r="R150" s="43"/>
      <c r="S150" s="43"/>
    </row>
    <row r="151" spans="12:19" hidden="1" x14ac:dyDescent="0.25">
      <c r="L151" s="240"/>
      <c r="M151" s="240"/>
      <c r="N151" s="31" t="s">
        <v>51</v>
      </c>
      <c r="O151" s="43"/>
      <c r="P151" s="43"/>
      <c r="Q151" s="43"/>
      <c r="R151" s="43"/>
      <c r="S151" s="43"/>
    </row>
    <row r="152" spans="12:19" hidden="1" x14ac:dyDescent="0.25">
      <c r="L152" s="240"/>
      <c r="M152" s="240"/>
      <c r="N152" s="31" t="s">
        <v>52</v>
      </c>
      <c r="O152" s="43"/>
      <c r="P152" s="43"/>
      <c r="Q152" s="43"/>
      <c r="R152" s="43"/>
      <c r="S152" s="43"/>
    </row>
    <row r="153" spans="12:19" hidden="1" x14ac:dyDescent="0.25">
      <c r="L153" s="240"/>
      <c r="M153" s="240"/>
      <c r="N153" s="31" t="s">
        <v>53</v>
      </c>
      <c r="O153" s="43"/>
      <c r="P153" s="43"/>
      <c r="Q153" s="43"/>
      <c r="R153" s="43"/>
      <c r="S153" s="43"/>
    </row>
    <row r="154" spans="12:19" hidden="1" x14ac:dyDescent="0.25">
      <c r="L154" s="240"/>
      <c r="M154" s="240"/>
      <c r="N154" s="31" t="s">
        <v>54</v>
      </c>
      <c r="O154" s="43"/>
      <c r="P154" s="43"/>
      <c r="Q154" s="43"/>
      <c r="R154" s="43"/>
      <c r="S154" s="43"/>
    </row>
    <row r="155" spans="12:19" hidden="1" x14ac:dyDescent="0.25">
      <c r="L155" s="241" t="s">
        <v>167</v>
      </c>
      <c r="M155" s="241"/>
      <c r="N155" s="37" t="s">
        <v>40</v>
      </c>
      <c r="O155" s="43"/>
      <c r="P155" s="43"/>
      <c r="Q155" s="43"/>
      <c r="R155" s="43"/>
      <c r="S155" s="43"/>
    </row>
    <row r="156" spans="12:19" hidden="1" x14ac:dyDescent="0.25">
      <c r="L156" s="241"/>
      <c r="M156" s="241"/>
      <c r="N156" s="37" t="s">
        <v>43</v>
      </c>
      <c r="O156" s="43"/>
      <c r="P156" s="43"/>
      <c r="Q156" s="43"/>
      <c r="R156" s="43"/>
      <c r="S156" s="43"/>
    </row>
    <row r="157" spans="12:19" hidden="1" x14ac:dyDescent="0.25">
      <c r="L157" s="241"/>
      <c r="M157" s="241"/>
      <c r="N157" s="37" t="s">
        <v>45</v>
      </c>
      <c r="O157" s="43"/>
      <c r="P157" s="43"/>
      <c r="Q157" s="43"/>
      <c r="R157" s="43"/>
      <c r="S157" s="43"/>
    </row>
    <row r="158" spans="12:19" hidden="1" x14ac:dyDescent="0.25">
      <c r="L158" s="241"/>
      <c r="M158" s="241"/>
      <c r="N158" s="37" t="s">
        <v>48</v>
      </c>
      <c r="O158" s="43"/>
      <c r="P158" s="43"/>
      <c r="Q158" s="43"/>
      <c r="R158" s="43"/>
      <c r="S158" s="43"/>
    </row>
    <row r="159" spans="12:19" hidden="1" x14ac:dyDescent="0.25">
      <c r="L159" s="241"/>
      <c r="M159" s="241"/>
      <c r="N159" s="37" t="s">
        <v>51</v>
      </c>
      <c r="O159" s="43"/>
      <c r="P159" s="43"/>
      <c r="Q159" s="43"/>
      <c r="R159" s="43"/>
      <c r="S159" s="43"/>
    </row>
    <row r="160" spans="12:19" hidden="1" x14ac:dyDescent="0.25">
      <c r="L160" s="241"/>
      <c r="M160" s="241"/>
      <c r="N160" s="37" t="s">
        <v>52</v>
      </c>
      <c r="O160" s="43"/>
      <c r="P160" s="43"/>
      <c r="Q160" s="43"/>
      <c r="R160" s="43"/>
      <c r="S160" s="43"/>
    </row>
    <row r="161" spans="12:19" hidden="1" x14ac:dyDescent="0.25">
      <c r="L161" s="241"/>
      <c r="M161" s="241"/>
      <c r="N161" s="37" t="s">
        <v>53</v>
      </c>
      <c r="O161" s="43"/>
      <c r="P161" s="43"/>
      <c r="Q161" s="43"/>
      <c r="R161" s="43"/>
      <c r="S161" s="43"/>
    </row>
    <row r="162" spans="12:19" hidden="1" x14ac:dyDescent="0.25">
      <c r="L162" s="241"/>
      <c r="M162" s="241"/>
      <c r="N162" s="37" t="s">
        <v>54</v>
      </c>
      <c r="O162" s="43"/>
      <c r="P162" s="43"/>
      <c r="Q162" s="43"/>
      <c r="R162" s="43"/>
      <c r="S162" s="43"/>
    </row>
    <row r="163" spans="12:19" hidden="1" x14ac:dyDescent="0.25">
      <c r="L163" s="241"/>
      <c r="M163" s="241"/>
      <c r="N163" s="37" t="s">
        <v>55</v>
      </c>
      <c r="O163" s="43"/>
      <c r="P163" s="43"/>
      <c r="Q163" s="43"/>
      <c r="R163" s="43"/>
      <c r="S163" s="43"/>
    </row>
    <row r="164" spans="12:19" hidden="1" x14ac:dyDescent="0.25">
      <c r="L164" s="241" t="s">
        <v>168</v>
      </c>
      <c r="M164" s="241"/>
      <c r="N164" s="37" t="s">
        <v>40</v>
      </c>
      <c r="O164" s="43"/>
      <c r="P164" s="43"/>
      <c r="Q164" s="43"/>
      <c r="R164" s="43"/>
      <c r="S164" s="43"/>
    </row>
    <row r="165" spans="12:19" hidden="1" x14ac:dyDescent="0.25">
      <c r="L165" s="241"/>
      <c r="M165" s="241"/>
      <c r="N165" s="37" t="s">
        <v>43</v>
      </c>
      <c r="O165" s="43"/>
      <c r="P165" s="43"/>
      <c r="Q165" s="43"/>
      <c r="R165" s="43"/>
      <c r="S165" s="43"/>
    </row>
    <row r="166" spans="12:19" hidden="1" x14ac:dyDescent="0.25">
      <c r="L166" s="241"/>
      <c r="M166" s="241"/>
      <c r="N166" s="37" t="s">
        <v>45</v>
      </c>
      <c r="O166" s="43"/>
      <c r="P166" s="43"/>
      <c r="Q166" s="43"/>
      <c r="R166" s="43"/>
      <c r="S166" s="43"/>
    </row>
    <row r="167" spans="12:19" hidden="1" x14ac:dyDescent="0.25">
      <c r="L167" s="241"/>
      <c r="M167" s="241"/>
      <c r="N167" s="37" t="s">
        <v>48</v>
      </c>
      <c r="O167" s="43"/>
      <c r="P167" s="43"/>
      <c r="Q167" s="43"/>
      <c r="R167" s="43"/>
      <c r="S167" s="43"/>
    </row>
    <row r="168" spans="12:19" hidden="1" x14ac:dyDescent="0.25">
      <c r="L168" s="241"/>
      <c r="M168" s="241"/>
      <c r="N168" s="37" t="s">
        <v>51</v>
      </c>
      <c r="O168" s="43"/>
      <c r="P168" s="43"/>
      <c r="Q168" s="43"/>
      <c r="R168" s="43"/>
      <c r="S168" s="43"/>
    </row>
    <row r="169" spans="12:19" hidden="1" x14ac:dyDescent="0.25">
      <c r="L169" s="241"/>
      <c r="M169" s="241"/>
      <c r="N169" s="37" t="s">
        <v>52</v>
      </c>
      <c r="O169" s="43"/>
      <c r="P169" s="43"/>
      <c r="Q169" s="43"/>
      <c r="R169" s="43"/>
      <c r="S169" s="43"/>
    </row>
    <row r="170" spans="12:19" hidden="1" x14ac:dyDescent="0.25">
      <c r="L170" s="241"/>
      <c r="M170" s="241"/>
      <c r="N170" s="37" t="s">
        <v>53</v>
      </c>
      <c r="O170" s="43"/>
      <c r="P170" s="43"/>
      <c r="Q170" s="43"/>
      <c r="R170" s="43"/>
      <c r="S170" s="43"/>
    </row>
    <row r="171" spans="12:19" hidden="1" x14ac:dyDescent="0.25">
      <c r="L171" s="241"/>
      <c r="M171" s="241"/>
      <c r="N171" s="37" t="s">
        <v>54</v>
      </c>
      <c r="O171" s="43"/>
      <c r="P171" s="43"/>
      <c r="Q171" s="43"/>
      <c r="R171" s="43"/>
      <c r="S171" s="43"/>
    </row>
    <row r="172" spans="12:19" hidden="1" x14ac:dyDescent="0.25">
      <c r="L172" s="241"/>
      <c r="M172" s="241"/>
      <c r="N172" s="37" t="s">
        <v>55</v>
      </c>
      <c r="O172" s="43"/>
      <c r="P172" s="43"/>
      <c r="Q172" s="43"/>
      <c r="R172" s="43"/>
      <c r="S172" s="43"/>
    </row>
    <row r="173" spans="12:19" hidden="1" x14ac:dyDescent="0.25">
      <c r="L173" s="241" t="s">
        <v>169</v>
      </c>
      <c r="M173" s="241"/>
      <c r="N173" s="37" t="s">
        <v>40</v>
      </c>
      <c r="O173" s="43"/>
      <c r="P173" s="43"/>
      <c r="Q173" s="43"/>
      <c r="R173" s="43"/>
      <c r="S173" s="43"/>
    </row>
    <row r="174" spans="12:19" hidden="1" x14ac:dyDescent="0.25">
      <c r="L174" s="241"/>
      <c r="M174" s="241"/>
      <c r="N174" s="37" t="s">
        <v>43</v>
      </c>
      <c r="O174" s="43"/>
      <c r="P174" s="43"/>
      <c r="Q174" s="43"/>
      <c r="R174" s="43"/>
      <c r="S174" s="43"/>
    </row>
    <row r="175" spans="12:19" hidden="1" x14ac:dyDescent="0.25">
      <c r="L175" s="241"/>
      <c r="M175" s="241"/>
      <c r="N175" s="37" t="s">
        <v>45</v>
      </c>
      <c r="O175" s="43"/>
      <c r="P175" s="43"/>
      <c r="Q175" s="43"/>
      <c r="R175" s="43"/>
      <c r="S175" s="43"/>
    </row>
    <row r="176" spans="12:19" hidden="1" x14ac:dyDescent="0.25">
      <c r="L176" s="241"/>
      <c r="M176" s="241"/>
      <c r="N176" s="37" t="s">
        <v>48</v>
      </c>
      <c r="O176" s="43"/>
      <c r="P176" s="43"/>
      <c r="Q176" s="43"/>
      <c r="R176" s="43"/>
      <c r="S176" s="43"/>
    </row>
    <row r="177" spans="12:19" hidden="1" x14ac:dyDescent="0.25">
      <c r="L177" s="241"/>
      <c r="M177" s="241"/>
      <c r="N177" s="37" t="s">
        <v>51</v>
      </c>
      <c r="O177" s="43"/>
      <c r="P177" s="43"/>
      <c r="Q177" s="43"/>
      <c r="R177" s="43"/>
      <c r="S177" s="43"/>
    </row>
    <row r="178" spans="12:19" hidden="1" x14ac:dyDescent="0.25">
      <c r="L178" s="241"/>
      <c r="M178" s="241"/>
      <c r="N178" s="37" t="s">
        <v>52</v>
      </c>
      <c r="O178" s="43"/>
      <c r="P178" s="43"/>
      <c r="Q178" s="43"/>
      <c r="R178" s="43"/>
      <c r="S178" s="43"/>
    </row>
    <row r="179" spans="12:19" hidden="1" x14ac:dyDescent="0.25">
      <c r="L179" s="241"/>
      <c r="M179" s="241"/>
      <c r="N179" s="37" t="s">
        <v>53</v>
      </c>
      <c r="O179" s="43"/>
      <c r="P179" s="43"/>
      <c r="Q179" s="43"/>
      <c r="R179" s="43"/>
      <c r="S179" s="43"/>
    </row>
    <row r="180" spans="12:19" hidden="1" x14ac:dyDescent="0.25">
      <c r="L180" s="241"/>
      <c r="M180" s="241"/>
      <c r="N180" s="37" t="s">
        <v>54</v>
      </c>
      <c r="O180" s="43"/>
      <c r="P180" s="43"/>
      <c r="Q180" s="43"/>
      <c r="R180" s="43"/>
      <c r="S180" s="43"/>
    </row>
    <row r="181" spans="12:19" ht="18.75" hidden="1" x14ac:dyDescent="0.25">
      <c r="L181" s="38" t="s">
        <v>170</v>
      </c>
      <c r="M181" s="38"/>
      <c r="N181" s="39"/>
      <c r="O181" s="43"/>
      <c r="P181" s="43"/>
      <c r="Q181" s="43"/>
      <c r="R181" s="43"/>
      <c r="S181" s="43"/>
    </row>
    <row r="182" spans="12:19" hidden="1" x14ac:dyDescent="0.25">
      <c r="L182" s="240" t="s">
        <v>171</v>
      </c>
      <c r="M182" s="240" t="s">
        <v>54</v>
      </c>
      <c r="N182" s="31" t="s">
        <v>160</v>
      </c>
      <c r="O182" s="43"/>
      <c r="P182" s="43"/>
      <c r="Q182" s="43"/>
      <c r="R182" s="43"/>
      <c r="S182" s="43"/>
    </row>
    <row r="183" spans="12:19" hidden="1" x14ac:dyDescent="0.25">
      <c r="L183" s="240"/>
      <c r="M183" s="240"/>
      <c r="N183" s="31" t="s">
        <v>161</v>
      </c>
      <c r="O183" s="43"/>
      <c r="P183" s="43"/>
      <c r="Q183" s="43"/>
      <c r="R183" s="43"/>
      <c r="S183" s="43"/>
    </row>
    <row r="184" spans="12:19" hidden="1" x14ac:dyDescent="0.25">
      <c r="L184" s="240"/>
      <c r="M184" s="240"/>
      <c r="N184" s="31" t="s">
        <v>172</v>
      </c>
      <c r="O184" s="43"/>
      <c r="P184" s="43"/>
      <c r="Q184" s="43"/>
      <c r="R184" s="43"/>
      <c r="S184" s="43"/>
    </row>
    <row r="185" spans="12:19" hidden="1" x14ac:dyDescent="0.25">
      <c r="L185" s="240"/>
      <c r="M185" s="240" t="s">
        <v>55</v>
      </c>
      <c r="N185" s="31" t="s">
        <v>160</v>
      </c>
      <c r="O185" s="43"/>
      <c r="P185" s="43"/>
      <c r="Q185" s="43"/>
      <c r="R185" s="43"/>
      <c r="S185" s="43"/>
    </row>
    <row r="186" spans="12:19" hidden="1" x14ac:dyDescent="0.25">
      <c r="L186" s="240"/>
      <c r="M186" s="240"/>
      <c r="N186" s="31" t="s">
        <v>161</v>
      </c>
      <c r="O186" s="43"/>
      <c r="P186" s="43"/>
      <c r="Q186" s="43"/>
      <c r="R186" s="43"/>
      <c r="S186" s="43"/>
    </row>
    <row r="187" spans="12:19" hidden="1" x14ac:dyDescent="0.25">
      <c r="L187" s="240"/>
      <c r="M187" s="240"/>
      <c r="N187" s="31" t="s">
        <v>172</v>
      </c>
      <c r="O187" s="43"/>
      <c r="P187" s="43"/>
      <c r="Q187" s="43"/>
      <c r="R187" s="43"/>
      <c r="S187" s="43"/>
    </row>
    <row r="188" spans="12:19" hidden="1" x14ac:dyDescent="0.25">
      <c r="L188" s="242" t="s">
        <v>173</v>
      </c>
      <c r="M188" s="242"/>
      <c r="N188" s="41" t="s">
        <v>174</v>
      </c>
      <c r="O188" s="43"/>
      <c r="P188" s="43"/>
      <c r="Q188" s="43"/>
      <c r="R188" s="43"/>
      <c r="S188" s="43"/>
    </row>
    <row r="189" spans="12:19" hidden="1" x14ac:dyDescent="0.25">
      <c r="L189" s="242"/>
      <c r="M189" s="242"/>
      <c r="N189" s="41" t="s">
        <v>175</v>
      </c>
      <c r="O189" s="43"/>
      <c r="P189" s="43"/>
      <c r="Q189" s="43"/>
      <c r="R189" s="43"/>
      <c r="S189" s="43"/>
    </row>
    <row r="190" spans="12:19" hidden="1" x14ac:dyDescent="0.25">
      <c r="L190" s="242"/>
      <c r="M190" s="242"/>
      <c r="N190" s="41" t="s">
        <v>176</v>
      </c>
      <c r="O190" s="43"/>
      <c r="P190" s="43"/>
      <c r="Q190" s="43"/>
      <c r="R190" s="43"/>
      <c r="S190" s="43"/>
    </row>
    <row r="191" spans="12:19" hidden="1" x14ac:dyDescent="0.25">
      <c r="L191" s="242"/>
      <c r="M191" s="242"/>
      <c r="N191" s="41" t="s">
        <v>177</v>
      </c>
      <c r="O191" s="43"/>
      <c r="P191" s="43"/>
      <c r="Q191" s="43"/>
      <c r="R191" s="43"/>
      <c r="S191" s="43"/>
    </row>
    <row r="192" spans="12:19" hidden="1" x14ac:dyDescent="0.25">
      <c r="L192" s="242"/>
      <c r="M192" s="242"/>
      <c r="N192" s="41" t="s">
        <v>178</v>
      </c>
      <c r="O192" s="43"/>
      <c r="P192" s="43"/>
      <c r="Q192" s="43"/>
      <c r="R192" s="43"/>
      <c r="S192" s="43"/>
    </row>
    <row r="193" spans="12:19" hidden="1" x14ac:dyDescent="0.25">
      <c r="L193" s="242"/>
      <c r="M193" s="242"/>
      <c r="N193" s="41" t="s">
        <v>179</v>
      </c>
      <c r="O193" s="43"/>
      <c r="P193" s="43"/>
      <c r="Q193" s="43"/>
      <c r="R193" s="43"/>
      <c r="S193" s="43"/>
    </row>
    <row r="194" spans="12:19" hidden="1" x14ac:dyDescent="0.25">
      <c r="L194" s="243" t="s">
        <v>180</v>
      </c>
      <c r="M194" s="243"/>
      <c r="N194" s="42" t="s">
        <v>174</v>
      </c>
      <c r="O194" s="43"/>
      <c r="P194" s="43"/>
      <c r="Q194" s="43"/>
      <c r="R194" s="43"/>
      <c r="S194" s="43"/>
    </row>
    <row r="195" spans="12:19" hidden="1" x14ac:dyDescent="0.25">
      <c r="L195" s="243"/>
      <c r="M195" s="243"/>
      <c r="N195" s="42" t="s">
        <v>175</v>
      </c>
      <c r="O195" s="43"/>
      <c r="P195" s="43"/>
      <c r="Q195" s="43"/>
      <c r="R195" s="43"/>
      <c r="S195" s="43"/>
    </row>
    <row r="196" spans="12:19" hidden="1" x14ac:dyDescent="0.25">
      <c r="L196" s="243"/>
      <c r="M196" s="243"/>
      <c r="N196" s="42" t="s">
        <v>176</v>
      </c>
      <c r="O196" s="43"/>
      <c r="P196" s="43"/>
      <c r="Q196" s="43"/>
      <c r="R196" s="43"/>
      <c r="S196" s="43"/>
    </row>
    <row r="197" spans="12:19" hidden="1" x14ac:dyDescent="0.25">
      <c r="L197" s="243" t="s">
        <v>181</v>
      </c>
      <c r="M197" s="243"/>
      <c r="N197" s="42" t="s">
        <v>182</v>
      </c>
      <c r="O197" s="43"/>
      <c r="P197" s="43"/>
      <c r="Q197" s="43"/>
      <c r="R197" s="43"/>
      <c r="S197" s="43"/>
    </row>
    <row r="198" spans="12:19" hidden="1" x14ac:dyDescent="0.25">
      <c r="L198" s="243"/>
      <c r="M198" s="243"/>
      <c r="N198" s="42" t="s">
        <v>175</v>
      </c>
      <c r="O198" s="43"/>
      <c r="P198" s="43"/>
      <c r="Q198" s="43"/>
      <c r="R198" s="43"/>
      <c r="S198" s="43"/>
    </row>
    <row r="199" spans="12:19" hidden="1" x14ac:dyDescent="0.25">
      <c r="L199" s="243"/>
      <c r="M199" s="243"/>
      <c r="N199" s="42" t="s">
        <v>176</v>
      </c>
      <c r="O199" s="43"/>
      <c r="P199" s="43"/>
      <c r="Q199" s="43"/>
      <c r="R199" s="43"/>
      <c r="S199" s="43"/>
    </row>
    <row r="200" spans="12:19" hidden="1" x14ac:dyDescent="0.25">
      <c r="L200" s="243"/>
      <c r="M200" s="243"/>
      <c r="N200" s="42" t="s">
        <v>178</v>
      </c>
      <c r="O200" s="43"/>
      <c r="P200" s="43"/>
      <c r="Q200" s="43"/>
      <c r="R200" s="43"/>
      <c r="S200" s="43"/>
    </row>
    <row r="201" spans="12:19" hidden="1" x14ac:dyDescent="0.25">
      <c r="L201" s="243"/>
      <c r="M201" s="243"/>
      <c r="N201" s="42" t="s">
        <v>179</v>
      </c>
      <c r="O201" s="43"/>
      <c r="P201" s="43"/>
      <c r="Q201" s="43"/>
      <c r="R201" s="43"/>
      <c r="S201" s="43"/>
    </row>
    <row r="202" spans="12:19" hidden="1" x14ac:dyDescent="0.25">
      <c r="L202" s="243" t="s">
        <v>183</v>
      </c>
      <c r="M202" s="243"/>
      <c r="N202" s="42" t="s">
        <v>54</v>
      </c>
      <c r="O202" s="43"/>
      <c r="P202" s="43"/>
      <c r="Q202" s="43"/>
      <c r="R202" s="43"/>
      <c r="S202" s="43"/>
    </row>
    <row r="203" spans="12:19" hidden="1" x14ac:dyDescent="0.25">
      <c r="L203" s="243" t="s">
        <v>184</v>
      </c>
      <c r="M203" s="243"/>
      <c r="N203" s="42" t="s">
        <v>185</v>
      </c>
      <c r="O203" s="43"/>
      <c r="P203" s="43"/>
      <c r="Q203" s="43"/>
      <c r="R203" s="43"/>
      <c r="S203" s="43"/>
    </row>
    <row r="204" spans="12:19" hidden="1" x14ac:dyDescent="0.25">
      <c r="L204" s="243"/>
      <c r="M204" s="243"/>
      <c r="N204" s="42" t="s">
        <v>186</v>
      </c>
      <c r="O204" s="43"/>
      <c r="P204" s="43"/>
      <c r="Q204" s="43"/>
      <c r="R204" s="43"/>
      <c r="S204" s="43"/>
    </row>
    <row r="205" spans="12:19" hidden="1" x14ac:dyDescent="0.25">
      <c r="L205" s="243"/>
      <c r="M205" s="243"/>
      <c r="N205" s="42" t="s">
        <v>187</v>
      </c>
      <c r="O205" s="43"/>
      <c r="P205" s="43"/>
      <c r="Q205" s="43"/>
      <c r="R205" s="43"/>
      <c r="S205" s="43"/>
    </row>
    <row r="206" spans="12:19" hidden="1" x14ac:dyDescent="0.25">
      <c r="L206" s="243"/>
      <c r="M206" s="243"/>
      <c r="N206" s="42" t="s">
        <v>54</v>
      </c>
      <c r="O206" s="43"/>
      <c r="P206" s="43"/>
      <c r="Q206" s="43"/>
      <c r="R206" s="43"/>
      <c r="S206" s="43"/>
    </row>
    <row r="207" spans="12:19" hidden="1" x14ac:dyDescent="0.25">
      <c r="L207" s="243"/>
      <c r="M207" s="243"/>
      <c r="N207" s="42" t="s">
        <v>55</v>
      </c>
      <c r="O207" s="43"/>
      <c r="P207" s="43"/>
      <c r="Q207" s="43"/>
      <c r="R207" s="43"/>
      <c r="S207" s="43"/>
    </row>
    <row r="208" spans="12:19" hidden="1" x14ac:dyDescent="0.25">
      <c r="L208" s="243" t="s">
        <v>188</v>
      </c>
      <c r="M208" s="243"/>
      <c r="N208" s="42" t="s">
        <v>189</v>
      </c>
      <c r="O208" s="43"/>
      <c r="P208" s="43"/>
      <c r="Q208" s="43"/>
      <c r="R208" s="43"/>
      <c r="S208" s="43"/>
    </row>
    <row r="209" spans="12:21" hidden="1" x14ac:dyDescent="0.25">
      <c r="L209" s="243"/>
      <c r="M209" s="243"/>
      <c r="N209" s="42" t="s">
        <v>55</v>
      </c>
      <c r="O209" s="43"/>
      <c r="P209" s="43"/>
      <c r="Q209" s="43"/>
      <c r="R209" s="43"/>
      <c r="S209" s="43"/>
    </row>
    <row r="210" spans="12:21" hidden="1" x14ac:dyDescent="0.25">
      <c r="L210" s="240" t="s">
        <v>190</v>
      </c>
      <c r="M210" s="240"/>
      <c r="N210" s="42" t="s">
        <v>189</v>
      </c>
      <c r="O210" s="43"/>
      <c r="P210" s="43"/>
      <c r="Q210" s="43"/>
      <c r="R210" s="43"/>
      <c r="S210" s="43"/>
    </row>
    <row r="211" spans="12:21" hidden="1" x14ac:dyDescent="0.25">
      <c r="L211" s="240"/>
      <c r="M211" s="240"/>
      <c r="N211" s="42" t="s">
        <v>55</v>
      </c>
      <c r="O211" s="43"/>
      <c r="P211" s="43"/>
      <c r="Q211" s="43"/>
      <c r="R211" s="43"/>
      <c r="S211" s="43"/>
    </row>
    <row r="212" spans="12:21" ht="30" hidden="1" x14ac:dyDescent="0.25">
      <c r="L212" s="240" t="s">
        <v>191</v>
      </c>
      <c r="M212" s="240"/>
      <c r="N212" s="44" t="s">
        <v>192</v>
      </c>
      <c r="O212" s="43"/>
      <c r="P212" s="43"/>
      <c r="Q212" s="43"/>
      <c r="R212" s="43"/>
      <c r="S212" s="43"/>
    </row>
    <row r="213" spans="12:21" hidden="1" x14ac:dyDescent="0.25">
      <c r="L213" s="240" t="s">
        <v>193</v>
      </c>
      <c r="M213" s="240"/>
      <c r="N213" s="41" t="s">
        <v>194</v>
      </c>
      <c r="O213" s="43"/>
      <c r="P213" s="43"/>
      <c r="Q213" s="43"/>
      <c r="R213" s="43"/>
      <c r="S213" s="43"/>
    </row>
    <row r="215" spans="12:21" x14ac:dyDescent="0.25">
      <c r="U215">
        <f>562-150</f>
        <v>412</v>
      </c>
    </row>
    <row r="218" spans="12:21" x14ac:dyDescent="0.25">
      <c r="T218">
        <f>984+56</f>
        <v>1040</v>
      </c>
    </row>
    <row r="219" spans="12:21" x14ac:dyDescent="0.25">
      <c r="T219">
        <f>1309-1040</f>
        <v>269</v>
      </c>
    </row>
  </sheetData>
  <mergeCells count="44">
    <mergeCell ref="L210:M211"/>
    <mergeCell ref="L212:M212"/>
    <mergeCell ref="L213:M213"/>
    <mergeCell ref="L188:M193"/>
    <mergeCell ref="L194:M196"/>
    <mergeCell ref="L197:M201"/>
    <mergeCell ref="L202:M202"/>
    <mergeCell ref="L203:M207"/>
    <mergeCell ref="L208:M209"/>
    <mergeCell ref="L155:M163"/>
    <mergeCell ref="L164:M172"/>
    <mergeCell ref="L173:M180"/>
    <mergeCell ref="L182:L187"/>
    <mergeCell ref="M182:M184"/>
    <mergeCell ref="M185:M187"/>
    <mergeCell ref="L146:M154"/>
    <mergeCell ref="B69:G69"/>
    <mergeCell ref="L69:M77"/>
    <mergeCell ref="L78:M111"/>
    <mergeCell ref="L112:M118"/>
    <mergeCell ref="L119:L136"/>
    <mergeCell ref="M119:M120"/>
    <mergeCell ref="M121:M122"/>
    <mergeCell ref="M123:M124"/>
    <mergeCell ref="M125:M126"/>
    <mergeCell ref="M127:M128"/>
    <mergeCell ref="M129:M130"/>
    <mergeCell ref="M131:M132"/>
    <mergeCell ref="M133:M134"/>
    <mergeCell ref="M135:M136"/>
    <mergeCell ref="L137:M145"/>
    <mergeCell ref="L19:M27"/>
    <mergeCell ref="B20:G20"/>
    <mergeCell ref="L28:M68"/>
    <mergeCell ref="B34:G34"/>
    <mergeCell ref="B47:G47"/>
    <mergeCell ref="B59:G59"/>
    <mergeCell ref="N7:S7"/>
    <mergeCell ref="L18:M18"/>
    <mergeCell ref="B4:C4"/>
    <mergeCell ref="B5:C5"/>
    <mergeCell ref="B6:C6"/>
    <mergeCell ref="B7:G7"/>
    <mergeCell ref="L17:M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16"/>
  <sheetViews>
    <sheetView workbookViewId="0">
      <selection activeCell="F15" sqref="F15"/>
    </sheetView>
  </sheetViews>
  <sheetFormatPr defaultRowHeight="15" x14ac:dyDescent="0.25"/>
  <cols>
    <col min="3" max="3" width="17.5703125" customWidth="1"/>
    <col min="4" max="4" width="16.5703125" customWidth="1"/>
    <col min="5" max="5" width="18.42578125" customWidth="1"/>
    <col min="6" max="7" width="28.28515625" customWidth="1"/>
    <col min="8" max="8" width="47.85546875" customWidth="1"/>
  </cols>
  <sheetData>
    <row r="4" spans="3:12" ht="15.75" thickBot="1" x14ac:dyDescent="0.3"/>
    <row r="5" spans="3:12" ht="21.75" thickBot="1" x14ac:dyDescent="0.4">
      <c r="C5" s="244" t="s">
        <v>416</v>
      </c>
      <c r="D5" s="245"/>
      <c r="E5" s="245"/>
      <c r="F5" s="245"/>
      <c r="G5" s="245"/>
      <c r="H5" s="246"/>
    </row>
    <row r="6" spans="3:12" x14ac:dyDescent="0.25">
      <c r="C6" s="209" t="s">
        <v>407</v>
      </c>
      <c r="D6" s="209" t="s">
        <v>12</v>
      </c>
      <c r="E6" s="209" t="s">
        <v>13</v>
      </c>
      <c r="F6" s="209" t="s">
        <v>14</v>
      </c>
      <c r="G6" s="209" t="s">
        <v>412</v>
      </c>
      <c r="H6" s="209" t="s">
        <v>37</v>
      </c>
    </row>
    <row r="7" spans="3:12" x14ac:dyDescent="0.25">
      <c r="C7" s="206">
        <v>63</v>
      </c>
      <c r="D7" s="11">
        <f>12400+930</f>
        <v>13330</v>
      </c>
      <c r="E7" s="11">
        <v>13480</v>
      </c>
      <c r="F7" s="11">
        <f>+D7-E7</f>
        <v>-150</v>
      </c>
      <c r="G7" s="225" t="s">
        <v>413</v>
      </c>
      <c r="H7" s="207" t="s">
        <v>410</v>
      </c>
    </row>
    <row r="8" spans="3:12" x14ac:dyDescent="0.25">
      <c r="C8" s="206">
        <v>75</v>
      </c>
      <c r="D8" s="11">
        <f>4686+300</f>
        <v>4986</v>
      </c>
      <c r="E8" s="11">
        <v>4696.5</v>
      </c>
      <c r="F8" s="11">
        <f t="shared" ref="F8:F13" si="0">+D8-E8</f>
        <v>289.5</v>
      </c>
      <c r="G8" s="226"/>
      <c r="H8" s="207" t="s">
        <v>408</v>
      </c>
    </row>
    <row r="9" spans="3:12" x14ac:dyDescent="0.25">
      <c r="C9" s="206">
        <v>90</v>
      </c>
      <c r="D9" s="11">
        <v>4200</v>
      </c>
      <c r="E9" s="11">
        <v>4124.6000000000004</v>
      </c>
      <c r="F9" s="11">
        <f t="shared" si="0"/>
        <v>75.399999999999636</v>
      </c>
      <c r="G9" s="226"/>
      <c r="H9" s="207"/>
    </row>
    <row r="10" spans="3:12" x14ac:dyDescent="0.25">
      <c r="C10" s="206">
        <v>110</v>
      </c>
      <c r="D10" s="11">
        <f>5950+100</f>
        <v>6050</v>
      </c>
      <c r="E10" s="11">
        <f>3275.5+1840+1182</f>
        <v>6297.5</v>
      </c>
      <c r="F10" s="11">
        <f t="shared" si="0"/>
        <v>-247.5</v>
      </c>
      <c r="G10" s="226"/>
      <c r="H10" s="207" t="s">
        <v>409</v>
      </c>
      <c r="L10">
        <f>2800+3468</f>
        <v>6268</v>
      </c>
    </row>
    <row r="11" spans="3:12" x14ac:dyDescent="0.25">
      <c r="C11" s="206">
        <v>125</v>
      </c>
      <c r="D11" s="11">
        <v>600</v>
      </c>
      <c r="E11" s="11">
        <v>484.4</v>
      </c>
      <c r="F11" s="11">
        <f t="shared" si="0"/>
        <v>115.60000000000002</v>
      </c>
      <c r="G11" s="226"/>
      <c r="H11" s="207"/>
      <c r="L11">
        <v>5900</v>
      </c>
    </row>
    <row r="12" spans="3:12" x14ac:dyDescent="0.25">
      <c r="C12" s="206">
        <v>140</v>
      </c>
      <c r="D12" s="11">
        <v>2736</v>
      </c>
      <c r="E12" s="11">
        <v>2792</v>
      </c>
      <c r="F12" s="11">
        <f t="shared" si="0"/>
        <v>-56</v>
      </c>
      <c r="G12" s="226"/>
      <c r="H12" s="207" t="s">
        <v>415</v>
      </c>
      <c r="L12">
        <f>SUM(L10:L11)</f>
        <v>12168</v>
      </c>
    </row>
    <row r="13" spans="3:12" x14ac:dyDescent="0.25">
      <c r="C13" s="206">
        <v>160</v>
      </c>
      <c r="D13" s="11">
        <v>1020</v>
      </c>
      <c r="E13" s="11">
        <v>1034</v>
      </c>
      <c r="F13" s="11">
        <f t="shared" si="0"/>
        <v>-14</v>
      </c>
      <c r="G13" s="227"/>
      <c r="H13" s="207" t="s">
        <v>411</v>
      </c>
      <c r="L13">
        <v>868</v>
      </c>
    </row>
    <row r="14" spans="3:12" x14ac:dyDescent="0.25">
      <c r="L14">
        <f>SUM(L12:L13)</f>
        <v>13036</v>
      </c>
    </row>
    <row r="16" spans="3:12" x14ac:dyDescent="0.25">
      <c r="L16">
        <f>11850+930</f>
        <v>12780</v>
      </c>
    </row>
  </sheetData>
  <mergeCells count="2">
    <mergeCell ref="C5:H5"/>
    <mergeCell ref="G7: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216"/>
  <sheetViews>
    <sheetView topLeftCell="A7" workbookViewId="0">
      <selection activeCell="AE9" sqref="AE9"/>
    </sheetView>
  </sheetViews>
  <sheetFormatPr defaultRowHeight="15" x14ac:dyDescent="0.25"/>
  <cols>
    <col min="3" max="3" width="10.28515625" customWidth="1"/>
    <col min="11" max="11" width="12.28515625" bestFit="1" customWidth="1"/>
    <col min="13" max="13" width="16.85546875" bestFit="1" customWidth="1"/>
    <col min="14" max="14" width="16.28515625" customWidth="1"/>
    <col min="15" max="15" width="24" customWidth="1"/>
    <col min="18" max="24" width="0" hidden="1" customWidth="1"/>
  </cols>
  <sheetData>
    <row r="3" spans="2:24" ht="15.75" x14ac:dyDescent="0.25">
      <c r="B3" s="233" t="s">
        <v>0</v>
      </c>
      <c r="C3" s="233"/>
      <c r="D3" s="167" t="s">
        <v>1</v>
      </c>
      <c r="E3" s="168"/>
      <c r="F3" s="168"/>
      <c r="G3" s="169"/>
    </row>
    <row r="4" spans="2:24" ht="15.75" x14ac:dyDescent="0.25">
      <c r="B4" s="233" t="s">
        <v>2</v>
      </c>
      <c r="C4" s="233"/>
      <c r="D4" s="247" t="s">
        <v>379</v>
      </c>
      <c r="E4" s="248"/>
      <c r="F4" s="248"/>
      <c r="G4" s="249"/>
    </row>
    <row r="5" spans="2:24" ht="15.75" x14ac:dyDescent="0.25">
      <c r="B5" s="234" t="s">
        <v>4</v>
      </c>
      <c r="C5" s="234"/>
      <c r="D5" s="184" t="s">
        <v>380</v>
      </c>
      <c r="E5" s="185"/>
      <c r="F5" s="185"/>
      <c r="G5" s="186"/>
    </row>
    <row r="6" spans="2:24" ht="52.5" customHeight="1" x14ac:dyDescent="0.25">
      <c r="B6" s="235" t="s">
        <v>6</v>
      </c>
      <c r="C6" s="236"/>
      <c r="D6" s="236"/>
      <c r="E6" s="236"/>
      <c r="F6" s="236"/>
      <c r="G6" s="237"/>
    </row>
    <row r="7" spans="2:24" ht="58.5" customHeight="1" x14ac:dyDescent="0.25">
      <c r="B7" s="163" t="s">
        <v>10</v>
      </c>
      <c r="C7" s="163" t="s">
        <v>11</v>
      </c>
      <c r="D7" s="163" t="s">
        <v>12</v>
      </c>
      <c r="E7" s="13" t="s">
        <v>13</v>
      </c>
      <c r="F7" s="13" t="s">
        <v>14</v>
      </c>
      <c r="G7" s="163" t="s">
        <v>15</v>
      </c>
      <c r="J7" s="162" t="s">
        <v>376</v>
      </c>
      <c r="K7" s="163" t="s">
        <v>377</v>
      </c>
      <c r="L7" s="163" t="s">
        <v>12</v>
      </c>
      <c r="M7" s="13" t="s">
        <v>13</v>
      </c>
      <c r="N7" s="13" t="s">
        <v>14</v>
      </c>
      <c r="O7" s="163" t="s">
        <v>381</v>
      </c>
    </row>
    <row r="8" spans="2:24" x14ac:dyDescent="0.25">
      <c r="B8" s="20">
        <v>1</v>
      </c>
      <c r="C8" s="171">
        <v>45022</v>
      </c>
      <c r="D8" s="11">
        <v>1300</v>
      </c>
      <c r="E8" s="166"/>
      <c r="F8" s="166"/>
      <c r="G8" s="11">
        <v>20004</v>
      </c>
      <c r="J8" s="11">
        <v>63</v>
      </c>
      <c r="K8" s="11">
        <f>+[155]PADAMPUR!$G$82</f>
        <v>11213</v>
      </c>
      <c r="L8" s="166">
        <f>+D18</f>
        <v>9293</v>
      </c>
      <c r="M8" s="166">
        <f>+R8</f>
        <v>9055.2000000000007</v>
      </c>
      <c r="N8" s="166">
        <f>+L8-M8</f>
        <v>237.79999999999927</v>
      </c>
      <c r="O8" s="250" t="s">
        <v>382</v>
      </c>
      <c r="R8" s="166">
        <v>9055.2000000000007</v>
      </c>
      <c r="S8" s="166">
        <v>897.5</v>
      </c>
      <c r="T8" s="166">
        <v>498.7</v>
      </c>
      <c r="U8" s="166">
        <v>346</v>
      </c>
      <c r="V8" s="166">
        <v>415.9</v>
      </c>
      <c r="W8" s="166">
        <v>279.89999999999998</v>
      </c>
      <c r="X8" s="166">
        <v>179.7</v>
      </c>
    </row>
    <row r="9" spans="2:24" x14ac:dyDescent="0.25">
      <c r="B9" s="20">
        <f>1+B8</f>
        <v>2</v>
      </c>
      <c r="C9" s="43"/>
      <c r="D9" s="11">
        <v>3043</v>
      </c>
      <c r="E9" s="43"/>
      <c r="F9" s="43"/>
      <c r="G9" s="11">
        <v>20003</v>
      </c>
      <c r="J9" s="11">
        <v>75</v>
      </c>
      <c r="K9" s="11">
        <f>+[155]PADAMPUR!$H$82</f>
        <v>898</v>
      </c>
      <c r="L9" s="166">
        <f>+D32</f>
        <v>900</v>
      </c>
      <c r="M9" s="166">
        <f>+S8</f>
        <v>897.5</v>
      </c>
      <c r="N9" s="166">
        <f t="shared" ref="N9:N14" si="0">+L9-M9</f>
        <v>2.5</v>
      </c>
      <c r="O9" s="251"/>
    </row>
    <row r="10" spans="2:24" x14ac:dyDescent="0.25">
      <c r="B10" s="20">
        <f>1+B9</f>
        <v>3</v>
      </c>
      <c r="C10" s="174">
        <v>45007</v>
      </c>
      <c r="D10" s="11">
        <v>3000</v>
      </c>
      <c r="E10" s="43"/>
      <c r="F10" s="43"/>
      <c r="G10" s="11">
        <v>20001</v>
      </c>
      <c r="J10" s="11">
        <v>90</v>
      </c>
      <c r="K10" s="11">
        <f>+[155]PADAMPUR!$I$81</f>
        <v>489</v>
      </c>
      <c r="L10" s="166">
        <f>+D45</f>
        <v>500</v>
      </c>
      <c r="M10" s="166">
        <f>+T8</f>
        <v>498.7</v>
      </c>
      <c r="N10" s="166">
        <f t="shared" si="0"/>
        <v>1.3000000000000114</v>
      </c>
      <c r="O10" s="251"/>
    </row>
    <row r="11" spans="2:24" x14ac:dyDescent="0.25">
      <c r="B11" s="20">
        <v>4</v>
      </c>
      <c r="C11" s="19">
        <v>45027</v>
      </c>
      <c r="D11" s="20">
        <v>1950</v>
      </c>
      <c r="E11" s="20"/>
      <c r="F11" s="20"/>
      <c r="G11" s="20">
        <v>20005</v>
      </c>
      <c r="J11" s="11">
        <v>110</v>
      </c>
      <c r="K11" s="11">
        <f>+[155]PADAMPUR!$J$81</f>
        <v>347</v>
      </c>
      <c r="L11" s="166">
        <f>+D57</f>
        <v>400</v>
      </c>
      <c r="M11" s="166">
        <f>+U8</f>
        <v>346</v>
      </c>
      <c r="N11" s="166">
        <f t="shared" si="0"/>
        <v>54</v>
      </c>
      <c r="O11" s="251"/>
    </row>
    <row r="12" spans="2:24" x14ac:dyDescent="0.25">
      <c r="B12" s="20"/>
      <c r="C12" s="19"/>
      <c r="D12" s="20"/>
      <c r="E12" s="20"/>
      <c r="F12" s="20"/>
      <c r="G12" s="20"/>
      <c r="J12" s="11">
        <v>125</v>
      </c>
      <c r="K12" s="11">
        <f>+[155]PADAMPUR!$K$81</f>
        <v>408</v>
      </c>
      <c r="L12" s="166">
        <f>+D70</f>
        <v>408</v>
      </c>
      <c r="M12" s="166">
        <f>+V8</f>
        <v>415.9</v>
      </c>
      <c r="N12" s="166">
        <f t="shared" si="0"/>
        <v>-7.8999999999999773</v>
      </c>
      <c r="O12" s="251"/>
    </row>
    <row r="13" spans="2:24" x14ac:dyDescent="0.25">
      <c r="B13" s="20"/>
      <c r="C13" s="19"/>
      <c r="D13" s="20"/>
      <c r="E13" s="20"/>
      <c r="F13" s="20"/>
      <c r="G13" s="20"/>
      <c r="J13" s="11">
        <v>140</v>
      </c>
      <c r="K13" s="11">
        <f>+[155]PADAMPUR!$L$81</f>
        <v>200</v>
      </c>
      <c r="L13" s="166">
        <f>+D81</f>
        <v>274</v>
      </c>
      <c r="M13" s="166">
        <f>+W8</f>
        <v>279.89999999999998</v>
      </c>
      <c r="N13" s="166">
        <f t="shared" si="0"/>
        <v>-5.8999999999999773</v>
      </c>
      <c r="O13" s="251"/>
    </row>
    <row r="14" spans="2:24" x14ac:dyDescent="0.25">
      <c r="B14" s="20"/>
      <c r="C14" s="19"/>
      <c r="D14" s="20"/>
      <c r="E14" s="20"/>
      <c r="F14" s="20"/>
      <c r="G14" s="175"/>
      <c r="J14" s="11">
        <v>160</v>
      </c>
      <c r="K14" s="11">
        <f>+[155]PADAMPUR!$M$82</f>
        <v>188</v>
      </c>
      <c r="L14" s="166">
        <f>+D91</f>
        <v>192</v>
      </c>
      <c r="M14" s="166">
        <f>+X8</f>
        <v>179.7</v>
      </c>
      <c r="N14" s="166">
        <f t="shared" si="0"/>
        <v>12.300000000000011</v>
      </c>
      <c r="O14" s="252"/>
    </row>
    <row r="15" spans="2:24" x14ac:dyDescent="0.25">
      <c r="B15" s="20"/>
      <c r="C15" s="19"/>
      <c r="D15" s="20"/>
      <c r="E15" s="20"/>
      <c r="F15" s="20"/>
      <c r="G15" s="175"/>
    </row>
    <row r="16" spans="2:24" x14ac:dyDescent="0.25">
      <c r="B16" s="20"/>
      <c r="C16" s="19"/>
      <c r="D16" s="20"/>
      <c r="E16" s="20"/>
      <c r="F16" s="20"/>
      <c r="G16" s="175"/>
    </row>
    <row r="17" spans="2:17" x14ac:dyDescent="0.25">
      <c r="B17" s="20"/>
      <c r="C17" s="19"/>
      <c r="D17" s="20"/>
      <c r="E17" s="20"/>
      <c r="F17" s="20"/>
      <c r="G17" s="175"/>
    </row>
    <row r="18" spans="2:17" x14ac:dyDescent="0.25">
      <c r="B18" s="20"/>
      <c r="C18" s="19" t="s">
        <v>16</v>
      </c>
      <c r="D18" s="20">
        <f>SUM(D8:D17)</f>
        <v>9293</v>
      </c>
      <c r="E18" s="20"/>
      <c r="F18" s="20"/>
      <c r="G18" s="175"/>
    </row>
    <row r="19" spans="2:17" ht="21.75" customHeight="1" x14ac:dyDescent="0.25">
      <c r="B19" s="235" t="s">
        <v>20</v>
      </c>
      <c r="C19" s="236"/>
      <c r="D19" s="236"/>
      <c r="E19" s="236"/>
      <c r="F19" s="236"/>
      <c r="G19" s="237"/>
    </row>
    <row r="20" spans="2:17" ht="46.5" customHeight="1" x14ac:dyDescent="0.25">
      <c r="B20" s="163" t="s">
        <v>10</v>
      </c>
      <c r="C20" s="163" t="s">
        <v>11</v>
      </c>
      <c r="D20" s="163" t="s">
        <v>12</v>
      </c>
      <c r="E20" s="13" t="s">
        <v>13</v>
      </c>
      <c r="F20" s="13" t="s">
        <v>14</v>
      </c>
      <c r="G20" s="163" t="s">
        <v>37</v>
      </c>
      <c r="K20" s="238"/>
      <c r="L20" s="239"/>
      <c r="M20" s="43"/>
      <c r="N20" s="43"/>
      <c r="O20" s="43"/>
      <c r="P20" s="43"/>
      <c r="Q20" s="43"/>
    </row>
    <row r="21" spans="2:17" ht="45" x14ac:dyDescent="0.25">
      <c r="B21" s="20">
        <v>1</v>
      </c>
      <c r="C21" s="171">
        <v>45022</v>
      </c>
      <c r="D21" s="166">
        <v>450</v>
      </c>
      <c r="E21" s="43"/>
      <c r="F21" s="43"/>
      <c r="G21" s="166">
        <v>20004</v>
      </c>
      <c r="K21" s="232" t="s">
        <v>32</v>
      </c>
      <c r="L21" s="232"/>
      <c r="M21" s="164" t="s">
        <v>33</v>
      </c>
      <c r="N21" s="29" t="s">
        <v>34</v>
      </c>
      <c r="O21" s="29" t="s">
        <v>35</v>
      </c>
      <c r="P21" s="29" t="s">
        <v>36</v>
      </c>
      <c r="Q21" s="29" t="s">
        <v>37</v>
      </c>
    </row>
    <row r="22" spans="2:17" x14ac:dyDescent="0.25">
      <c r="B22" s="20">
        <v>2</v>
      </c>
      <c r="C22" s="187">
        <v>45027</v>
      </c>
      <c r="D22" s="166">
        <v>450</v>
      </c>
      <c r="E22" s="43"/>
      <c r="F22" s="43"/>
      <c r="G22" s="166">
        <v>20005</v>
      </c>
      <c r="K22" s="240" t="s">
        <v>39</v>
      </c>
      <c r="L22" s="240"/>
      <c r="M22" s="31" t="s">
        <v>40</v>
      </c>
      <c r="N22" s="166"/>
      <c r="O22" s="43"/>
      <c r="P22" s="43"/>
      <c r="Q22" s="43"/>
    </row>
    <row r="23" spans="2:17" x14ac:dyDescent="0.25">
      <c r="B23" s="20">
        <v>3</v>
      </c>
      <c r="C23" s="19"/>
      <c r="D23" s="20"/>
      <c r="E23" s="20"/>
      <c r="F23" s="20"/>
      <c r="G23" s="20"/>
      <c r="K23" s="240"/>
      <c r="L23" s="240"/>
      <c r="M23" s="31" t="s">
        <v>43</v>
      </c>
      <c r="N23" s="43"/>
      <c r="O23" s="43"/>
      <c r="P23" s="43"/>
      <c r="Q23" s="43"/>
    </row>
    <row r="24" spans="2:17" x14ac:dyDescent="0.25">
      <c r="B24" s="20">
        <v>3</v>
      </c>
      <c r="C24" s="19"/>
      <c r="D24" s="20"/>
      <c r="E24" s="20"/>
      <c r="F24" s="20"/>
      <c r="G24" s="20"/>
      <c r="K24" s="240"/>
      <c r="L24" s="240"/>
      <c r="M24" s="31" t="s">
        <v>45</v>
      </c>
      <c r="N24" s="166"/>
      <c r="O24" s="43"/>
      <c r="P24" s="43"/>
      <c r="Q24" s="43"/>
    </row>
    <row r="25" spans="2:17" x14ac:dyDescent="0.25">
      <c r="B25" s="20"/>
      <c r="C25" s="19"/>
      <c r="D25" s="20"/>
      <c r="E25" s="20"/>
      <c r="F25" s="20"/>
      <c r="G25" s="20"/>
      <c r="K25" s="240"/>
      <c r="L25" s="240"/>
      <c r="M25" s="31" t="s">
        <v>48</v>
      </c>
      <c r="N25" s="43"/>
      <c r="O25" s="43"/>
      <c r="P25" s="43"/>
      <c r="Q25" s="43"/>
    </row>
    <row r="26" spans="2:17" x14ac:dyDescent="0.25">
      <c r="B26" s="20"/>
      <c r="C26" s="19"/>
      <c r="D26" s="20"/>
      <c r="E26" s="20"/>
      <c r="F26" s="20"/>
      <c r="G26" s="20"/>
      <c r="K26" s="240"/>
      <c r="L26" s="240"/>
      <c r="M26" s="31" t="s">
        <v>51</v>
      </c>
      <c r="N26" s="43"/>
      <c r="O26" s="43"/>
      <c r="P26" s="43"/>
      <c r="Q26" s="43"/>
    </row>
    <row r="27" spans="2:17" x14ac:dyDescent="0.25">
      <c r="B27" s="20"/>
      <c r="C27" s="19"/>
      <c r="D27" s="20"/>
      <c r="E27" s="20"/>
      <c r="F27" s="20"/>
      <c r="G27" s="20"/>
      <c r="K27" s="240"/>
      <c r="L27" s="240"/>
      <c r="M27" s="31" t="s">
        <v>52</v>
      </c>
      <c r="N27" s="43"/>
      <c r="O27" s="43"/>
      <c r="P27" s="43"/>
      <c r="Q27" s="43"/>
    </row>
    <row r="28" spans="2:17" x14ac:dyDescent="0.25">
      <c r="B28" s="20"/>
      <c r="C28" s="19"/>
      <c r="D28" s="20"/>
      <c r="E28" s="20"/>
      <c r="F28" s="20"/>
      <c r="G28" s="20"/>
      <c r="K28" s="240"/>
      <c r="L28" s="240"/>
      <c r="M28" s="31" t="s">
        <v>53</v>
      </c>
      <c r="N28" s="43"/>
      <c r="O28" s="43"/>
      <c r="P28" s="43"/>
      <c r="Q28" s="43"/>
    </row>
    <row r="29" spans="2:17" x14ac:dyDescent="0.25">
      <c r="B29" s="20"/>
      <c r="C29" s="19"/>
      <c r="D29" s="20"/>
      <c r="E29" s="20"/>
      <c r="F29" s="20"/>
      <c r="G29" s="20"/>
      <c r="K29" s="240"/>
      <c r="L29" s="240"/>
      <c r="M29" s="31" t="s">
        <v>54</v>
      </c>
      <c r="N29" s="43"/>
      <c r="O29" s="43"/>
      <c r="P29" s="43"/>
      <c r="Q29" s="43"/>
    </row>
    <row r="30" spans="2:17" x14ac:dyDescent="0.25">
      <c r="B30" s="20"/>
      <c r="C30" s="19"/>
      <c r="D30" s="20"/>
      <c r="E30" s="20"/>
      <c r="F30" s="20"/>
      <c r="G30" s="20"/>
      <c r="K30" s="240"/>
      <c r="L30" s="240"/>
      <c r="M30" s="31" t="s">
        <v>55</v>
      </c>
      <c r="N30" s="43"/>
      <c r="O30" s="43"/>
      <c r="P30" s="43"/>
      <c r="Q30" s="43"/>
    </row>
    <row r="31" spans="2:17" x14ac:dyDescent="0.25">
      <c r="B31" s="20"/>
      <c r="C31" s="19"/>
      <c r="D31" s="20"/>
      <c r="E31" s="20"/>
      <c r="F31" s="20"/>
      <c r="G31" s="175"/>
      <c r="K31" s="240" t="s">
        <v>56</v>
      </c>
      <c r="L31" s="240"/>
      <c r="M31" s="31" t="s">
        <v>57</v>
      </c>
      <c r="N31" s="43"/>
      <c r="O31" s="43"/>
      <c r="P31" s="43"/>
      <c r="Q31" s="43"/>
    </row>
    <row r="32" spans="2:17" x14ac:dyDescent="0.25">
      <c r="B32" s="20"/>
      <c r="C32" s="19" t="s">
        <v>16</v>
      </c>
      <c r="D32" s="20">
        <f>SUM(D21:D31)</f>
        <v>900</v>
      </c>
      <c r="E32" s="20"/>
      <c r="F32" s="20"/>
      <c r="G32" s="175"/>
      <c r="K32" s="240"/>
      <c r="L32" s="240"/>
      <c r="M32" s="31" t="s">
        <v>58</v>
      </c>
      <c r="N32" s="43"/>
      <c r="O32" s="43"/>
      <c r="P32" s="43"/>
      <c r="Q32" s="43"/>
    </row>
    <row r="33" spans="2:17" ht="18.75" x14ac:dyDescent="0.25">
      <c r="B33" s="235" t="s">
        <v>27</v>
      </c>
      <c r="C33" s="236"/>
      <c r="D33" s="236"/>
      <c r="E33" s="236"/>
      <c r="F33" s="236"/>
      <c r="G33" s="237"/>
      <c r="K33" s="240"/>
      <c r="L33" s="240"/>
      <c r="M33" s="31" t="s">
        <v>59</v>
      </c>
      <c r="N33" s="43"/>
      <c r="O33" s="43"/>
      <c r="P33" s="43"/>
      <c r="Q33" s="43"/>
    </row>
    <row r="34" spans="2:17" ht="60" x14ac:dyDescent="0.25">
      <c r="B34" s="163" t="s">
        <v>10</v>
      </c>
      <c r="C34" s="163" t="s">
        <v>11</v>
      </c>
      <c r="D34" s="163" t="s">
        <v>12</v>
      </c>
      <c r="E34" s="13" t="s">
        <v>13</v>
      </c>
      <c r="F34" s="13" t="s">
        <v>14</v>
      </c>
      <c r="G34" s="163" t="s">
        <v>37</v>
      </c>
      <c r="K34" s="240"/>
      <c r="L34" s="240"/>
      <c r="M34" s="31" t="s">
        <v>60</v>
      </c>
      <c r="N34" s="43"/>
      <c r="O34" s="43"/>
      <c r="P34" s="43"/>
      <c r="Q34" s="43"/>
    </row>
    <row r="35" spans="2:17" x14ac:dyDescent="0.25">
      <c r="B35" s="172">
        <v>1</v>
      </c>
      <c r="C35" s="171">
        <v>45022</v>
      </c>
      <c r="D35" s="20">
        <v>300</v>
      </c>
      <c r="E35" s="20"/>
      <c r="F35" s="20"/>
      <c r="G35" s="166">
        <v>20004</v>
      </c>
      <c r="K35" s="240"/>
      <c r="L35" s="240"/>
      <c r="M35" s="31" t="s">
        <v>61</v>
      </c>
      <c r="N35" s="43"/>
      <c r="O35" s="43"/>
      <c r="P35" s="43"/>
      <c r="Q35" s="43"/>
    </row>
    <row r="36" spans="2:17" x14ac:dyDescent="0.25">
      <c r="B36" s="172">
        <f>+B35+1</f>
        <v>2</v>
      </c>
      <c r="C36" s="173">
        <v>45027</v>
      </c>
      <c r="D36" s="172">
        <v>200</v>
      </c>
      <c r="E36" s="172"/>
      <c r="F36" s="172"/>
      <c r="G36" s="20">
        <v>20005</v>
      </c>
      <c r="K36" s="240"/>
      <c r="L36" s="240"/>
      <c r="M36" s="31" t="s">
        <v>62</v>
      </c>
      <c r="N36" s="43"/>
      <c r="O36" s="43"/>
      <c r="P36" s="43"/>
      <c r="Q36" s="43"/>
    </row>
    <row r="37" spans="2:17" x14ac:dyDescent="0.25">
      <c r="B37" s="20"/>
      <c r="C37" s="19"/>
      <c r="D37" s="20"/>
      <c r="E37" s="20"/>
      <c r="F37" s="20"/>
      <c r="G37" s="20"/>
      <c r="K37" s="240"/>
      <c r="L37" s="240"/>
      <c r="M37" s="31" t="s">
        <v>63</v>
      </c>
      <c r="N37" s="43"/>
      <c r="O37" s="43"/>
      <c r="P37" s="43"/>
      <c r="Q37" s="43"/>
    </row>
    <row r="38" spans="2:17" x14ac:dyDescent="0.25">
      <c r="B38" s="20"/>
      <c r="C38" s="19"/>
      <c r="D38" s="20"/>
      <c r="E38" s="20"/>
      <c r="F38" s="20"/>
      <c r="G38" s="20"/>
      <c r="K38" s="240"/>
      <c r="L38" s="240"/>
      <c r="M38" s="31" t="s">
        <v>64</v>
      </c>
      <c r="N38" s="166"/>
      <c r="O38" s="166"/>
      <c r="P38" s="166"/>
      <c r="Q38" s="166"/>
    </row>
    <row r="39" spans="2:17" x14ac:dyDescent="0.25">
      <c r="B39" s="20"/>
      <c r="C39" s="19"/>
      <c r="D39" s="20"/>
      <c r="E39" s="20"/>
      <c r="F39" s="20"/>
      <c r="G39" s="20"/>
      <c r="K39" s="240"/>
      <c r="L39" s="240"/>
      <c r="M39" s="31" t="s">
        <v>66</v>
      </c>
      <c r="N39" s="43"/>
      <c r="O39" s="43"/>
      <c r="P39" s="43"/>
      <c r="Q39" s="43"/>
    </row>
    <row r="40" spans="2:17" x14ac:dyDescent="0.25">
      <c r="B40" s="172"/>
      <c r="C40" s="173"/>
      <c r="D40" s="172"/>
      <c r="E40" s="172"/>
      <c r="F40" s="172"/>
      <c r="G40" s="20"/>
      <c r="K40" s="240"/>
      <c r="L40" s="240"/>
      <c r="M40" s="31" t="s">
        <v>69</v>
      </c>
      <c r="N40" s="43"/>
      <c r="O40" s="43"/>
      <c r="P40" s="43"/>
      <c r="Q40" s="43"/>
    </row>
    <row r="41" spans="2:17" x14ac:dyDescent="0.25">
      <c r="B41" s="172"/>
      <c r="C41" s="173"/>
      <c r="D41" s="176"/>
      <c r="E41" s="172"/>
      <c r="F41" s="172"/>
      <c r="G41" s="20"/>
      <c r="K41" s="240"/>
      <c r="L41" s="240"/>
      <c r="M41" s="31" t="s">
        <v>71</v>
      </c>
      <c r="N41" s="43"/>
      <c r="O41" s="43"/>
      <c r="P41" s="43"/>
      <c r="Q41" s="43"/>
    </row>
    <row r="42" spans="2:17" x14ac:dyDescent="0.25">
      <c r="B42" s="172"/>
      <c r="C42" s="173"/>
      <c r="D42" s="176"/>
      <c r="E42" s="172"/>
      <c r="F42" s="172"/>
      <c r="G42" s="20"/>
      <c r="K42" s="240"/>
      <c r="L42" s="240"/>
      <c r="M42" s="31" t="s">
        <v>74</v>
      </c>
      <c r="N42" s="11"/>
      <c r="O42" s="43"/>
      <c r="P42" s="43"/>
      <c r="Q42" s="43"/>
    </row>
    <row r="43" spans="2:17" x14ac:dyDescent="0.25">
      <c r="B43" s="172"/>
      <c r="C43" s="173"/>
      <c r="D43" s="176"/>
      <c r="E43" s="172"/>
      <c r="F43" s="172"/>
      <c r="G43" s="175"/>
      <c r="K43" s="240"/>
      <c r="L43" s="240"/>
      <c r="M43" s="31" t="s">
        <v>75</v>
      </c>
      <c r="N43" s="43"/>
      <c r="O43" s="43"/>
      <c r="P43" s="43"/>
      <c r="Q43" s="43"/>
    </row>
    <row r="44" spans="2:17" x14ac:dyDescent="0.25">
      <c r="B44" s="172"/>
      <c r="C44" s="173"/>
      <c r="D44" s="176"/>
      <c r="E44" s="172"/>
      <c r="F44" s="172"/>
      <c r="G44" s="175"/>
      <c r="K44" s="240"/>
      <c r="L44" s="240"/>
      <c r="M44" s="31" t="s">
        <v>78</v>
      </c>
      <c r="N44" s="43"/>
      <c r="O44" s="43"/>
      <c r="P44" s="43"/>
      <c r="Q44" s="43"/>
    </row>
    <row r="45" spans="2:17" x14ac:dyDescent="0.25">
      <c r="B45" s="172"/>
      <c r="C45" s="19" t="s">
        <v>16</v>
      </c>
      <c r="D45" s="20">
        <f>SUM(D35:D44)</f>
        <v>500</v>
      </c>
      <c r="E45" s="172"/>
      <c r="F45" s="172"/>
      <c r="G45" s="175"/>
      <c r="K45" s="240"/>
      <c r="L45" s="240"/>
      <c r="M45" s="31" t="s">
        <v>79</v>
      </c>
      <c r="N45" s="43"/>
      <c r="O45" s="43"/>
      <c r="P45" s="43"/>
      <c r="Q45" s="43"/>
    </row>
    <row r="46" spans="2:17" ht="18.75" x14ac:dyDescent="0.25">
      <c r="B46" s="235" t="s">
        <v>28</v>
      </c>
      <c r="C46" s="236"/>
      <c r="D46" s="236"/>
      <c r="E46" s="236"/>
      <c r="F46" s="236"/>
      <c r="G46" s="237"/>
      <c r="K46" s="240"/>
      <c r="L46" s="240"/>
      <c r="M46" s="31" t="s">
        <v>80</v>
      </c>
      <c r="N46" s="43"/>
      <c r="O46" s="43"/>
      <c r="P46" s="43"/>
      <c r="Q46" s="43"/>
    </row>
    <row r="47" spans="2:17" ht="60" x14ac:dyDescent="0.25">
      <c r="B47" s="163" t="s">
        <v>10</v>
      </c>
      <c r="C47" s="163" t="s">
        <v>11</v>
      </c>
      <c r="D47" s="163" t="s">
        <v>12</v>
      </c>
      <c r="E47" s="13" t="s">
        <v>13</v>
      </c>
      <c r="F47" s="13" t="s">
        <v>14</v>
      </c>
      <c r="G47" s="163" t="s">
        <v>37</v>
      </c>
      <c r="K47" s="240"/>
      <c r="L47" s="240"/>
      <c r="M47" s="31" t="s">
        <v>81</v>
      </c>
      <c r="N47" s="43"/>
      <c r="O47" s="43"/>
      <c r="P47" s="43"/>
      <c r="Q47" s="43"/>
    </row>
    <row r="48" spans="2:17" x14ac:dyDescent="0.25">
      <c r="B48" s="20">
        <v>1</v>
      </c>
      <c r="C48" s="187">
        <v>45022</v>
      </c>
      <c r="D48" s="166">
        <v>400</v>
      </c>
      <c r="E48" s="43"/>
      <c r="F48" s="43"/>
      <c r="G48" s="166">
        <v>20004</v>
      </c>
      <c r="K48" s="240"/>
      <c r="L48" s="240"/>
      <c r="M48" s="31" t="s">
        <v>82</v>
      </c>
      <c r="N48" s="43"/>
      <c r="O48" s="43"/>
      <c r="P48" s="43"/>
      <c r="Q48" s="43"/>
    </row>
    <row r="49" spans="2:17" x14ac:dyDescent="0.25">
      <c r="B49" s="20">
        <v>2</v>
      </c>
      <c r="C49" s="177"/>
      <c r="D49" s="11"/>
      <c r="E49" s="11"/>
      <c r="F49" s="11"/>
      <c r="G49" s="11"/>
      <c r="K49" s="240"/>
      <c r="L49" s="240"/>
      <c r="M49" s="31" t="s">
        <v>85</v>
      </c>
      <c r="N49" s="43"/>
      <c r="O49" s="43"/>
      <c r="P49" s="43"/>
      <c r="Q49" s="43"/>
    </row>
    <row r="50" spans="2:17" x14ac:dyDescent="0.25">
      <c r="B50" s="20">
        <v>3</v>
      </c>
      <c r="C50" s="178"/>
      <c r="D50" s="35"/>
      <c r="E50" s="35"/>
      <c r="F50" s="35"/>
      <c r="G50" s="35"/>
      <c r="K50" s="240"/>
      <c r="L50" s="240"/>
      <c r="M50" s="31" t="s">
        <v>88</v>
      </c>
      <c r="N50" s="11"/>
      <c r="O50" s="43"/>
      <c r="P50" s="43"/>
      <c r="Q50" s="43"/>
    </row>
    <row r="51" spans="2:17" x14ac:dyDescent="0.25">
      <c r="B51" s="20">
        <v>4</v>
      </c>
      <c r="C51" s="178"/>
      <c r="D51" s="20"/>
      <c r="E51" s="20"/>
      <c r="F51" s="20"/>
      <c r="G51" s="20"/>
      <c r="K51" s="240"/>
      <c r="L51" s="240"/>
      <c r="M51" s="31" t="s">
        <v>90</v>
      </c>
      <c r="N51" s="43"/>
      <c r="O51" s="43"/>
      <c r="P51" s="43"/>
      <c r="Q51" s="43"/>
    </row>
    <row r="52" spans="2:17" x14ac:dyDescent="0.25">
      <c r="B52" s="20">
        <v>5</v>
      </c>
      <c r="C52" s="19"/>
      <c r="D52" s="20"/>
      <c r="E52" s="20"/>
      <c r="F52" s="20"/>
      <c r="G52" s="20"/>
      <c r="K52" s="240"/>
      <c r="L52" s="240"/>
      <c r="M52" s="31" t="s">
        <v>93</v>
      </c>
      <c r="N52" s="43"/>
      <c r="O52" s="43"/>
      <c r="P52" s="43"/>
      <c r="Q52" s="43"/>
    </row>
    <row r="53" spans="2:17" x14ac:dyDescent="0.25">
      <c r="B53" s="20">
        <v>6</v>
      </c>
      <c r="C53" s="19"/>
      <c r="D53" s="20"/>
      <c r="E53" s="20"/>
      <c r="F53" s="20"/>
      <c r="G53" s="20"/>
      <c r="K53" s="240"/>
      <c r="L53" s="240"/>
      <c r="M53" s="31" t="s">
        <v>94</v>
      </c>
      <c r="N53" s="43"/>
      <c r="O53" s="43"/>
      <c r="P53" s="43"/>
      <c r="Q53" s="43"/>
    </row>
    <row r="54" spans="2:17" x14ac:dyDescent="0.25">
      <c r="B54" s="20">
        <v>7</v>
      </c>
      <c r="C54" s="19"/>
      <c r="D54" s="20"/>
      <c r="E54" s="20"/>
      <c r="F54" s="20"/>
      <c r="G54" s="20"/>
      <c r="K54" s="240"/>
      <c r="L54" s="240"/>
      <c r="M54" s="31" t="s">
        <v>95</v>
      </c>
      <c r="N54" s="43"/>
      <c r="O54" s="43"/>
      <c r="P54" s="43"/>
      <c r="Q54" s="43"/>
    </row>
    <row r="55" spans="2:17" x14ac:dyDescent="0.25">
      <c r="B55" s="20">
        <f>+B54+1</f>
        <v>8</v>
      </c>
      <c r="C55" s="19"/>
      <c r="D55" s="20"/>
      <c r="E55" s="20"/>
      <c r="F55" s="20"/>
      <c r="G55" s="175"/>
      <c r="K55" s="240"/>
      <c r="L55" s="240"/>
      <c r="M55" s="31" t="s">
        <v>96</v>
      </c>
      <c r="N55" s="43"/>
      <c r="O55" s="43"/>
      <c r="P55" s="43"/>
      <c r="Q55" s="43"/>
    </row>
    <row r="56" spans="2:17" x14ac:dyDescent="0.25">
      <c r="B56" s="20"/>
      <c r="C56" s="19"/>
      <c r="D56" s="20"/>
      <c r="E56" s="20"/>
      <c r="F56" s="20"/>
      <c r="G56" s="175"/>
      <c r="K56" s="240"/>
      <c r="L56" s="240"/>
      <c r="M56" s="31" t="s">
        <v>97</v>
      </c>
      <c r="N56" s="43"/>
      <c r="O56" s="43"/>
      <c r="P56" s="43"/>
      <c r="Q56" s="43"/>
    </row>
    <row r="57" spans="2:17" x14ac:dyDescent="0.25">
      <c r="B57" s="20"/>
      <c r="C57" s="19" t="s">
        <v>16</v>
      </c>
      <c r="D57" s="20">
        <f>SUM(D47:D56)</f>
        <v>400</v>
      </c>
      <c r="E57" s="20"/>
      <c r="F57" s="20"/>
      <c r="G57" s="175"/>
      <c r="K57" s="240"/>
      <c r="L57" s="240"/>
      <c r="M57" s="31" t="s">
        <v>98</v>
      </c>
      <c r="N57" s="43"/>
      <c r="O57" s="43"/>
      <c r="P57" s="43"/>
      <c r="Q57" s="43"/>
    </row>
    <row r="58" spans="2:17" x14ac:dyDescent="0.25">
      <c r="B58" s="179"/>
      <c r="C58" s="180"/>
      <c r="D58" s="181"/>
      <c r="E58" s="181"/>
      <c r="F58" s="181"/>
      <c r="G58" s="175"/>
      <c r="K58" s="240"/>
      <c r="L58" s="240"/>
      <c r="M58" s="31" t="s">
        <v>99</v>
      </c>
      <c r="N58" s="43"/>
      <c r="O58" s="43"/>
      <c r="P58" s="43"/>
      <c r="Q58" s="43"/>
    </row>
    <row r="59" spans="2:17" ht="18.75" x14ac:dyDescent="0.25">
      <c r="B59" s="235" t="s">
        <v>29</v>
      </c>
      <c r="C59" s="236"/>
      <c r="D59" s="236"/>
      <c r="E59" s="236"/>
      <c r="F59" s="236"/>
      <c r="G59" s="237"/>
      <c r="K59" s="240"/>
      <c r="L59" s="240"/>
      <c r="M59" s="31" t="s">
        <v>100</v>
      </c>
      <c r="N59" s="43"/>
      <c r="O59" s="43"/>
      <c r="P59" s="43"/>
      <c r="Q59" s="43"/>
    </row>
    <row r="60" spans="2:17" ht="60" x14ac:dyDescent="0.25">
      <c r="B60" s="163" t="s">
        <v>10</v>
      </c>
      <c r="C60" s="163" t="s">
        <v>11</v>
      </c>
      <c r="D60" s="163" t="s">
        <v>12</v>
      </c>
      <c r="E60" s="13" t="s">
        <v>13</v>
      </c>
      <c r="F60" s="13" t="s">
        <v>14</v>
      </c>
      <c r="G60" s="163" t="s">
        <v>37</v>
      </c>
      <c r="K60" s="240"/>
      <c r="L60" s="240"/>
      <c r="M60" s="31" t="s">
        <v>101</v>
      </c>
      <c r="N60" s="43"/>
      <c r="O60" s="43"/>
      <c r="P60" s="43"/>
      <c r="Q60" s="43"/>
    </row>
    <row r="61" spans="2:17" x14ac:dyDescent="0.25">
      <c r="B61" s="20">
        <v>1</v>
      </c>
      <c r="C61" s="19">
        <v>44983</v>
      </c>
      <c r="D61" s="20">
        <v>408</v>
      </c>
      <c r="E61" s="20"/>
      <c r="F61" s="20"/>
      <c r="G61" s="20">
        <v>20002</v>
      </c>
      <c r="K61" s="240"/>
      <c r="L61" s="240"/>
      <c r="M61" s="31" t="s">
        <v>102</v>
      </c>
      <c r="N61" s="43"/>
      <c r="O61" s="43"/>
      <c r="P61" s="43"/>
      <c r="Q61" s="43"/>
    </row>
    <row r="62" spans="2:17" x14ac:dyDescent="0.25">
      <c r="B62" s="20">
        <v>2</v>
      </c>
      <c r="C62" s="177"/>
      <c r="D62" s="11"/>
      <c r="E62" s="11"/>
      <c r="F62" s="11"/>
      <c r="G62" s="11"/>
      <c r="K62" s="240"/>
      <c r="L62" s="240"/>
      <c r="M62" s="31" t="s">
        <v>103</v>
      </c>
      <c r="N62" s="43"/>
      <c r="O62" s="43"/>
      <c r="P62" s="43"/>
      <c r="Q62" s="43"/>
    </row>
    <row r="63" spans="2:17" x14ac:dyDescent="0.25">
      <c r="B63" s="20">
        <v>3</v>
      </c>
      <c r="C63" s="178"/>
      <c r="D63" s="35"/>
      <c r="E63" s="35"/>
      <c r="F63" s="35"/>
      <c r="G63" s="35"/>
      <c r="K63" s="240"/>
      <c r="L63" s="240"/>
      <c r="M63" s="31" t="s">
        <v>104</v>
      </c>
      <c r="N63" s="43"/>
      <c r="O63" s="43"/>
      <c r="P63" s="43"/>
      <c r="Q63" s="43"/>
    </row>
    <row r="64" spans="2:17" x14ac:dyDescent="0.25">
      <c r="B64" s="20">
        <v>4</v>
      </c>
      <c r="C64" s="178"/>
      <c r="D64" s="20"/>
      <c r="E64" s="20"/>
      <c r="F64" s="20"/>
      <c r="G64" s="20"/>
      <c r="K64" s="240"/>
      <c r="L64" s="240"/>
      <c r="M64" s="31" t="s">
        <v>105</v>
      </c>
      <c r="N64" s="43"/>
      <c r="O64" s="43"/>
      <c r="P64" s="43"/>
      <c r="Q64" s="43"/>
    </row>
    <row r="65" spans="2:17" x14ac:dyDescent="0.25">
      <c r="B65" s="20">
        <v>5</v>
      </c>
      <c r="C65" s="19"/>
      <c r="D65" s="20"/>
      <c r="E65" s="20"/>
      <c r="F65" s="20"/>
      <c r="G65" s="20"/>
      <c r="K65" s="240"/>
      <c r="L65" s="240"/>
      <c r="M65" s="31" t="s">
        <v>106</v>
      </c>
      <c r="N65" s="43"/>
      <c r="O65" s="43"/>
      <c r="P65" s="43"/>
      <c r="Q65" s="43"/>
    </row>
    <row r="66" spans="2:17" x14ac:dyDescent="0.25">
      <c r="B66" s="20">
        <v>6</v>
      </c>
      <c r="C66" s="19"/>
      <c r="D66" s="20"/>
      <c r="E66" s="20"/>
      <c r="F66" s="20"/>
      <c r="G66" s="20"/>
      <c r="K66" s="240"/>
      <c r="L66" s="240"/>
      <c r="M66" s="31" t="s">
        <v>107</v>
      </c>
      <c r="N66" s="43"/>
      <c r="O66" s="43"/>
      <c r="P66" s="43"/>
      <c r="Q66" s="43"/>
    </row>
    <row r="67" spans="2:17" x14ac:dyDescent="0.25">
      <c r="B67" s="20">
        <v>7</v>
      </c>
      <c r="C67" s="19"/>
      <c r="D67" s="20"/>
      <c r="E67" s="20"/>
      <c r="F67" s="20"/>
      <c r="G67" s="20"/>
      <c r="K67" s="240"/>
      <c r="L67" s="240"/>
      <c r="M67" s="31" t="s">
        <v>108</v>
      </c>
      <c r="N67" s="43"/>
      <c r="O67" s="43"/>
      <c r="P67" s="43"/>
      <c r="Q67" s="43"/>
    </row>
    <row r="68" spans="2:17" x14ac:dyDescent="0.25">
      <c r="B68" s="20">
        <f>+B67+1</f>
        <v>8</v>
      </c>
      <c r="C68" s="19"/>
      <c r="D68" s="20"/>
      <c r="E68" s="20"/>
      <c r="F68" s="20"/>
      <c r="G68" s="175"/>
      <c r="K68" s="240"/>
      <c r="L68" s="240"/>
      <c r="M68" s="31" t="s">
        <v>109</v>
      </c>
      <c r="N68" s="43"/>
      <c r="O68" s="43"/>
      <c r="P68" s="43"/>
      <c r="Q68" s="43"/>
    </row>
    <row r="69" spans="2:17" x14ac:dyDescent="0.25">
      <c r="B69" s="20"/>
      <c r="C69" s="19"/>
      <c r="D69" s="20"/>
      <c r="E69" s="20"/>
      <c r="F69" s="20"/>
      <c r="G69" s="175"/>
      <c r="K69" s="240"/>
      <c r="L69" s="240"/>
      <c r="M69" s="31" t="s">
        <v>110</v>
      </c>
      <c r="N69" s="43"/>
      <c r="O69" s="43"/>
      <c r="P69" s="43"/>
      <c r="Q69" s="43"/>
    </row>
    <row r="70" spans="2:17" x14ac:dyDescent="0.25">
      <c r="B70" s="20"/>
      <c r="C70" s="19" t="s">
        <v>16</v>
      </c>
      <c r="D70" s="20">
        <f>SUM(D60:D69)</f>
        <v>408</v>
      </c>
      <c r="E70" s="20"/>
      <c r="F70" s="20"/>
      <c r="G70" s="175"/>
      <c r="K70" s="240"/>
      <c r="L70" s="240"/>
      <c r="M70" s="31" t="s">
        <v>111</v>
      </c>
      <c r="N70" s="43"/>
      <c r="O70" s="43"/>
      <c r="P70" s="43"/>
      <c r="Q70" s="43"/>
    </row>
    <row r="71" spans="2:17" x14ac:dyDescent="0.25">
      <c r="B71" s="179"/>
      <c r="C71" s="180"/>
      <c r="D71" s="181"/>
      <c r="E71" s="181"/>
      <c r="F71" s="181"/>
      <c r="G71" s="175"/>
      <c r="K71" s="240"/>
      <c r="L71" s="240"/>
      <c r="M71" s="31" t="s">
        <v>112</v>
      </c>
      <c r="N71" s="43"/>
      <c r="O71" s="43"/>
      <c r="P71" s="43"/>
      <c r="Q71" s="43"/>
    </row>
    <row r="72" spans="2:17" ht="18.75" x14ac:dyDescent="0.25">
      <c r="B72" s="235" t="s">
        <v>30</v>
      </c>
      <c r="C72" s="236"/>
      <c r="D72" s="236"/>
      <c r="E72" s="236"/>
      <c r="F72" s="236"/>
      <c r="G72" s="237"/>
      <c r="K72" s="240" t="s">
        <v>113</v>
      </c>
      <c r="L72" s="240"/>
      <c r="M72" s="31" t="s">
        <v>40</v>
      </c>
      <c r="N72" s="43"/>
      <c r="O72" s="43"/>
      <c r="P72" s="43"/>
      <c r="Q72" s="43"/>
    </row>
    <row r="73" spans="2:17" ht="60" x14ac:dyDescent="0.25">
      <c r="B73" s="163" t="s">
        <v>10</v>
      </c>
      <c r="C73" s="163" t="s">
        <v>11</v>
      </c>
      <c r="D73" s="163" t="s">
        <v>12</v>
      </c>
      <c r="E73" s="13" t="s">
        <v>13</v>
      </c>
      <c r="F73" s="13" t="s">
        <v>14</v>
      </c>
      <c r="G73" s="163" t="s">
        <v>37</v>
      </c>
      <c r="K73" s="240"/>
      <c r="L73" s="240"/>
      <c r="M73" s="31" t="s">
        <v>43</v>
      </c>
      <c r="N73" s="43"/>
      <c r="O73" s="43"/>
      <c r="P73" s="43"/>
      <c r="Q73" s="43"/>
    </row>
    <row r="74" spans="2:17" x14ac:dyDescent="0.25">
      <c r="B74" s="20">
        <v>1</v>
      </c>
      <c r="C74" s="19">
        <v>44983</v>
      </c>
      <c r="D74" s="20">
        <v>274</v>
      </c>
      <c r="E74" s="20"/>
      <c r="F74" s="20"/>
      <c r="G74" s="20">
        <v>20002</v>
      </c>
      <c r="K74" s="240"/>
      <c r="L74" s="240"/>
      <c r="M74" s="31" t="s">
        <v>45</v>
      </c>
      <c r="N74" s="43"/>
      <c r="O74" s="43"/>
      <c r="P74" s="43"/>
      <c r="Q74" s="43"/>
    </row>
    <row r="75" spans="2:17" x14ac:dyDescent="0.25">
      <c r="B75" s="20"/>
      <c r="C75" s="19"/>
      <c r="D75" s="20"/>
      <c r="E75" s="20"/>
      <c r="F75" s="20"/>
      <c r="G75" s="20"/>
      <c r="K75" s="240"/>
      <c r="L75" s="240"/>
      <c r="M75" s="31" t="s">
        <v>48</v>
      </c>
      <c r="N75" s="43"/>
      <c r="O75" s="43"/>
      <c r="P75" s="43"/>
      <c r="Q75" s="43"/>
    </row>
    <row r="76" spans="2:17" x14ac:dyDescent="0.25">
      <c r="B76" s="20"/>
      <c r="C76" s="19"/>
      <c r="D76" s="20"/>
      <c r="E76" s="20"/>
      <c r="F76" s="20"/>
      <c r="G76" s="20"/>
      <c r="K76" s="240"/>
      <c r="L76" s="240"/>
      <c r="M76" s="31" t="s">
        <v>51</v>
      </c>
      <c r="N76" s="43"/>
      <c r="O76" s="43"/>
      <c r="P76" s="43"/>
      <c r="Q76" s="43"/>
    </row>
    <row r="77" spans="2:17" x14ac:dyDescent="0.25">
      <c r="B77" s="20"/>
      <c r="C77" s="19"/>
      <c r="D77" s="20"/>
      <c r="E77" s="20"/>
      <c r="F77" s="20"/>
      <c r="G77" s="20"/>
      <c r="K77" s="240"/>
      <c r="L77" s="240"/>
      <c r="M77" s="31" t="s">
        <v>52</v>
      </c>
      <c r="N77" s="11"/>
      <c r="O77" s="43"/>
      <c r="P77" s="43"/>
      <c r="Q77" s="43"/>
    </row>
    <row r="78" spans="2:17" x14ac:dyDescent="0.25">
      <c r="B78" s="20"/>
      <c r="C78" s="19"/>
      <c r="D78" s="20"/>
      <c r="E78" s="20"/>
      <c r="F78" s="20"/>
      <c r="G78" s="20"/>
      <c r="K78" s="240"/>
      <c r="L78" s="240"/>
      <c r="M78" s="31" t="s">
        <v>53</v>
      </c>
      <c r="N78" s="11"/>
      <c r="O78" s="43"/>
      <c r="P78" s="43"/>
      <c r="Q78" s="43"/>
    </row>
    <row r="79" spans="2:17" x14ac:dyDescent="0.25">
      <c r="B79" s="20"/>
      <c r="C79" s="19"/>
      <c r="D79" s="20"/>
      <c r="E79" s="20"/>
      <c r="F79" s="20"/>
      <c r="G79" s="20"/>
      <c r="K79" s="240"/>
      <c r="L79" s="240"/>
      <c r="M79" s="31" t="s">
        <v>54</v>
      </c>
      <c r="N79" s="43"/>
      <c r="O79" s="43"/>
      <c r="P79" s="43"/>
      <c r="Q79" s="43"/>
    </row>
    <row r="80" spans="2:17" x14ac:dyDescent="0.25">
      <c r="B80" s="20"/>
      <c r="C80" s="19"/>
      <c r="D80" s="20"/>
      <c r="E80" s="20"/>
      <c r="F80" s="20"/>
      <c r="G80" s="20"/>
      <c r="K80" s="240"/>
      <c r="L80" s="240"/>
      <c r="M80" s="31" t="s">
        <v>55</v>
      </c>
      <c r="N80" s="43"/>
      <c r="O80" s="43"/>
      <c r="P80" s="43"/>
      <c r="Q80" s="43"/>
    </row>
    <row r="81" spans="2:17" x14ac:dyDescent="0.25">
      <c r="B81" s="20"/>
      <c r="C81" s="19" t="s">
        <v>16</v>
      </c>
      <c r="D81" s="20">
        <f>+SUM(D74:D80)</f>
        <v>274</v>
      </c>
      <c r="E81" s="20"/>
      <c r="F81" s="20"/>
      <c r="G81" s="20"/>
      <c r="K81" s="240" t="s">
        <v>114</v>
      </c>
      <c r="L81" s="240"/>
      <c r="M81" s="31" t="s">
        <v>115</v>
      </c>
      <c r="N81" s="166"/>
      <c r="O81" s="43"/>
      <c r="P81" s="43"/>
      <c r="Q81" s="43"/>
    </row>
    <row r="82" spans="2:17" ht="18.75" x14ac:dyDescent="0.25">
      <c r="B82" s="235" t="s">
        <v>31</v>
      </c>
      <c r="C82" s="236"/>
      <c r="D82" s="236"/>
      <c r="E82" s="236"/>
      <c r="F82" s="236"/>
      <c r="G82" s="237"/>
      <c r="K82" s="240"/>
      <c r="L82" s="240"/>
      <c r="M82" s="31" t="s">
        <v>118</v>
      </c>
      <c r="N82" s="11"/>
      <c r="O82" s="43"/>
      <c r="P82" s="43"/>
      <c r="Q82" s="43"/>
    </row>
    <row r="83" spans="2:17" ht="60" x14ac:dyDescent="0.25">
      <c r="B83" s="163" t="s">
        <v>10</v>
      </c>
      <c r="C83" s="163" t="s">
        <v>11</v>
      </c>
      <c r="D83" s="163" t="s">
        <v>12</v>
      </c>
      <c r="E83" s="13" t="s">
        <v>13</v>
      </c>
      <c r="F83" s="13" t="s">
        <v>14</v>
      </c>
      <c r="G83" s="163" t="s">
        <v>37</v>
      </c>
      <c r="K83" s="240"/>
      <c r="L83" s="240"/>
      <c r="M83" s="31" t="s">
        <v>121</v>
      </c>
      <c r="N83" s="11"/>
      <c r="O83" s="43"/>
      <c r="P83" s="43"/>
      <c r="Q83" s="43"/>
    </row>
    <row r="84" spans="2:17" x14ac:dyDescent="0.25">
      <c r="B84" s="20">
        <v>1</v>
      </c>
      <c r="C84" s="19">
        <v>44983</v>
      </c>
      <c r="D84" s="20">
        <v>192</v>
      </c>
      <c r="E84" s="20"/>
      <c r="F84" s="20"/>
      <c r="G84" s="20">
        <v>20002</v>
      </c>
      <c r="K84" s="240"/>
      <c r="L84" s="240"/>
      <c r="M84" s="31" t="s">
        <v>124</v>
      </c>
      <c r="N84" s="11"/>
      <c r="O84" s="43"/>
      <c r="P84" s="43"/>
      <c r="Q84" s="43"/>
    </row>
    <row r="85" spans="2:17" x14ac:dyDescent="0.25">
      <c r="B85" s="20"/>
      <c r="C85" s="19"/>
      <c r="D85" s="20"/>
      <c r="E85" s="20"/>
      <c r="F85" s="20"/>
      <c r="G85" s="20"/>
      <c r="K85" s="240"/>
      <c r="L85" s="240"/>
      <c r="M85" s="31" t="s">
        <v>126</v>
      </c>
      <c r="N85" s="11"/>
      <c r="O85" s="43"/>
      <c r="P85" s="43"/>
      <c r="Q85" s="43"/>
    </row>
    <row r="86" spans="2:17" x14ac:dyDescent="0.25">
      <c r="B86" s="20"/>
      <c r="C86" s="19"/>
      <c r="D86" s="20"/>
      <c r="E86" s="20"/>
      <c r="F86" s="20"/>
      <c r="G86" s="20"/>
      <c r="K86" s="240"/>
      <c r="L86" s="240"/>
      <c r="M86" s="31" t="s">
        <v>129</v>
      </c>
      <c r="N86" s="11"/>
      <c r="O86" s="43"/>
      <c r="P86" s="43"/>
      <c r="Q86" s="43"/>
    </row>
    <row r="87" spans="2:17" x14ac:dyDescent="0.25">
      <c r="B87" s="20"/>
      <c r="C87" s="19"/>
      <c r="D87" s="20"/>
      <c r="E87" s="20"/>
      <c r="F87" s="20"/>
      <c r="G87" s="20"/>
      <c r="K87" s="240"/>
      <c r="L87" s="240"/>
      <c r="M87" s="31" t="s">
        <v>132</v>
      </c>
      <c r="N87" s="43"/>
      <c r="O87" s="43"/>
      <c r="P87" s="43"/>
      <c r="Q87" s="43"/>
    </row>
    <row r="88" spans="2:17" x14ac:dyDescent="0.25">
      <c r="B88" s="20"/>
      <c r="C88" s="19"/>
      <c r="D88" s="20"/>
      <c r="E88" s="20"/>
      <c r="F88" s="20"/>
      <c r="G88" s="20"/>
      <c r="K88" s="240"/>
      <c r="L88" s="240"/>
      <c r="M88" s="31" t="s">
        <v>133</v>
      </c>
      <c r="N88" s="43"/>
      <c r="O88" s="43"/>
      <c r="P88" s="43"/>
      <c r="Q88" s="43"/>
    </row>
    <row r="89" spans="2:17" x14ac:dyDescent="0.25">
      <c r="B89" s="20"/>
      <c r="C89" s="19"/>
      <c r="D89" s="20"/>
      <c r="E89" s="20"/>
      <c r="F89" s="20"/>
      <c r="G89" s="20"/>
      <c r="K89" s="240"/>
      <c r="L89" s="240"/>
      <c r="M89" s="31" t="s">
        <v>134</v>
      </c>
      <c r="N89" s="43"/>
      <c r="O89" s="43"/>
      <c r="P89" s="43"/>
      <c r="Q89" s="43"/>
    </row>
    <row r="90" spans="2:17" x14ac:dyDescent="0.25">
      <c r="B90" s="20"/>
      <c r="C90" s="19"/>
      <c r="D90" s="20"/>
      <c r="E90" s="20"/>
      <c r="F90" s="20"/>
      <c r="G90" s="20"/>
      <c r="K90" s="240"/>
      <c r="L90" s="240"/>
      <c r="M90" s="31" t="s">
        <v>136</v>
      </c>
      <c r="N90" s="43"/>
      <c r="O90" s="43"/>
      <c r="P90" s="43"/>
      <c r="Q90" s="43"/>
    </row>
    <row r="91" spans="2:17" x14ac:dyDescent="0.25">
      <c r="B91" s="20"/>
      <c r="C91" s="19" t="s">
        <v>16</v>
      </c>
      <c r="D91" s="11">
        <f>+SUM(D84:D90)</f>
        <v>192</v>
      </c>
      <c r="E91" s="20"/>
      <c r="F91" s="20"/>
      <c r="G91" s="20"/>
      <c r="K91" s="240"/>
      <c r="L91" s="240"/>
      <c r="M91" s="31" t="s">
        <v>82</v>
      </c>
      <c r="N91" s="43"/>
      <c r="O91" s="43"/>
      <c r="P91" s="43"/>
      <c r="Q91" s="43"/>
    </row>
    <row r="92" spans="2:17" x14ac:dyDescent="0.25">
      <c r="K92" s="240"/>
      <c r="L92" s="240"/>
      <c r="M92" s="31" t="s">
        <v>85</v>
      </c>
      <c r="N92" s="43"/>
      <c r="O92" s="43"/>
      <c r="P92" s="43"/>
      <c r="Q92" s="43"/>
    </row>
    <row r="93" spans="2:17" x14ac:dyDescent="0.25">
      <c r="K93" s="240"/>
      <c r="L93" s="240"/>
      <c r="M93" s="31" t="s">
        <v>88</v>
      </c>
      <c r="N93" s="43"/>
      <c r="O93" s="43"/>
      <c r="P93" s="43"/>
      <c r="Q93" s="43"/>
    </row>
    <row r="94" spans="2:17" x14ac:dyDescent="0.25">
      <c r="K94" s="240"/>
      <c r="L94" s="240"/>
      <c r="M94" s="31" t="s">
        <v>90</v>
      </c>
      <c r="N94" s="43"/>
      <c r="O94" s="43"/>
      <c r="P94" s="43"/>
      <c r="Q94" s="43"/>
    </row>
    <row r="95" spans="2:17" x14ac:dyDescent="0.25">
      <c r="K95" s="240"/>
      <c r="L95" s="240"/>
      <c r="M95" s="31" t="s">
        <v>137</v>
      </c>
      <c r="N95" s="43"/>
      <c r="O95" s="43"/>
      <c r="P95" s="43"/>
      <c r="Q95" s="43"/>
    </row>
    <row r="96" spans="2:17" x14ac:dyDescent="0.25">
      <c r="K96" s="240"/>
      <c r="L96" s="240"/>
      <c r="M96" s="31" t="s">
        <v>94</v>
      </c>
      <c r="N96" s="43"/>
      <c r="O96" s="43"/>
      <c r="P96" s="43"/>
      <c r="Q96" s="43"/>
    </row>
    <row r="97" spans="11:17" x14ac:dyDescent="0.25">
      <c r="K97" s="240"/>
      <c r="L97" s="240"/>
      <c r="M97" s="31" t="s">
        <v>95</v>
      </c>
      <c r="N97" s="43"/>
      <c r="O97" s="43"/>
      <c r="P97" s="43"/>
      <c r="Q97" s="43"/>
    </row>
    <row r="98" spans="11:17" x14ac:dyDescent="0.25">
      <c r="K98" s="240"/>
      <c r="L98" s="240"/>
      <c r="M98" s="31" t="s">
        <v>96</v>
      </c>
      <c r="N98" s="43"/>
      <c r="O98" s="43"/>
      <c r="P98" s="43"/>
      <c r="Q98" s="43"/>
    </row>
    <row r="99" spans="11:17" x14ac:dyDescent="0.25">
      <c r="K99" s="240"/>
      <c r="L99" s="240"/>
      <c r="M99" s="31" t="s">
        <v>139</v>
      </c>
      <c r="N99" s="43"/>
      <c r="O99" s="43"/>
      <c r="P99" s="43"/>
      <c r="Q99" s="43"/>
    </row>
    <row r="100" spans="11:17" x14ac:dyDescent="0.25">
      <c r="K100" s="240"/>
      <c r="L100" s="240"/>
      <c r="M100" s="31" t="s">
        <v>140</v>
      </c>
      <c r="N100" s="43"/>
      <c r="O100" s="43"/>
      <c r="P100" s="43"/>
      <c r="Q100" s="43"/>
    </row>
    <row r="101" spans="11:17" x14ac:dyDescent="0.25">
      <c r="K101" s="240"/>
      <c r="L101" s="240"/>
      <c r="M101" s="31" t="s">
        <v>141</v>
      </c>
      <c r="N101" s="43"/>
      <c r="O101" s="43"/>
      <c r="P101" s="43"/>
      <c r="Q101" s="43"/>
    </row>
    <row r="102" spans="11:17" x14ac:dyDescent="0.25">
      <c r="K102" s="240"/>
      <c r="L102" s="240"/>
      <c r="M102" s="31" t="s">
        <v>142</v>
      </c>
      <c r="N102" s="43"/>
      <c r="O102" s="43"/>
      <c r="P102" s="43"/>
      <c r="Q102" s="43"/>
    </row>
    <row r="103" spans="11:17" x14ac:dyDescent="0.25">
      <c r="K103" s="240"/>
      <c r="L103" s="240"/>
      <c r="M103" s="31" t="s">
        <v>143</v>
      </c>
      <c r="N103" s="43"/>
      <c r="O103" s="43"/>
      <c r="P103" s="43"/>
      <c r="Q103" s="43"/>
    </row>
    <row r="104" spans="11:17" x14ac:dyDescent="0.25">
      <c r="K104" s="240"/>
      <c r="L104" s="240"/>
      <c r="M104" s="31" t="s">
        <v>144</v>
      </c>
      <c r="N104" s="43"/>
      <c r="O104" s="43"/>
      <c r="P104" s="43"/>
      <c r="Q104" s="43"/>
    </row>
    <row r="105" spans="11:17" x14ac:dyDescent="0.25">
      <c r="K105" s="240"/>
      <c r="L105" s="240"/>
      <c r="M105" s="31" t="s">
        <v>145</v>
      </c>
      <c r="N105" s="43"/>
      <c r="O105" s="43"/>
      <c r="P105" s="43"/>
      <c r="Q105" s="43"/>
    </row>
    <row r="106" spans="11:17" x14ac:dyDescent="0.25">
      <c r="K106" s="240"/>
      <c r="L106" s="240"/>
      <c r="M106" s="31" t="s">
        <v>146</v>
      </c>
      <c r="N106" s="43"/>
      <c r="O106" s="43"/>
      <c r="P106" s="43"/>
      <c r="Q106" s="43"/>
    </row>
    <row r="107" spans="11:17" x14ac:dyDescent="0.25">
      <c r="K107" s="240"/>
      <c r="L107" s="240"/>
      <c r="M107" s="31" t="s">
        <v>147</v>
      </c>
      <c r="N107" s="43"/>
      <c r="O107" s="43"/>
      <c r="P107" s="43"/>
      <c r="Q107" s="43"/>
    </row>
    <row r="108" spans="11:17" x14ac:dyDescent="0.25">
      <c r="K108" s="240"/>
      <c r="L108" s="240"/>
      <c r="M108" s="31" t="s">
        <v>148</v>
      </c>
      <c r="N108" s="43"/>
      <c r="O108" s="43"/>
      <c r="P108" s="43"/>
      <c r="Q108" s="43"/>
    </row>
    <row r="109" spans="11:17" x14ac:dyDescent="0.25">
      <c r="K109" s="240"/>
      <c r="L109" s="240"/>
      <c r="M109" s="31" t="s">
        <v>149</v>
      </c>
      <c r="N109" s="43"/>
      <c r="O109" s="43"/>
      <c r="P109" s="43"/>
      <c r="Q109" s="43"/>
    </row>
    <row r="110" spans="11:17" x14ac:dyDescent="0.25">
      <c r="K110" s="240"/>
      <c r="L110" s="240"/>
      <c r="M110" s="31" t="s">
        <v>150</v>
      </c>
      <c r="N110" s="43"/>
      <c r="O110" s="43"/>
      <c r="P110" s="43"/>
      <c r="Q110" s="43"/>
    </row>
    <row r="111" spans="11:17" x14ac:dyDescent="0.25">
      <c r="K111" s="240"/>
      <c r="L111" s="240"/>
      <c r="M111" s="31" t="s">
        <v>151</v>
      </c>
      <c r="N111" s="43"/>
      <c r="O111" s="43"/>
      <c r="P111" s="43"/>
      <c r="Q111" s="43"/>
    </row>
    <row r="112" spans="11:17" x14ac:dyDescent="0.25">
      <c r="K112" s="240"/>
      <c r="L112" s="240"/>
      <c r="M112" s="31" t="s">
        <v>152</v>
      </c>
      <c r="N112" s="43"/>
      <c r="O112" s="43"/>
      <c r="P112" s="43"/>
      <c r="Q112" s="43"/>
    </row>
    <row r="113" spans="11:17" x14ac:dyDescent="0.25">
      <c r="K113" s="240"/>
      <c r="L113" s="240"/>
      <c r="M113" s="31" t="s">
        <v>153</v>
      </c>
      <c r="N113" s="43"/>
      <c r="O113" s="43"/>
      <c r="P113" s="43"/>
      <c r="Q113" s="43"/>
    </row>
    <row r="114" spans="11:17" x14ac:dyDescent="0.25">
      <c r="K114" s="240"/>
      <c r="L114" s="240"/>
      <c r="M114" s="31" t="s">
        <v>154</v>
      </c>
      <c r="N114" s="43"/>
      <c r="O114" s="43"/>
      <c r="P114" s="43"/>
      <c r="Q114" s="43"/>
    </row>
    <row r="115" spans="11:17" x14ac:dyDescent="0.25">
      <c r="K115" s="240" t="s">
        <v>155</v>
      </c>
      <c r="L115" s="240"/>
      <c r="M115" s="31" t="s">
        <v>40</v>
      </c>
      <c r="N115" s="43"/>
      <c r="O115" s="43"/>
      <c r="P115" s="43"/>
      <c r="Q115" s="43"/>
    </row>
    <row r="116" spans="11:17" x14ac:dyDescent="0.25">
      <c r="K116" s="240"/>
      <c r="L116" s="240"/>
      <c r="M116" s="31" t="s">
        <v>43</v>
      </c>
      <c r="N116" s="43"/>
      <c r="O116" s="43"/>
      <c r="P116" s="43"/>
      <c r="Q116" s="43"/>
    </row>
    <row r="117" spans="11:17" x14ac:dyDescent="0.25">
      <c r="K117" s="240"/>
      <c r="L117" s="240"/>
      <c r="M117" s="31" t="s">
        <v>45</v>
      </c>
      <c r="N117" s="43"/>
      <c r="O117" s="43"/>
      <c r="P117" s="43"/>
      <c r="Q117" s="43"/>
    </row>
    <row r="118" spans="11:17" x14ac:dyDescent="0.25">
      <c r="K118" s="240"/>
      <c r="L118" s="240"/>
      <c r="M118" s="31" t="s">
        <v>48</v>
      </c>
      <c r="N118" s="43"/>
      <c r="O118" s="43"/>
      <c r="P118" s="43"/>
      <c r="Q118" s="43"/>
    </row>
    <row r="119" spans="11:17" x14ac:dyDescent="0.25">
      <c r="K119" s="240"/>
      <c r="L119" s="240"/>
      <c r="M119" s="31" t="s">
        <v>51</v>
      </c>
      <c r="N119" s="43"/>
      <c r="O119" s="43"/>
      <c r="P119" s="43"/>
      <c r="Q119" s="43"/>
    </row>
    <row r="120" spans="11:17" x14ac:dyDescent="0.25">
      <c r="K120" s="240"/>
      <c r="L120" s="240"/>
      <c r="M120" s="31" t="s">
        <v>52</v>
      </c>
      <c r="N120" s="43"/>
      <c r="O120" s="43"/>
      <c r="P120" s="43"/>
      <c r="Q120" s="43"/>
    </row>
    <row r="121" spans="11:17" x14ac:dyDescent="0.25">
      <c r="K121" s="240"/>
      <c r="L121" s="240"/>
      <c r="M121" s="31" t="s">
        <v>53</v>
      </c>
      <c r="N121" s="43"/>
      <c r="O121" s="43"/>
      <c r="P121" s="43"/>
      <c r="Q121" s="43"/>
    </row>
    <row r="122" spans="11:17" x14ac:dyDescent="0.25">
      <c r="K122" s="240" t="s">
        <v>159</v>
      </c>
      <c r="L122" s="240" t="s">
        <v>40</v>
      </c>
      <c r="M122" s="31" t="s">
        <v>160</v>
      </c>
      <c r="N122" s="43"/>
      <c r="O122" s="43"/>
      <c r="P122" s="43"/>
      <c r="Q122" s="43"/>
    </row>
    <row r="123" spans="11:17" x14ac:dyDescent="0.25">
      <c r="K123" s="240"/>
      <c r="L123" s="240"/>
      <c r="M123" s="31" t="s">
        <v>161</v>
      </c>
      <c r="N123" s="43"/>
      <c r="O123" s="43"/>
      <c r="P123" s="43"/>
      <c r="Q123" s="43"/>
    </row>
    <row r="124" spans="11:17" x14ac:dyDescent="0.25">
      <c r="K124" s="240"/>
      <c r="L124" s="240" t="s">
        <v>43</v>
      </c>
      <c r="M124" s="31" t="s">
        <v>160</v>
      </c>
      <c r="N124" s="43"/>
      <c r="O124" s="43"/>
      <c r="P124" s="43"/>
      <c r="Q124" s="43"/>
    </row>
    <row r="125" spans="11:17" x14ac:dyDescent="0.25">
      <c r="K125" s="240"/>
      <c r="L125" s="240"/>
      <c r="M125" s="31" t="s">
        <v>161</v>
      </c>
      <c r="N125" s="43"/>
      <c r="O125" s="43"/>
      <c r="P125" s="43"/>
      <c r="Q125" s="43"/>
    </row>
    <row r="126" spans="11:17" x14ac:dyDescent="0.25">
      <c r="K126" s="240"/>
      <c r="L126" s="240" t="s">
        <v>45</v>
      </c>
      <c r="M126" s="31" t="s">
        <v>160</v>
      </c>
      <c r="N126" s="43"/>
      <c r="O126" s="43"/>
      <c r="P126" s="43"/>
      <c r="Q126" s="43"/>
    </row>
    <row r="127" spans="11:17" x14ac:dyDescent="0.25">
      <c r="K127" s="240"/>
      <c r="L127" s="240"/>
      <c r="M127" s="31" t="s">
        <v>161</v>
      </c>
      <c r="N127" s="43"/>
      <c r="O127" s="43"/>
      <c r="P127" s="43"/>
      <c r="Q127" s="43"/>
    </row>
    <row r="128" spans="11:17" x14ac:dyDescent="0.25">
      <c r="K128" s="240"/>
      <c r="L128" s="240" t="s">
        <v>48</v>
      </c>
      <c r="M128" s="31" t="s">
        <v>160</v>
      </c>
      <c r="N128" s="43"/>
      <c r="O128" s="43"/>
      <c r="P128" s="43"/>
      <c r="Q128" s="43"/>
    </row>
    <row r="129" spans="11:17" x14ac:dyDescent="0.25">
      <c r="K129" s="240"/>
      <c r="L129" s="240"/>
      <c r="M129" s="31" t="s">
        <v>161</v>
      </c>
      <c r="N129" s="43"/>
      <c r="O129" s="43"/>
      <c r="P129" s="43"/>
      <c r="Q129" s="43"/>
    </row>
    <row r="130" spans="11:17" x14ac:dyDescent="0.25">
      <c r="K130" s="240"/>
      <c r="L130" s="240" t="s">
        <v>51</v>
      </c>
      <c r="M130" s="31" t="s">
        <v>160</v>
      </c>
      <c r="N130" s="43"/>
      <c r="O130" s="43"/>
      <c r="P130" s="43"/>
      <c r="Q130" s="43"/>
    </row>
    <row r="131" spans="11:17" x14ac:dyDescent="0.25">
      <c r="K131" s="240"/>
      <c r="L131" s="240"/>
      <c r="M131" s="31" t="s">
        <v>161</v>
      </c>
      <c r="N131" s="43"/>
      <c r="O131" s="43"/>
      <c r="P131" s="43"/>
      <c r="Q131" s="43"/>
    </row>
    <row r="132" spans="11:17" x14ac:dyDescent="0.25">
      <c r="K132" s="240"/>
      <c r="L132" s="240" t="s">
        <v>52</v>
      </c>
      <c r="M132" s="31" t="s">
        <v>160</v>
      </c>
      <c r="N132" s="43"/>
      <c r="O132" s="43"/>
      <c r="P132" s="43"/>
      <c r="Q132" s="43"/>
    </row>
    <row r="133" spans="11:17" x14ac:dyDescent="0.25">
      <c r="K133" s="240"/>
      <c r="L133" s="240"/>
      <c r="M133" s="31" t="s">
        <v>161</v>
      </c>
      <c r="N133" s="43"/>
      <c r="O133" s="43"/>
      <c r="P133" s="43"/>
      <c r="Q133" s="43"/>
    </row>
    <row r="134" spans="11:17" x14ac:dyDescent="0.25">
      <c r="K134" s="240"/>
      <c r="L134" s="240" t="s">
        <v>53</v>
      </c>
      <c r="M134" s="31" t="s">
        <v>160</v>
      </c>
      <c r="N134" s="43"/>
      <c r="O134" s="43"/>
      <c r="P134" s="43"/>
      <c r="Q134" s="43"/>
    </row>
    <row r="135" spans="11:17" x14ac:dyDescent="0.25">
      <c r="K135" s="240"/>
      <c r="L135" s="240"/>
      <c r="M135" s="31" t="s">
        <v>161</v>
      </c>
      <c r="N135" s="43"/>
      <c r="O135" s="43"/>
      <c r="P135" s="43"/>
      <c r="Q135" s="43"/>
    </row>
    <row r="136" spans="11:17" x14ac:dyDescent="0.25">
      <c r="K136" s="240"/>
      <c r="L136" s="240" t="s">
        <v>54</v>
      </c>
      <c r="M136" s="31" t="s">
        <v>160</v>
      </c>
      <c r="N136" s="43"/>
      <c r="O136" s="43"/>
      <c r="P136" s="43"/>
      <c r="Q136" s="43"/>
    </row>
    <row r="137" spans="11:17" x14ac:dyDescent="0.25">
      <c r="K137" s="240"/>
      <c r="L137" s="240"/>
      <c r="M137" s="31" t="s">
        <v>161</v>
      </c>
      <c r="N137" s="43"/>
      <c r="O137" s="43"/>
      <c r="P137" s="43"/>
      <c r="Q137" s="43"/>
    </row>
    <row r="138" spans="11:17" x14ac:dyDescent="0.25">
      <c r="K138" s="240"/>
      <c r="L138" s="240" t="s">
        <v>55</v>
      </c>
      <c r="M138" s="31" t="s">
        <v>160</v>
      </c>
      <c r="N138" s="43"/>
      <c r="O138" s="43"/>
      <c r="P138" s="43"/>
      <c r="Q138" s="43"/>
    </row>
    <row r="139" spans="11:17" x14ac:dyDescent="0.25">
      <c r="K139" s="240"/>
      <c r="L139" s="240"/>
      <c r="M139" s="31" t="s">
        <v>161</v>
      </c>
      <c r="N139" s="43"/>
      <c r="O139" s="43"/>
      <c r="P139" s="43"/>
      <c r="Q139" s="43"/>
    </row>
    <row r="140" spans="11:17" x14ac:dyDescent="0.25">
      <c r="K140" s="240" t="s">
        <v>164</v>
      </c>
      <c r="L140" s="240"/>
      <c r="M140" s="31" t="s">
        <v>165</v>
      </c>
      <c r="N140" s="43"/>
      <c r="O140" s="43"/>
      <c r="P140" s="43"/>
      <c r="Q140" s="43"/>
    </row>
    <row r="141" spans="11:17" x14ac:dyDescent="0.25">
      <c r="K141" s="240"/>
      <c r="L141" s="240"/>
      <c r="M141" s="31" t="s">
        <v>40</v>
      </c>
      <c r="N141" s="43"/>
      <c r="O141" s="43"/>
      <c r="P141" s="43"/>
      <c r="Q141" s="43"/>
    </row>
    <row r="142" spans="11:17" x14ac:dyDescent="0.25">
      <c r="K142" s="240"/>
      <c r="L142" s="240"/>
      <c r="M142" s="31" t="s">
        <v>43</v>
      </c>
      <c r="N142" s="43"/>
      <c r="O142" s="43"/>
      <c r="P142" s="43"/>
      <c r="Q142" s="43"/>
    </row>
    <row r="143" spans="11:17" x14ac:dyDescent="0.25">
      <c r="K143" s="240"/>
      <c r="L143" s="240"/>
      <c r="M143" s="31" t="s">
        <v>45</v>
      </c>
      <c r="N143" s="43"/>
      <c r="O143" s="43"/>
      <c r="P143" s="43"/>
      <c r="Q143" s="43"/>
    </row>
    <row r="144" spans="11:17" x14ac:dyDescent="0.25">
      <c r="K144" s="240"/>
      <c r="L144" s="240"/>
      <c r="M144" s="31" t="s">
        <v>48</v>
      </c>
      <c r="N144" s="43"/>
      <c r="O144" s="43"/>
      <c r="P144" s="43"/>
      <c r="Q144" s="43"/>
    </row>
    <row r="145" spans="11:17" x14ac:dyDescent="0.25">
      <c r="K145" s="240"/>
      <c r="L145" s="240"/>
      <c r="M145" s="31" t="s">
        <v>51</v>
      </c>
      <c r="N145" s="43"/>
      <c r="O145" s="43"/>
      <c r="P145" s="43"/>
      <c r="Q145" s="43"/>
    </row>
    <row r="146" spans="11:17" x14ac:dyDescent="0.25">
      <c r="K146" s="240"/>
      <c r="L146" s="240"/>
      <c r="M146" s="31" t="s">
        <v>52</v>
      </c>
      <c r="N146" s="43"/>
      <c r="O146" s="43"/>
      <c r="P146" s="43"/>
      <c r="Q146" s="43"/>
    </row>
    <row r="147" spans="11:17" x14ac:dyDescent="0.25">
      <c r="K147" s="240"/>
      <c r="L147" s="240"/>
      <c r="M147" s="31" t="s">
        <v>53</v>
      </c>
      <c r="N147" s="43"/>
      <c r="O147" s="43"/>
      <c r="P147" s="43"/>
      <c r="Q147" s="43"/>
    </row>
    <row r="148" spans="11:17" x14ac:dyDescent="0.25">
      <c r="K148" s="240"/>
      <c r="L148" s="240"/>
      <c r="M148" s="31" t="s">
        <v>54</v>
      </c>
      <c r="N148" s="43"/>
      <c r="O148" s="43"/>
      <c r="P148" s="43"/>
      <c r="Q148" s="43"/>
    </row>
    <row r="149" spans="11:17" x14ac:dyDescent="0.25">
      <c r="K149" s="240" t="s">
        <v>166</v>
      </c>
      <c r="L149" s="240"/>
      <c r="M149" s="31" t="s">
        <v>165</v>
      </c>
      <c r="N149" s="43"/>
      <c r="O149" s="43"/>
      <c r="P149" s="43"/>
      <c r="Q149" s="43"/>
    </row>
    <row r="150" spans="11:17" x14ac:dyDescent="0.25">
      <c r="K150" s="240"/>
      <c r="L150" s="240"/>
      <c r="M150" s="31" t="s">
        <v>40</v>
      </c>
      <c r="N150" s="43"/>
      <c r="O150" s="43"/>
      <c r="P150" s="43"/>
      <c r="Q150" s="43"/>
    </row>
    <row r="151" spans="11:17" x14ac:dyDescent="0.25">
      <c r="K151" s="240"/>
      <c r="L151" s="240"/>
      <c r="M151" s="31" t="s">
        <v>43</v>
      </c>
      <c r="N151" s="43"/>
      <c r="O151" s="43"/>
      <c r="P151" s="43"/>
      <c r="Q151" s="43"/>
    </row>
    <row r="152" spans="11:17" x14ac:dyDescent="0.25">
      <c r="K152" s="240"/>
      <c r="L152" s="240"/>
      <c r="M152" s="31" t="s">
        <v>45</v>
      </c>
      <c r="N152" s="43"/>
      <c r="O152" s="43"/>
      <c r="P152" s="43"/>
      <c r="Q152" s="43"/>
    </row>
    <row r="153" spans="11:17" x14ac:dyDescent="0.25">
      <c r="K153" s="240"/>
      <c r="L153" s="240"/>
      <c r="M153" s="31" t="s">
        <v>48</v>
      </c>
      <c r="N153" s="43"/>
      <c r="O153" s="43"/>
      <c r="P153" s="43"/>
      <c r="Q153" s="43"/>
    </row>
    <row r="154" spans="11:17" x14ac:dyDescent="0.25">
      <c r="K154" s="240"/>
      <c r="L154" s="240"/>
      <c r="M154" s="31" t="s">
        <v>51</v>
      </c>
      <c r="N154" s="43"/>
      <c r="O154" s="43"/>
      <c r="P154" s="43"/>
      <c r="Q154" s="43"/>
    </row>
    <row r="155" spans="11:17" x14ac:dyDescent="0.25">
      <c r="K155" s="240"/>
      <c r="L155" s="240"/>
      <c r="M155" s="31" t="s">
        <v>52</v>
      </c>
      <c r="N155" s="43"/>
      <c r="O155" s="43"/>
      <c r="P155" s="43"/>
      <c r="Q155" s="43"/>
    </row>
    <row r="156" spans="11:17" x14ac:dyDescent="0.25">
      <c r="K156" s="240"/>
      <c r="L156" s="240"/>
      <c r="M156" s="31" t="s">
        <v>53</v>
      </c>
      <c r="N156" s="43"/>
      <c r="O156" s="43"/>
      <c r="P156" s="43"/>
      <c r="Q156" s="43"/>
    </row>
    <row r="157" spans="11:17" x14ac:dyDescent="0.25">
      <c r="K157" s="240"/>
      <c r="L157" s="240"/>
      <c r="M157" s="31" t="s">
        <v>54</v>
      </c>
      <c r="N157" s="43"/>
      <c r="O157" s="43"/>
      <c r="P157" s="43"/>
      <c r="Q157" s="43"/>
    </row>
    <row r="158" spans="11:17" x14ac:dyDescent="0.25">
      <c r="K158" s="241" t="s">
        <v>167</v>
      </c>
      <c r="L158" s="241"/>
      <c r="M158" s="37" t="s">
        <v>40</v>
      </c>
      <c r="N158" s="43"/>
      <c r="O158" s="43"/>
      <c r="P158" s="43"/>
      <c r="Q158" s="43"/>
    </row>
    <row r="159" spans="11:17" x14ac:dyDescent="0.25">
      <c r="K159" s="241"/>
      <c r="L159" s="241"/>
      <c r="M159" s="37" t="s">
        <v>43</v>
      </c>
      <c r="N159" s="43"/>
      <c r="O159" s="43"/>
      <c r="P159" s="43"/>
      <c r="Q159" s="43"/>
    </row>
    <row r="160" spans="11:17" x14ac:dyDescent="0.25">
      <c r="K160" s="241"/>
      <c r="L160" s="241"/>
      <c r="M160" s="37" t="s">
        <v>45</v>
      </c>
      <c r="N160" s="43"/>
      <c r="O160" s="43"/>
      <c r="P160" s="43"/>
      <c r="Q160" s="43"/>
    </row>
    <row r="161" spans="11:17" x14ac:dyDescent="0.25">
      <c r="K161" s="241"/>
      <c r="L161" s="241"/>
      <c r="M161" s="37" t="s">
        <v>48</v>
      </c>
      <c r="N161" s="43"/>
      <c r="O161" s="43"/>
      <c r="P161" s="43"/>
      <c r="Q161" s="43"/>
    </row>
    <row r="162" spans="11:17" x14ac:dyDescent="0.25">
      <c r="K162" s="241"/>
      <c r="L162" s="241"/>
      <c r="M162" s="37" t="s">
        <v>51</v>
      </c>
      <c r="N162" s="43"/>
      <c r="O162" s="43"/>
      <c r="P162" s="43"/>
      <c r="Q162" s="43"/>
    </row>
    <row r="163" spans="11:17" x14ac:dyDescent="0.25">
      <c r="K163" s="241"/>
      <c r="L163" s="241"/>
      <c r="M163" s="37" t="s">
        <v>52</v>
      </c>
      <c r="N163" s="43"/>
      <c r="O163" s="43"/>
      <c r="P163" s="43"/>
      <c r="Q163" s="43"/>
    </row>
    <row r="164" spans="11:17" x14ac:dyDescent="0.25">
      <c r="K164" s="241"/>
      <c r="L164" s="241"/>
      <c r="M164" s="37" t="s">
        <v>53</v>
      </c>
      <c r="N164" s="43"/>
      <c r="O164" s="43"/>
      <c r="P164" s="43"/>
      <c r="Q164" s="43"/>
    </row>
    <row r="165" spans="11:17" x14ac:dyDescent="0.25">
      <c r="K165" s="241"/>
      <c r="L165" s="241"/>
      <c r="M165" s="37" t="s">
        <v>54</v>
      </c>
      <c r="N165" s="43"/>
      <c r="O165" s="43"/>
      <c r="P165" s="43"/>
      <c r="Q165" s="43"/>
    </row>
    <row r="166" spans="11:17" x14ac:dyDescent="0.25">
      <c r="K166" s="241"/>
      <c r="L166" s="241"/>
      <c r="M166" s="37" t="s">
        <v>55</v>
      </c>
      <c r="N166" s="43"/>
      <c r="O166" s="43"/>
      <c r="P166" s="43"/>
      <c r="Q166" s="43"/>
    </row>
    <row r="167" spans="11:17" x14ac:dyDescent="0.25">
      <c r="K167" s="241" t="s">
        <v>168</v>
      </c>
      <c r="L167" s="241"/>
      <c r="M167" s="37" t="s">
        <v>40</v>
      </c>
      <c r="N167" s="43"/>
      <c r="O167" s="43"/>
      <c r="P167" s="43"/>
      <c r="Q167" s="43"/>
    </row>
    <row r="168" spans="11:17" x14ac:dyDescent="0.25">
      <c r="K168" s="241"/>
      <c r="L168" s="241"/>
      <c r="M168" s="37" t="s">
        <v>43</v>
      </c>
      <c r="N168" s="43"/>
      <c r="O168" s="43"/>
      <c r="P168" s="43"/>
      <c r="Q168" s="43"/>
    </row>
    <row r="169" spans="11:17" x14ac:dyDescent="0.25">
      <c r="K169" s="241"/>
      <c r="L169" s="241"/>
      <c r="M169" s="37" t="s">
        <v>45</v>
      </c>
      <c r="N169" s="43"/>
      <c r="O169" s="43"/>
      <c r="P169" s="43"/>
      <c r="Q169" s="43"/>
    </row>
    <row r="170" spans="11:17" x14ac:dyDescent="0.25">
      <c r="K170" s="241"/>
      <c r="L170" s="241"/>
      <c r="M170" s="37" t="s">
        <v>48</v>
      </c>
      <c r="N170" s="43"/>
      <c r="O170" s="43"/>
      <c r="P170" s="43"/>
      <c r="Q170" s="43"/>
    </row>
    <row r="171" spans="11:17" x14ac:dyDescent="0.25">
      <c r="K171" s="241"/>
      <c r="L171" s="241"/>
      <c r="M171" s="37" t="s">
        <v>51</v>
      </c>
      <c r="N171" s="43"/>
      <c r="O171" s="43"/>
      <c r="P171" s="43"/>
      <c r="Q171" s="43"/>
    </row>
    <row r="172" spans="11:17" x14ac:dyDescent="0.25">
      <c r="K172" s="241"/>
      <c r="L172" s="241"/>
      <c r="M172" s="37" t="s">
        <v>52</v>
      </c>
      <c r="N172" s="43"/>
      <c r="O172" s="43"/>
      <c r="P172" s="43"/>
      <c r="Q172" s="43"/>
    </row>
    <row r="173" spans="11:17" x14ac:dyDescent="0.25">
      <c r="K173" s="241"/>
      <c r="L173" s="241"/>
      <c r="M173" s="37" t="s">
        <v>53</v>
      </c>
      <c r="N173" s="43"/>
      <c r="O173" s="43"/>
      <c r="P173" s="43"/>
      <c r="Q173" s="43"/>
    </row>
    <row r="174" spans="11:17" x14ac:dyDescent="0.25">
      <c r="K174" s="241"/>
      <c r="L174" s="241"/>
      <c r="M174" s="37" t="s">
        <v>54</v>
      </c>
      <c r="N174" s="43"/>
      <c r="O174" s="43"/>
      <c r="P174" s="43"/>
      <c r="Q174" s="43"/>
    </row>
    <row r="175" spans="11:17" x14ac:dyDescent="0.25">
      <c r="K175" s="241"/>
      <c r="L175" s="241"/>
      <c r="M175" s="37" t="s">
        <v>55</v>
      </c>
      <c r="N175" s="43"/>
      <c r="O175" s="43"/>
      <c r="P175" s="43"/>
      <c r="Q175" s="43"/>
    </row>
    <row r="176" spans="11:17" x14ac:dyDescent="0.25">
      <c r="K176" s="241" t="s">
        <v>169</v>
      </c>
      <c r="L176" s="241"/>
      <c r="M176" s="37" t="s">
        <v>40</v>
      </c>
      <c r="N176" s="43"/>
      <c r="O176" s="43"/>
      <c r="P176" s="43"/>
      <c r="Q176" s="43"/>
    </row>
    <row r="177" spans="11:17" x14ac:dyDescent="0.25">
      <c r="K177" s="241"/>
      <c r="L177" s="241"/>
      <c r="M177" s="37" t="s">
        <v>43</v>
      </c>
      <c r="N177" s="43"/>
      <c r="O177" s="43"/>
      <c r="P177" s="43"/>
      <c r="Q177" s="43"/>
    </row>
    <row r="178" spans="11:17" x14ac:dyDescent="0.25">
      <c r="K178" s="241"/>
      <c r="L178" s="241"/>
      <c r="M178" s="37" t="s">
        <v>45</v>
      </c>
      <c r="N178" s="43"/>
      <c r="O178" s="43"/>
      <c r="P178" s="43"/>
      <c r="Q178" s="43"/>
    </row>
    <row r="179" spans="11:17" x14ac:dyDescent="0.25">
      <c r="K179" s="241"/>
      <c r="L179" s="241"/>
      <c r="M179" s="37" t="s">
        <v>48</v>
      </c>
      <c r="N179" s="43"/>
      <c r="O179" s="43"/>
      <c r="P179" s="43"/>
      <c r="Q179" s="43"/>
    </row>
    <row r="180" spans="11:17" x14ac:dyDescent="0.25">
      <c r="K180" s="241"/>
      <c r="L180" s="241"/>
      <c r="M180" s="37" t="s">
        <v>51</v>
      </c>
      <c r="N180" s="43"/>
      <c r="O180" s="43"/>
      <c r="P180" s="43"/>
      <c r="Q180" s="43"/>
    </row>
    <row r="181" spans="11:17" x14ac:dyDescent="0.25">
      <c r="K181" s="241"/>
      <c r="L181" s="241"/>
      <c r="M181" s="37" t="s">
        <v>52</v>
      </c>
      <c r="N181" s="43"/>
      <c r="O181" s="43"/>
      <c r="P181" s="43"/>
      <c r="Q181" s="43"/>
    </row>
    <row r="182" spans="11:17" x14ac:dyDescent="0.25">
      <c r="K182" s="241"/>
      <c r="L182" s="241"/>
      <c r="M182" s="37" t="s">
        <v>53</v>
      </c>
      <c r="N182" s="43"/>
      <c r="O182" s="43"/>
      <c r="P182" s="43"/>
      <c r="Q182" s="43"/>
    </row>
    <row r="183" spans="11:17" x14ac:dyDescent="0.25">
      <c r="K183" s="241"/>
      <c r="L183" s="241"/>
      <c r="M183" s="37" t="s">
        <v>54</v>
      </c>
      <c r="N183" s="43"/>
      <c r="O183" s="43"/>
      <c r="P183" s="43"/>
      <c r="Q183" s="43"/>
    </row>
    <row r="184" spans="11:17" ht="18.75" x14ac:dyDescent="0.25">
      <c r="K184" s="253" t="s">
        <v>170</v>
      </c>
      <c r="L184" s="254"/>
      <c r="M184" s="39"/>
      <c r="N184" s="43"/>
      <c r="O184" s="43"/>
      <c r="P184" s="43"/>
      <c r="Q184" s="43"/>
    </row>
    <row r="185" spans="11:17" x14ac:dyDescent="0.25">
      <c r="K185" s="240" t="s">
        <v>171</v>
      </c>
      <c r="L185" s="240" t="s">
        <v>54</v>
      </c>
      <c r="M185" s="31" t="s">
        <v>160</v>
      </c>
      <c r="N185" s="43"/>
      <c r="O185" s="43"/>
      <c r="P185" s="43"/>
      <c r="Q185" s="43"/>
    </row>
    <row r="186" spans="11:17" x14ac:dyDescent="0.25">
      <c r="K186" s="240"/>
      <c r="L186" s="240"/>
      <c r="M186" s="31" t="s">
        <v>161</v>
      </c>
      <c r="N186" s="43"/>
      <c r="O186" s="43"/>
      <c r="P186" s="43"/>
      <c r="Q186" s="43"/>
    </row>
    <row r="187" spans="11:17" x14ac:dyDescent="0.25">
      <c r="K187" s="240"/>
      <c r="L187" s="240"/>
      <c r="M187" s="31" t="s">
        <v>172</v>
      </c>
      <c r="N187" s="43"/>
      <c r="O187" s="43"/>
      <c r="P187" s="43"/>
      <c r="Q187" s="43"/>
    </row>
    <row r="188" spans="11:17" x14ac:dyDescent="0.25">
      <c r="K188" s="240"/>
      <c r="L188" s="240" t="s">
        <v>55</v>
      </c>
      <c r="M188" s="31" t="s">
        <v>160</v>
      </c>
      <c r="N188" s="43"/>
      <c r="O188" s="43"/>
      <c r="P188" s="43"/>
      <c r="Q188" s="43"/>
    </row>
    <row r="189" spans="11:17" x14ac:dyDescent="0.25">
      <c r="K189" s="240"/>
      <c r="L189" s="240"/>
      <c r="M189" s="31" t="s">
        <v>161</v>
      </c>
      <c r="N189" s="43"/>
      <c r="O189" s="43"/>
      <c r="P189" s="43"/>
      <c r="Q189" s="43"/>
    </row>
    <row r="190" spans="11:17" x14ac:dyDescent="0.25">
      <c r="K190" s="240"/>
      <c r="L190" s="240"/>
      <c r="M190" s="31" t="s">
        <v>172</v>
      </c>
      <c r="N190" s="43"/>
      <c r="O190" s="43"/>
      <c r="P190" s="43"/>
      <c r="Q190" s="43"/>
    </row>
    <row r="191" spans="11:17" x14ac:dyDescent="0.25">
      <c r="K191" s="242" t="s">
        <v>173</v>
      </c>
      <c r="L191" s="242"/>
      <c r="M191" s="41" t="s">
        <v>174</v>
      </c>
      <c r="N191" s="43"/>
      <c r="O191" s="43"/>
      <c r="P191" s="43"/>
      <c r="Q191" s="43"/>
    </row>
    <row r="192" spans="11:17" x14ac:dyDescent="0.25">
      <c r="K192" s="242"/>
      <c r="L192" s="242"/>
      <c r="M192" s="41" t="s">
        <v>175</v>
      </c>
      <c r="N192" s="43"/>
      <c r="O192" s="43"/>
      <c r="P192" s="43"/>
      <c r="Q192" s="43"/>
    </row>
    <row r="193" spans="11:17" x14ac:dyDescent="0.25">
      <c r="K193" s="242"/>
      <c r="L193" s="242"/>
      <c r="M193" s="41" t="s">
        <v>176</v>
      </c>
      <c r="N193" s="43"/>
      <c r="O193" s="43"/>
      <c r="P193" s="43"/>
      <c r="Q193" s="43"/>
    </row>
    <row r="194" spans="11:17" x14ac:dyDescent="0.25">
      <c r="K194" s="242"/>
      <c r="L194" s="242"/>
      <c r="M194" s="41" t="s">
        <v>177</v>
      </c>
      <c r="N194" s="43"/>
      <c r="O194" s="43"/>
      <c r="P194" s="43"/>
      <c r="Q194" s="43"/>
    </row>
    <row r="195" spans="11:17" x14ac:dyDescent="0.25">
      <c r="K195" s="242"/>
      <c r="L195" s="242"/>
      <c r="M195" s="41" t="s">
        <v>178</v>
      </c>
      <c r="N195" s="43"/>
      <c r="O195" s="43"/>
      <c r="P195" s="43"/>
      <c r="Q195" s="43"/>
    </row>
    <row r="196" spans="11:17" x14ac:dyDescent="0.25">
      <c r="K196" s="242"/>
      <c r="L196" s="242"/>
      <c r="M196" s="41" t="s">
        <v>179</v>
      </c>
      <c r="N196" s="43"/>
      <c r="O196" s="43"/>
      <c r="P196" s="43"/>
      <c r="Q196" s="43"/>
    </row>
    <row r="197" spans="11:17" x14ac:dyDescent="0.25">
      <c r="K197" s="243" t="s">
        <v>180</v>
      </c>
      <c r="L197" s="243"/>
      <c r="M197" s="42" t="s">
        <v>174</v>
      </c>
      <c r="N197" s="43"/>
      <c r="O197" s="43"/>
      <c r="P197" s="43"/>
      <c r="Q197" s="43"/>
    </row>
    <row r="198" spans="11:17" x14ac:dyDescent="0.25">
      <c r="K198" s="243"/>
      <c r="L198" s="243"/>
      <c r="M198" s="42" t="s">
        <v>175</v>
      </c>
      <c r="N198" s="43"/>
      <c r="O198" s="43"/>
      <c r="P198" s="43"/>
      <c r="Q198" s="43"/>
    </row>
    <row r="199" spans="11:17" x14ac:dyDescent="0.25">
      <c r="K199" s="243"/>
      <c r="L199" s="243"/>
      <c r="M199" s="42" t="s">
        <v>176</v>
      </c>
      <c r="N199" s="43"/>
      <c r="O199" s="43"/>
      <c r="P199" s="43"/>
      <c r="Q199" s="43"/>
    </row>
    <row r="200" spans="11:17" x14ac:dyDescent="0.25">
      <c r="K200" s="243" t="s">
        <v>181</v>
      </c>
      <c r="L200" s="243"/>
      <c r="M200" s="42" t="s">
        <v>182</v>
      </c>
      <c r="N200" s="43"/>
      <c r="O200" s="43"/>
      <c r="P200" s="43"/>
      <c r="Q200" s="43"/>
    </row>
    <row r="201" spans="11:17" x14ac:dyDescent="0.25">
      <c r="K201" s="243"/>
      <c r="L201" s="243"/>
      <c r="M201" s="42" t="s">
        <v>175</v>
      </c>
      <c r="N201" s="43"/>
      <c r="O201" s="43"/>
      <c r="P201" s="43"/>
      <c r="Q201" s="43"/>
    </row>
    <row r="202" spans="11:17" x14ac:dyDescent="0.25">
      <c r="K202" s="243"/>
      <c r="L202" s="243"/>
      <c r="M202" s="42" t="s">
        <v>176</v>
      </c>
      <c r="N202" s="43"/>
      <c r="O202" s="43"/>
      <c r="P202" s="43"/>
      <c r="Q202" s="43"/>
    </row>
    <row r="203" spans="11:17" x14ac:dyDescent="0.25">
      <c r="K203" s="243"/>
      <c r="L203" s="243"/>
      <c r="M203" s="42" t="s">
        <v>178</v>
      </c>
      <c r="N203" s="43"/>
      <c r="O203" s="43"/>
      <c r="P203" s="43"/>
      <c r="Q203" s="43"/>
    </row>
    <row r="204" spans="11:17" x14ac:dyDescent="0.25">
      <c r="K204" s="243"/>
      <c r="L204" s="243"/>
      <c r="M204" s="42" t="s">
        <v>179</v>
      </c>
      <c r="N204" s="43"/>
      <c r="O204" s="43"/>
      <c r="P204" s="43"/>
      <c r="Q204" s="43"/>
    </row>
    <row r="205" spans="11:17" x14ac:dyDescent="0.25">
      <c r="K205" s="243" t="s">
        <v>183</v>
      </c>
      <c r="L205" s="243"/>
      <c r="M205" s="42" t="s">
        <v>54</v>
      </c>
      <c r="N205" s="43"/>
      <c r="O205" s="43"/>
      <c r="P205" s="43"/>
      <c r="Q205" s="43"/>
    </row>
    <row r="206" spans="11:17" x14ac:dyDescent="0.25">
      <c r="K206" s="243" t="s">
        <v>184</v>
      </c>
      <c r="L206" s="243"/>
      <c r="M206" s="42" t="s">
        <v>185</v>
      </c>
      <c r="N206" s="43"/>
      <c r="O206" s="43"/>
      <c r="P206" s="43"/>
      <c r="Q206" s="43"/>
    </row>
    <row r="207" spans="11:17" x14ac:dyDescent="0.25">
      <c r="K207" s="243"/>
      <c r="L207" s="243"/>
      <c r="M207" s="42" t="s">
        <v>186</v>
      </c>
      <c r="N207" s="43"/>
      <c r="O207" s="43"/>
      <c r="P207" s="43"/>
      <c r="Q207" s="43"/>
    </row>
    <row r="208" spans="11:17" x14ac:dyDescent="0.25">
      <c r="K208" s="243"/>
      <c r="L208" s="243"/>
      <c r="M208" s="42" t="s">
        <v>187</v>
      </c>
      <c r="N208" s="43"/>
      <c r="O208" s="43"/>
      <c r="P208" s="43"/>
      <c r="Q208" s="43"/>
    </row>
    <row r="209" spans="11:17" x14ac:dyDescent="0.25">
      <c r="K209" s="243"/>
      <c r="L209" s="243"/>
      <c r="M209" s="42" t="s">
        <v>54</v>
      </c>
      <c r="N209" s="43"/>
      <c r="O209" s="43"/>
      <c r="P209" s="43"/>
      <c r="Q209" s="43"/>
    </row>
    <row r="210" spans="11:17" x14ac:dyDescent="0.25">
      <c r="K210" s="243"/>
      <c r="L210" s="243"/>
      <c r="M210" s="42" t="s">
        <v>55</v>
      </c>
      <c r="N210" s="43"/>
      <c r="O210" s="43"/>
      <c r="P210" s="43"/>
      <c r="Q210" s="43"/>
    </row>
    <row r="211" spans="11:17" x14ac:dyDescent="0.25">
      <c r="K211" s="243" t="s">
        <v>188</v>
      </c>
      <c r="L211" s="243"/>
      <c r="M211" s="42" t="s">
        <v>189</v>
      </c>
      <c r="N211" s="43"/>
      <c r="O211" s="43"/>
      <c r="P211" s="43"/>
      <c r="Q211" s="43"/>
    </row>
    <row r="212" spans="11:17" x14ac:dyDescent="0.25">
      <c r="K212" s="243"/>
      <c r="L212" s="243"/>
      <c r="M212" s="42" t="s">
        <v>55</v>
      </c>
      <c r="N212" s="43"/>
      <c r="O212" s="43"/>
      <c r="P212" s="43"/>
      <c r="Q212" s="43"/>
    </row>
    <row r="213" spans="11:17" x14ac:dyDescent="0.25">
      <c r="K213" s="240" t="s">
        <v>190</v>
      </c>
      <c r="L213" s="240"/>
      <c r="M213" s="42" t="s">
        <v>189</v>
      </c>
      <c r="N213" s="43"/>
      <c r="O213" s="43"/>
      <c r="P213" s="43"/>
      <c r="Q213" s="43"/>
    </row>
    <row r="214" spans="11:17" x14ac:dyDescent="0.25">
      <c r="K214" s="240"/>
      <c r="L214" s="240"/>
      <c r="M214" s="42" t="s">
        <v>55</v>
      </c>
      <c r="N214" s="43"/>
      <c r="O214" s="43"/>
      <c r="P214" s="43"/>
      <c r="Q214" s="43"/>
    </row>
    <row r="215" spans="11:17" ht="30" x14ac:dyDescent="0.25">
      <c r="K215" s="240" t="s">
        <v>191</v>
      </c>
      <c r="L215" s="240"/>
      <c r="M215" s="44" t="s">
        <v>192</v>
      </c>
      <c r="N215" s="43"/>
      <c r="O215" s="43"/>
      <c r="P215" s="43"/>
      <c r="Q215" s="43"/>
    </row>
    <row r="216" spans="11:17" x14ac:dyDescent="0.25">
      <c r="K216" s="240" t="s">
        <v>193</v>
      </c>
      <c r="L216" s="240"/>
      <c r="M216" s="41" t="s">
        <v>194</v>
      </c>
      <c r="N216" s="43"/>
      <c r="O216" s="43"/>
      <c r="P216" s="43"/>
      <c r="Q216" s="43"/>
    </row>
  </sheetData>
  <mergeCells count="47">
    <mergeCell ref="K213:L214"/>
    <mergeCell ref="K215:L215"/>
    <mergeCell ref="K216:L216"/>
    <mergeCell ref="O8:O14"/>
    <mergeCell ref="K191:L196"/>
    <mergeCell ref="K197:L199"/>
    <mergeCell ref="K200:L204"/>
    <mergeCell ref="K205:L205"/>
    <mergeCell ref="K206:L210"/>
    <mergeCell ref="K211:L212"/>
    <mergeCell ref="K149:L157"/>
    <mergeCell ref="K158:L166"/>
    <mergeCell ref="K167:L175"/>
    <mergeCell ref="K176:L183"/>
    <mergeCell ref="K184:L184"/>
    <mergeCell ref="K185:K190"/>
    <mergeCell ref="L185:L187"/>
    <mergeCell ref="L188:L190"/>
    <mergeCell ref="L130:L131"/>
    <mergeCell ref="L132:L133"/>
    <mergeCell ref="L134:L135"/>
    <mergeCell ref="L136:L137"/>
    <mergeCell ref="L138:L139"/>
    <mergeCell ref="K140:L148"/>
    <mergeCell ref="K122:K139"/>
    <mergeCell ref="L122:L123"/>
    <mergeCell ref="L124:L125"/>
    <mergeCell ref="L126:L127"/>
    <mergeCell ref="L128:L129"/>
    <mergeCell ref="B72:G72"/>
    <mergeCell ref="K72:L80"/>
    <mergeCell ref="K81:L114"/>
    <mergeCell ref="B82:G82"/>
    <mergeCell ref="K115:L121"/>
    <mergeCell ref="K20:L20"/>
    <mergeCell ref="K21:L21"/>
    <mergeCell ref="K22:L30"/>
    <mergeCell ref="K31:L71"/>
    <mergeCell ref="B33:G33"/>
    <mergeCell ref="B46:G46"/>
    <mergeCell ref="B59:G59"/>
    <mergeCell ref="B19:G19"/>
    <mergeCell ref="B3:C3"/>
    <mergeCell ref="B4:C4"/>
    <mergeCell ref="D4:G4"/>
    <mergeCell ref="B5:C5"/>
    <mergeCell ref="B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04"/>
  <sheetViews>
    <sheetView topLeftCell="B1" workbookViewId="0">
      <selection activeCell="Y20" sqref="Y20"/>
    </sheetView>
  </sheetViews>
  <sheetFormatPr defaultRowHeight="15" x14ac:dyDescent="0.25"/>
  <cols>
    <col min="3" max="3" width="11.5703125" customWidth="1"/>
    <col min="11" max="17" width="0" hidden="1" customWidth="1"/>
    <col min="18" max="18" width="10.7109375" hidden="1" customWidth="1"/>
    <col min="21" max="21" width="12.140625" customWidth="1"/>
  </cols>
  <sheetData>
    <row r="4" spans="2:25" ht="15.75" x14ac:dyDescent="0.25">
      <c r="B4" s="233" t="s">
        <v>0</v>
      </c>
      <c r="C4" s="233"/>
      <c r="D4" s="167" t="s">
        <v>1</v>
      </c>
      <c r="E4" s="168"/>
      <c r="F4" s="168"/>
      <c r="G4" s="169"/>
    </row>
    <row r="5" spans="2:25" ht="15.75" x14ac:dyDescent="0.25">
      <c r="B5" s="233" t="s">
        <v>2</v>
      </c>
      <c r="C5" s="233"/>
      <c r="D5" s="5" t="s">
        <v>374</v>
      </c>
      <c r="E5" s="6"/>
      <c r="F5" s="6"/>
      <c r="G5" s="170"/>
    </row>
    <row r="6" spans="2:25" ht="15.75" x14ac:dyDescent="0.25">
      <c r="B6" s="234" t="s">
        <v>4</v>
      </c>
      <c r="C6" s="234"/>
      <c r="D6" s="255" t="s">
        <v>375</v>
      </c>
      <c r="E6" s="255"/>
      <c r="F6" s="255"/>
      <c r="G6" s="255"/>
    </row>
    <row r="7" spans="2:25" ht="18.75" x14ac:dyDescent="0.25">
      <c r="B7" s="235" t="s">
        <v>6</v>
      </c>
      <c r="C7" s="236"/>
      <c r="D7" s="236"/>
      <c r="E7" s="236"/>
      <c r="F7" s="236"/>
      <c r="G7" s="237"/>
    </row>
    <row r="8" spans="2:25" ht="60" x14ac:dyDescent="0.25">
      <c r="B8" s="40" t="s">
        <v>10</v>
      </c>
      <c r="C8" s="40" t="s">
        <v>11</v>
      </c>
      <c r="D8" s="40" t="s">
        <v>12</v>
      </c>
      <c r="E8" s="13" t="s">
        <v>13</v>
      </c>
      <c r="F8" s="13" t="s">
        <v>14</v>
      </c>
      <c r="G8" s="40" t="s">
        <v>15</v>
      </c>
      <c r="K8" s="238"/>
      <c r="L8" s="239"/>
      <c r="M8" s="43"/>
      <c r="N8" s="43"/>
      <c r="O8" s="43"/>
      <c r="P8" s="43"/>
      <c r="Q8" s="43"/>
      <c r="R8" s="43"/>
    </row>
    <row r="9" spans="2:25" ht="60" x14ac:dyDescent="0.25">
      <c r="B9" s="20">
        <v>1</v>
      </c>
      <c r="C9" s="171">
        <v>45058</v>
      </c>
      <c r="D9" s="25">
        <v>1950</v>
      </c>
      <c r="E9" s="25"/>
      <c r="F9" s="25"/>
      <c r="G9" s="25">
        <v>9501</v>
      </c>
      <c r="K9" s="232" t="s">
        <v>32</v>
      </c>
      <c r="L9" s="232"/>
      <c r="M9" s="28" t="s">
        <v>33</v>
      </c>
      <c r="N9" s="29" t="s">
        <v>34</v>
      </c>
      <c r="O9" s="29" t="s">
        <v>35</v>
      </c>
      <c r="P9" s="29" t="s">
        <v>36</v>
      </c>
      <c r="Q9" s="29" t="s">
        <v>37</v>
      </c>
      <c r="R9" s="29" t="s">
        <v>38</v>
      </c>
      <c r="T9" s="30" t="s">
        <v>376</v>
      </c>
      <c r="U9" s="40" t="s">
        <v>377</v>
      </c>
      <c r="V9" s="40" t="s">
        <v>12</v>
      </c>
      <c r="W9" s="13" t="s">
        <v>13</v>
      </c>
      <c r="X9" s="13" t="s">
        <v>14</v>
      </c>
      <c r="Y9" s="40" t="s">
        <v>158</v>
      </c>
    </row>
    <row r="10" spans="2:25" x14ac:dyDescent="0.25">
      <c r="B10" s="172">
        <f>+B9+1</f>
        <v>2</v>
      </c>
      <c r="C10" s="173">
        <v>45062</v>
      </c>
      <c r="D10" s="172">
        <v>1300</v>
      </c>
      <c r="E10" s="172"/>
      <c r="F10" s="172"/>
      <c r="G10" s="20">
        <v>9503</v>
      </c>
      <c r="K10" s="240" t="s">
        <v>39</v>
      </c>
      <c r="L10" s="240"/>
      <c r="M10" s="31" t="s">
        <v>40</v>
      </c>
      <c r="N10" s="25">
        <f>5+15</f>
        <v>20</v>
      </c>
      <c r="O10" s="43"/>
      <c r="P10" s="43"/>
      <c r="Q10" s="43"/>
      <c r="R10" s="43" t="s">
        <v>378</v>
      </c>
      <c r="T10" s="25">
        <v>63</v>
      </c>
      <c r="U10" s="25">
        <v>15357</v>
      </c>
      <c r="V10" s="25">
        <f>+D19</f>
        <v>3850</v>
      </c>
      <c r="W10" s="25">
        <v>3849</v>
      </c>
      <c r="X10" s="25">
        <f>+V10-W10</f>
        <v>1</v>
      </c>
      <c r="Y10" s="43"/>
    </row>
    <row r="11" spans="2:25" x14ac:dyDescent="0.25">
      <c r="B11" s="20">
        <f>1+B10</f>
        <v>3</v>
      </c>
      <c r="C11" s="174">
        <v>45099</v>
      </c>
      <c r="D11" s="11">
        <v>600</v>
      </c>
      <c r="E11" s="43"/>
      <c r="F11" s="43"/>
      <c r="G11" s="11">
        <v>9515</v>
      </c>
      <c r="K11" s="240"/>
      <c r="L11" s="240"/>
      <c r="M11" s="31" t="s">
        <v>43</v>
      </c>
      <c r="N11" s="43"/>
      <c r="O11" s="43"/>
      <c r="P11" s="43"/>
      <c r="Q11" s="43"/>
      <c r="R11" s="43"/>
      <c r="T11" s="25">
        <v>75</v>
      </c>
      <c r="U11" s="25">
        <v>269</v>
      </c>
      <c r="V11" s="25">
        <f>+D33</f>
        <v>0</v>
      </c>
      <c r="W11" s="25">
        <v>0</v>
      </c>
      <c r="X11" s="25">
        <f t="shared" ref="X11:X15" si="0">+V11-W11</f>
        <v>0</v>
      </c>
      <c r="Y11" s="43"/>
    </row>
    <row r="12" spans="2:25" x14ac:dyDescent="0.25">
      <c r="B12" s="20"/>
      <c r="C12" s="19"/>
      <c r="D12" s="20"/>
      <c r="E12" s="20"/>
      <c r="F12" s="20"/>
      <c r="G12" s="20"/>
      <c r="K12" s="240"/>
      <c r="L12" s="240"/>
      <c r="M12" s="31" t="s">
        <v>45</v>
      </c>
      <c r="N12" s="25"/>
      <c r="O12" s="43"/>
      <c r="P12" s="43"/>
      <c r="Q12" s="43"/>
      <c r="R12" s="43"/>
      <c r="T12" s="25">
        <v>90</v>
      </c>
      <c r="U12" s="25">
        <v>959</v>
      </c>
      <c r="V12" s="25">
        <f>+D46</f>
        <v>0</v>
      </c>
      <c r="W12" s="25">
        <v>0</v>
      </c>
      <c r="X12" s="25">
        <f t="shared" si="0"/>
        <v>0</v>
      </c>
      <c r="Y12" s="43"/>
    </row>
    <row r="13" spans="2:25" x14ac:dyDescent="0.25">
      <c r="B13" s="20"/>
      <c r="C13" s="19"/>
      <c r="D13" s="20"/>
      <c r="E13" s="20"/>
      <c r="F13" s="20"/>
      <c r="G13" s="20"/>
      <c r="K13" s="240"/>
      <c r="L13" s="240"/>
      <c r="M13" s="31" t="s">
        <v>48</v>
      </c>
      <c r="N13" s="43"/>
      <c r="O13" s="43"/>
      <c r="P13" s="43"/>
      <c r="Q13" s="43"/>
      <c r="R13" s="43"/>
      <c r="T13" s="25">
        <v>110</v>
      </c>
      <c r="U13" s="25">
        <v>1553</v>
      </c>
      <c r="V13" s="25">
        <f>+D58</f>
        <v>1550</v>
      </c>
      <c r="W13" s="25">
        <v>1400</v>
      </c>
      <c r="X13" s="25">
        <f t="shared" si="0"/>
        <v>150</v>
      </c>
      <c r="Y13" s="43"/>
    </row>
    <row r="14" spans="2:25" x14ac:dyDescent="0.25">
      <c r="B14" s="20"/>
      <c r="C14" s="19"/>
      <c r="D14" s="20"/>
      <c r="E14" s="20"/>
      <c r="F14" s="20"/>
      <c r="G14" s="20"/>
      <c r="K14" s="240"/>
      <c r="L14" s="240"/>
      <c r="M14" s="31" t="s">
        <v>51</v>
      </c>
      <c r="N14" s="43"/>
      <c r="O14" s="43"/>
      <c r="P14" s="43"/>
      <c r="Q14" s="43"/>
      <c r="R14" s="43"/>
      <c r="T14" s="25">
        <v>140</v>
      </c>
      <c r="U14" s="25">
        <v>608</v>
      </c>
      <c r="V14" s="25">
        <f>+D69</f>
        <v>600</v>
      </c>
      <c r="W14" s="25">
        <v>590</v>
      </c>
      <c r="X14" s="25">
        <f t="shared" si="0"/>
        <v>10</v>
      </c>
      <c r="Y14" s="43"/>
    </row>
    <row r="15" spans="2:25" x14ac:dyDescent="0.25">
      <c r="B15" s="20"/>
      <c r="C15" s="19"/>
      <c r="D15" s="20"/>
      <c r="E15" s="20"/>
      <c r="F15" s="20"/>
      <c r="G15" s="175"/>
      <c r="K15" s="240"/>
      <c r="L15" s="240"/>
      <c r="M15" s="31" t="s">
        <v>52</v>
      </c>
      <c r="N15" s="43"/>
      <c r="O15" s="43"/>
      <c r="P15" s="43"/>
      <c r="Q15" s="43"/>
      <c r="R15" s="43"/>
      <c r="T15" s="25">
        <v>160</v>
      </c>
      <c r="U15" s="25">
        <v>169</v>
      </c>
      <c r="V15" s="25">
        <f>+D79</f>
        <v>168</v>
      </c>
      <c r="W15" s="25">
        <v>160</v>
      </c>
      <c r="X15" s="25">
        <f t="shared" si="0"/>
        <v>8</v>
      </c>
      <c r="Y15" s="43"/>
    </row>
    <row r="16" spans="2:25" x14ac:dyDescent="0.25">
      <c r="B16" s="20"/>
      <c r="C16" s="19"/>
      <c r="D16" s="20"/>
      <c r="E16" s="20"/>
      <c r="F16" s="20"/>
      <c r="G16" s="175"/>
      <c r="K16" s="240"/>
      <c r="L16" s="240"/>
      <c r="M16" s="31" t="s">
        <v>53</v>
      </c>
      <c r="N16" s="43"/>
      <c r="O16" s="43"/>
      <c r="P16" s="43"/>
      <c r="Q16" s="43"/>
      <c r="R16" s="43"/>
      <c r="U16" s="25"/>
      <c r="V16" s="25"/>
      <c r="W16" s="25"/>
      <c r="X16" s="25"/>
      <c r="Y16" s="43"/>
    </row>
    <row r="17" spans="2:18" x14ac:dyDescent="0.25">
      <c r="B17" s="20"/>
      <c r="C17" s="19"/>
      <c r="D17" s="20"/>
      <c r="E17" s="20"/>
      <c r="F17" s="20"/>
      <c r="G17" s="175"/>
      <c r="K17" s="240"/>
      <c r="L17" s="240"/>
      <c r="M17" s="31" t="s">
        <v>54</v>
      </c>
      <c r="N17" s="43"/>
      <c r="O17" s="43"/>
      <c r="P17" s="43"/>
      <c r="Q17" s="43"/>
      <c r="R17" s="43"/>
    </row>
    <row r="18" spans="2:18" x14ac:dyDescent="0.25">
      <c r="B18" s="20"/>
      <c r="C18" s="19"/>
      <c r="D18" s="20"/>
      <c r="E18" s="20"/>
      <c r="F18" s="20"/>
      <c r="G18" s="175"/>
      <c r="K18" s="240"/>
      <c r="L18" s="240"/>
      <c r="M18" s="31" t="s">
        <v>55</v>
      </c>
      <c r="N18" s="43"/>
      <c r="O18" s="43"/>
      <c r="P18" s="43"/>
      <c r="Q18" s="43"/>
      <c r="R18" s="43"/>
    </row>
    <row r="19" spans="2:18" x14ac:dyDescent="0.25">
      <c r="B19" s="20"/>
      <c r="C19" s="19" t="s">
        <v>16</v>
      </c>
      <c r="D19" s="20">
        <f>SUM(D9:D18)</f>
        <v>3850</v>
      </c>
      <c r="E19" s="20"/>
      <c r="F19" s="20"/>
      <c r="G19" s="175"/>
      <c r="K19" s="240" t="s">
        <v>56</v>
      </c>
      <c r="L19" s="240"/>
      <c r="M19" s="31" t="s">
        <v>57</v>
      </c>
      <c r="N19" s="43"/>
      <c r="O19" s="43"/>
      <c r="P19" s="43"/>
      <c r="Q19" s="43"/>
      <c r="R19" s="43"/>
    </row>
    <row r="20" spans="2:18" ht="18.75" x14ac:dyDescent="0.25">
      <c r="B20" s="235" t="s">
        <v>20</v>
      </c>
      <c r="C20" s="236"/>
      <c r="D20" s="236"/>
      <c r="E20" s="236"/>
      <c r="F20" s="236"/>
      <c r="G20" s="237"/>
      <c r="K20" s="240"/>
      <c r="L20" s="240"/>
      <c r="M20" s="31" t="s">
        <v>58</v>
      </c>
      <c r="N20" s="43"/>
      <c r="O20" s="43"/>
      <c r="P20" s="43"/>
      <c r="Q20" s="43"/>
      <c r="R20" s="43"/>
    </row>
    <row r="21" spans="2:18" ht="60" x14ac:dyDescent="0.25">
      <c r="B21" s="40" t="s">
        <v>10</v>
      </c>
      <c r="C21" s="40" t="s">
        <v>11</v>
      </c>
      <c r="D21" s="40" t="s">
        <v>12</v>
      </c>
      <c r="E21" s="13" t="s">
        <v>13</v>
      </c>
      <c r="F21" s="13" t="s">
        <v>14</v>
      </c>
      <c r="G21" s="40" t="s">
        <v>37</v>
      </c>
      <c r="K21" s="240"/>
      <c r="L21" s="240"/>
      <c r="M21" s="31" t="s">
        <v>59</v>
      </c>
      <c r="N21" s="43"/>
      <c r="O21" s="43"/>
      <c r="P21" s="43"/>
      <c r="Q21" s="43"/>
      <c r="R21" s="43"/>
    </row>
    <row r="22" spans="2:18" x14ac:dyDescent="0.25">
      <c r="B22" s="20">
        <v>1</v>
      </c>
      <c r="C22" s="171"/>
      <c r="D22" s="25"/>
      <c r="E22" s="25"/>
      <c r="F22" s="25"/>
      <c r="G22" s="11"/>
      <c r="K22" s="240"/>
      <c r="L22" s="240"/>
      <c r="M22" s="31" t="s">
        <v>60</v>
      </c>
      <c r="N22" s="43"/>
      <c r="O22" s="43"/>
      <c r="P22" s="43"/>
      <c r="Q22" s="43"/>
      <c r="R22" s="43"/>
    </row>
    <row r="23" spans="2:18" x14ac:dyDescent="0.25">
      <c r="B23" s="172">
        <f>+B22+1</f>
        <v>2</v>
      </c>
      <c r="C23" s="173"/>
      <c r="D23" s="172"/>
      <c r="E23" s="172"/>
      <c r="F23" s="172"/>
      <c r="G23" s="20"/>
      <c r="K23" s="240"/>
      <c r="L23" s="240"/>
      <c r="M23" s="31" t="s">
        <v>61</v>
      </c>
      <c r="N23" s="43"/>
      <c r="O23" s="43"/>
      <c r="P23" s="43"/>
      <c r="Q23" s="43"/>
      <c r="R23" s="43"/>
    </row>
    <row r="24" spans="2:18" x14ac:dyDescent="0.25">
      <c r="B24" s="20">
        <v>3</v>
      </c>
      <c r="C24" s="19"/>
      <c r="D24" s="20"/>
      <c r="E24" s="20"/>
      <c r="F24" s="20"/>
      <c r="G24" s="20"/>
      <c r="K24" s="240"/>
      <c r="L24" s="240"/>
      <c r="M24" s="31" t="s">
        <v>62</v>
      </c>
      <c r="N24" s="43"/>
      <c r="O24" s="43"/>
      <c r="P24" s="43"/>
      <c r="Q24" s="43"/>
      <c r="R24" s="43"/>
    </row>
    <row r="25" spans="2:18" x14ac:dyDescent="0.25">
      <c r="B25" s="20">
        <v>3</v>
      </c>
      <c r="C25" s="19"/>
      <c r="D25" s="20"/>
      <c r="E25" s="20"/>
      <c r="F25" s="20"/>
      <c r="G25" s="20"/>
      <c r="K25" s="240"/>
      <c r="L25" s="240"/>
      <c r="M25" s="31" t="s">
        <v>63</v>
      </c>
      <c r="N25" s="43"/>
      <c r="O25" s="43"/>
      <c r="P25" s="43"/>
      <c r="Q25" s="43"/>
      <c r="R25" s="43"/>
    </row>
    <row r="26" spans="2:18" x14ac:dyDescent="0.25">
      <c r="B26" s="20"/>
      <c r="C26" s="19"/>
      <c r="D26" s="20"/>
      <c r="E26" s="20"/>
      <c r="F26" s="20"/>
      <c r="G26" s="20"/>
      <c r="K26" s="240"/>
      <c r="L26" s="240"/>
      <c r="M26" s="31" t="s">
        <v>64</v>
      </c>
      <c r="N26" s="25"/>
      <c r="O26" s="25"/>
      <c r="P26" s="25"/>
      <c r="Q26" s="25"/>
      <c r="R26" s="43"/>
    </row>
    <row r="27" spans="2:18" x14ac:dyDescent="0.25">
      <c r="B27" s="20"/>
      <c r="C27" s="19"/>
      <c r="D27" s="20"/>
      <c r="E27" s="20"/>
      <c r="F27" s="20"/>
      <c r="G27" s="20"/>
      <c r="K27" s="240"/>
      <c r="L27" s="240"/>
      <c r="M27" s="31" t="s">
        <v>66</v>
      </c>
      <c r="N27" s="43"/>
      <c r="O27" s="43"/>
      <c r="P27" s="43"/>
      <c r="Q27" s="43"/>
      <c r="R27" s="43"/>
    </row>
    <row r="28" spans="2:18" x14ac:dyDescent="0.25">
      <c r="B28" s="20"/>
      <c r="C28" s="19"/>
      <c r="D28" s="20"/>
      <c r="E28" s="20"/>
      <c r="F28" s="20"/>
      <c r="G28" s="20"/>
      <c r="K28" s="240"/>
      <c r="L28" s="240"/>
      <c r="M28" s="31" t="s">
        <v>69</v>
      </c>
      <c r="N28" s="43"/>
      <c r="O28" s="43"/>
      <c r="P28" s="43"/>
      <c r="Q28" s="43"/>
      <c r="R28" s="43"/>
    </row>
    <row r="29" spans="2:18" x14ac:dyDescent="0.25">
      <c r="B29" s="20"/>
      <c r="C29" s="19"/>
      <c r="D29" s="20"/>
      <c r="E29" s="20"/>
      <c r="F29" s="20"/>
      <c r="G29" s="20"/>
      <c r="K29" s="240"/>
      <c r="L29" s="240"/>
      <c r="M29" s="31" t="s">
        <v>71</v>
      </c>
      <c r="N29" s="43"/>
      <c r="O29" s="11">
        <v>2</v>
      </c>
      <c r="P29" s="43"/>
      <c r="Q29" s="43"/>
      <c r="R29" s="43">
        <v>9511</v>
      </c>
    </row>
    <row r="30" spans="2:18" x14ac:dyDescent="0.25">
      <c r="B30" s="20"/>
      <c r="C30" s="19"/>
      <c r="D30" s="20"/>
      <c r="E30" s="20"/>
      <c r="F30" s="20"/>
      <c r="G30" s="20"/>
      <c r="K30" s="240"/>
      <c r="L30" s="240"/>
      <c r="M30" s="31" t="s">
        <v>74</v>
      </c>
      <c r="N30" s="11"/>
      <c r="O30" s="11"/>
      <c r="P30" s="43"/>
      <c r="Q30" s="43"/>
      <c r="R30" s="43"/>
    </row>
    <row r="31" spans="2:18" x14ac:dyDescent="0.25">
      <c r="B31" s="20"/>
      <c r="C31" s="19"/>
      <c r="D31" s="20"/>
      <c r="E31" s="20"/>
      <c r="F31" s="20"/>
      <c r="G31" s="20"/>
      <c r="K31" s="240"/>
      <c r="L31" s="240"/>
      <c r="M31" s="31" t="s">
        <v>75</v>
      </c>
      <c r="N31" s="43"/>
      <c r="O31" s="11">
        <v>1</v>
      </c>
      <c r="P31" s="43"/>
      <c r="Q31" s="43"/>
      <c r="R31" s="43">
        <v>9511</v>
      </c>
    </row>
    <row r="32" spans="2:18" x14ac:dyDescent="0.25">
      <c r="B32" s="20"/>
      <c r="C32" s="19"/>
      <c r="D32" s="20"/>
      <c r="E32" s="20"/>
      <c r="F32" s="20"/>
      <c r="G32" s="175"/>
      <c r="K32" s="240"/>
      <c r="L32" s="240"/>
      <c r="M32" s="31" t="s">
        <v>78</v>
      </c>
      <c r="N32" s="43"/>
      <c r="O32" s="11"/>
      <c r="P32" s="43"/>
      <c r="Q32" s="43"/>
      <c r="R32" s="43"/>
    </row>
    <row r="33" spans="2:18" x14ac:dyDescent="0.25">
      <c r="B33" s="20"/>
      <c r="C33" s="19" t="s">
        <v>16</v>
      </c>
      <c r="D33" s="20">
        <f>SUM(D22:D32)</f>
        <v>0</v>
      </c>
      <c r="E33" s="20"/>
      <c r="F33" s="20"/>
      <c r="G33" s="175"/>
      <c r="K33" s="240"/>
      <c r="L33" s="240"/>
      <c r="M33" s="31" t="s">
        <v>79</v>
      </c>
      <c r="N33" s="43"/>
      <c r="O33" s="11"/>
      <c r="P33" s="43"/>
      <c r="Q33" s="43"/>
      <c r="R33" s="43"/>
    </row>
    <row r="34" spans="2:18" ht="18.75" x14ac:dyDescent="0.25">
      <c r="B34" s="235" t="s">
        <v>27</v>
      </c>
      <c r="C34" s="236"/>
      <c r="D34" s="236"/>
      <c r="E34" s="236"/>
      <c r="F34" s="236"/>
      <c r="G34" s="237"/>
      <c r="K34" s="240"/>
      <c r="L34" s="240"/>
      <c r="M34" s="31" t="s">
        <v>80</v>
      </c>
      <c r="N34" s="43"/>
      <c r="O34" s="11"/>
      <c r="P34" s="43"/>
      <c r="Q34" s="43"/>
      <c r="R34" s="43"/>
    </row>
    <row r="35" spans="2:18" ht="60" x14ac:dyDescent="0.25">
      <c r="B35" s="40" t="s">
        <v>10</v>
      </c>
      <c r="C35" s="40" t="s">
        <v>11</v>
      </c>
      <c r="D35" s="40" t="s">
        <v>12</v>
      </c>
      <c r="E35" s="13" t="s">
        <v>13</v>
      </c>
      <c r="F35" s="13" t="s">
        <v>14</v>
      </c>
      <c r="G35" s="40" t="s">
        <v>37</v>
      </c>
      <c r="K35" s="240"/>
      <c r="L35" s="240"/>
      <c r="M35" s="31" t="s">
        <v>81</v>
      </c>
      <c r="N35" s="43"/>
      <c r="O35" s="11"/>
      <c r="P35" s="43"/>
      <c r="Q35" s="43"/>
      <c r="R35" s="43"/>
    </row>
    <row r="36" spans="2:18" x14ac:dyDescent="0.25">
      <c r="B36" s="172">
        <v>1</v>
      </c>
      <c r="C36" s="171"/>
      <c r="D36" s="25"/>
      <c r="E36" s="25"/>
      <c r="F36" s="25"/>
      <c r="G36" s="11"/>
      <c r="K36" s="240"/>
      <c r="L36" s="240"/>
      <c r="M36" s="31" t="s">
        <v>82</v>
      </c>
      <c r="N36" s="43"/>
      <c r="O36" s="11"/>
      <c r="P36" s="43"/>
      <c r="Q36" s="43"/>
      <c r="R36" s="43"/>
    </row>
    <row r="37" spans="2:18" x14ac:dyDescent="0.25">
      <c r="B37" s="172">
        <f>+B36+1</f>
        <v>2</v>
      </c>
      <c r="C37" s="173"/>
      <c r="D37" s="172"/>
      <c r="E37" s="172"/>
      <c r="F37" s="172"/>
      <c r="G37" s="20"/>
      <c r="K37" s="240"/>
      <c r="L37" s="240"/>
      <c r="M37" s="31" t="s">
        <v>85</v>
      </c>
      <c r="N37" s="43"/>
      <c r="O37" s="11"/>
      <c r="P37" s="43"/>
      <c r="Q37" s="43"/>
      <c r="R37" s="43"/>
    </row>
    <row r="38" spans="2:18" x14ac:dyDescent="0.25">
      <c r="B38" s="20"/>
      <c r="C38" s="19"/>
      <c r="D38" s="20"/>
      <c r="E38" s="20"/>
      <c r="F38" s="20"/>
      <c r="G38" s="20"/>
      <c r="K38" s="240"/>
      <c r="L38" s="240"/>
      <c r="M38" s="31" t="s">
        <v>88</v>
      </c>
      <c r="N38" s="11"/>
      <c r="O38" s="11"/>
      <c r="P38" s="43"/>
      <c r="Q38" s="43"/>
      <c r="R38" s="43"/>
    </row>
    <row r="39" spans="2:18" x14ac:dyDescent="0.25">
      <c r="B39" s="20"/>
      <c r="C39" s="19"/>
      <c r="D39" s="20"/>
      <c r="E39" s="20"/>
      <c r="F39" s="20"/>
      <c r="G39" s="20"/>
      <c r="K39" s="240"/>
      <c r="L39" s="240"/>
      <c r="M39" s="31" t="s">
        <v>90</v>
      </c>
      <c r="N39" s="43"/>
      <c r="O39" s="11">
        <v>1</v>
      </c>
      <c r="P39" s="43"/>
      <c r="Q39" s="43"/>
      <c r="R39" s="43">
        <v>9511</v>
      </c>
    </row>
    <row r="40" spans="2:18" x14ac:dyDescent="0.25">
      <c r="B40" s="20"/>
      <c r="C40" s="19"/>
      <c r="D40" s="20"/>
      <c r="E40" s="20"/>
      <c r="F40" s="20"/>
      <c r="G40" s="20"/>
      <c r="K40" s="240"/>
      <c r="L40" s="240"/>
      <c r="M40" s="31" t="s">
        <v>93</v>
      </c>
      <c r="N40" s="43"/>
      <c r="O40" s="11"/>
      <c r="P40" s="43"/>
      <c r="Q40" s="43"/>
      <c r="R40" s="43"/>
    </row>
    <row r="41" spans="2:18" x14ac:dyDescent="0.25">
      <c r="B41" s="172"/>
      <c r="C41" s="173"/>
      <c r="D41" s="172"/>
      <c r="E41" s="172"/>
      <c r="F41" s="172"/>
      <c r="G41" s="20"/>
      <c r="K41" s="240"/>
      <c r="L41" s="240"/>
      <c r="M41" s="31" t="s">
        <v>94</v>
      </c>
      <c r="N41" s="43"/>
      <c r="O41" s="11">
        <v>1</v>
      </c>
      <c r="P41" s="43"/>
      <c r="Q41" s="43"/>
      <c r="R41" s="43">
        <v>9511</v>
      </c>
    </row>
    <row r="42" spans="2:18" x14ac:dyDescent="0.25">
      <c r="B42" s="172"/>
      <c r="C42" s="173"/>
      <c r="D42" s="176"/>
      <c r="E42" s="172"/>
      <c r="F42" s="172"/>
      <c r="G42" s="20"/>
      <c r="K42" s="240"/>
      <c r="L42" s="240"/>
      <c r="M42" s="31" t="s">
        <v>95</v>
      </c>
      <c r="N42" s="43"/>
      <c r="O42" s="11"/>
      <c r="P42" s="43"/>
      <c r="Q42" s="43"/>
      <c r="R42" s="43"/>
    </row>
    <row r="43" spans="2:18" x14ac:dyDescent="0.25">
      <c r="B43" s="172"/>
      <c r="C43" s="173"/>
      <c r="D43" s="176"/>
      <c r="E43" s="172"/>
      <c r="F43" s="172"/>
      <c r="G43" s="20"/>
      <c r="K43" s="240"/>
      <c r="L43" s="240"/>
      <c r="M43" s="31" t="s">
        <v>96</v>
      </c>
      <c r="N43" s="43"/>
      <c r="O43" s="11"/>
      <c r="P43" s="43"/>
      <c r="Q43" s="43"/>
      <c r="R43" s="43"/>
    </row>
    <row r="44" spans="2:18" x14ac:dyDescent="0.25">
      <c r="B44" s="172"/>
      <c r="C44" s="173"/>
      <c r="D44" s="176"/>
      <c r="E44" s="172"/>
      <c r="F44" s="172"/>
      <c r="G44" s="175"/>
      <c r="K44" s="240"/>
      <c r="L44" s="240"/>
      <c r="M44" s="31" t="s">
        <v>97</v>
      </c>
      <c r="N44" s="43"/>
      <c r="O44" s="11"/>
      <c r="P44" s="43"/>
      <c r="Q44" s="43"/>
      <c r="R44" s="43"/>
    </row>
    <row r="45" spans="2:18" x14ac:dyDescent="0.25">
      <c r="B45" s="172"/>
      <c r="C45" s="173"/>
      <c r="D45" s="176"/>
      <c r="E45" s="172"/>
      <c r="F45" s="172"/>
      <c r="G45" s="175"/>
      <c r="K45" s="240"/>
      <c r="L45" s="240"/>
      <c r="M45" s="31" t="s">
        <v>98</v>
      </c>
      <c r="N45" s="43"/>
      <c r="O45" s="11"/>
      <c r="P45" s="43"/>
      <c r="Q45" s="43"/>
      <c r="R45" s="43"/>
    </row>
    <row r="46" spans="2:18" x14ac:dyDescent="0.25">
      <c r="B46" s="172"/>
      <c r="C46" s="19" t="s">
        <v>16</v>
      </c>
      <c r="D46" s="20">
        <f>SUM(D36:D45)</f>
        <v>0</v>
      </c>
      <c r="E46" s="172"/>
      <c r="F46" s="172"/>
      <c r="G46" s="175"/>
      <c r="K46" s="240"/>
      <c r="L46" s="240"/>
      <c r="M46" s="31" t="s">
        <v>99</v>
      </c>
      <c r="N46" s="43"/>
      <c r="O46" s="11">
        <v>2</v>
      </c>
      <c r="P46" s="43"/>
      <c r="Q46" s="43"/>
      <c r="R46" s="43">
        <v>9511</v>
      </c>
    </row>
    <row r="47" spans="2:18" ht="18.75" x14ac:dyDescent="0.25">
      <c r="B47" s="235" t="s">
        <v>28</v>
      </c>
      <c r="C47" s="236"/>
      <c r="D47" s="236"/>
      <c r="E47" s="236"/>
      <c r="F47" s="236"/>
      <c r="G47" s="237"/>
      <c r="K47" s="240"/>
      <c r="L47" s="240"/>
      <c r="M47" s="31" t="s">
        <v>100</v>
      </c>
      <c r="N47" s="43"/>
      <c r="O47" s="43"/>
      <c r="P47" s="43"/>
      <c r="Q47" s="43"/>
      <c r="R47" s="43"/>
    </row>
    <row r="48" spans="2:18" ht="60" x14ac:dyDescent="0.25">
      <c r="B48" s="40" t="s">
        <v>10</v>
      </c>
      <c r="C48" s="40" t="s">
        <v>11</v>
      </c>
      <c r="D48" s="40" t="s">
        <v>12</v>
      </c>
      <c r="E48" s="13" t="s">
        <v>13</v>
      </c>
      <c r="F48" s="13" t="s">
        <v>14</v>
      </c>
      <c r="G48" s="40" t="s">
        <v>37</v>
      </c>
      <c r="K48" s="240"/>
      <c r="L48" s="240"/>
      <c r="M48" s="31" t="s">
        <v>101</v>
      </c>
      <c r="N48" s="43"/>
      <c r="O48" s="43"/>
      <c r="P48" s="43"/>
      <c r="Q48" s="43"/>
      <c r="R48" s="43"/>
    </row>
    <row r="49" spans="2:18" x14ac:dyDescent="0.25">
      <c r="B49" s="20">
        <v>1</v>
      </c>
      <c r="C49" s="171">
        <v>45069</v>
      </c>
      <c r="D49" s="25">
        <v>275</v>
      </c>
      <c r="E49" s="25"/>
      <c r="F49" s="25"/>
      <c r="G49" s="11">
        <v>9509</v>
      </c>
      <c r="K49" s="240"/>
      <c r="L49" s="240"/>
      <c r="M49" s="31" t="s">
        <v>102</v>
      </c>
      <c r="N49" s="43"/>
      <c r="O49" s="43"/>
      <c r="P49" s="43"/>
      <c r="Q49" s="43"/>
      <c r="R49" s="43"/>
    </row>
    <row r="50" spans="2:18" x14ac:dyDescent="0.25">
      <c r="B50" s="20">
        <v>2</v>
      </c>
      <c r="C50" s="177">
        <v>45094</v>
      </c>
      <c r="D50" s="11">
        <v>475</v>
      </c>
      <c r="E50" s="11"/>
      <c r="F50" s="11"/>
      <c r="G50" s="11">
        <v>9512</v>
      </c>
      <c r="K50" s="240"/>
      <c r="L50" s="240"/>
      <c r="M50" s="31" t="s">
        <v>103</v>
      </c>
      <c r="N50" s="43"/>
      <c r="O50" s="43"/>
      <c r="P50" s="43"/>
      <c r="Q50" s="43"/>
      <c r="R50" s="43"/>
    </row>
    <row r="51" spans="2:18" x14ac:dyDescent="0.25">
      <c r="B51" s="20">
        <v>3</v>
      </c>
      <c r="C51" s="178">
        <v>45096</v>
      </c>
      <c r="D51" s="35">
        <v>500</v>
      </c>
      <c r="E51" s="35"/>
      <c r="F51" s="35"/>
      <c r="G51" s="35">
        <v>9513</v>
      </c>
      <c r="K51" s="240"/>
      <c r="L51" s="240"/>
      <c r="M51" s="31" t="s">
        <v>104</v>
      </c>
      <c r="N51" s="43"/>
      <c r="O51" s="43"/>
      <c r="P51" s="43"/>
      <c r="Q51" s="43"/>
      <c r="R51" s="43"/>
    </row>
    <row r="52" spans="2:18" x14ac:dyDescent="0.25">
      <c r="B52" s="20">
        <v>4</v>
      </c>
      <c r="C52" s="178">
        <v>45097</v>
      </c>
      <c r="D52" s="20">
        <v>300</v>
      </c>
      <c r="E52" s="20"/>
      <c r="F52" s="20"/>
      <c r="G52" s="20">
        <v>9514</v>
      </c>
      <c r="K52" s="240"/>
      <c r="L52" s="240"/>
      <c r="M52" s="31" t="s">
        <v>105</v>
      </c>
      <c r="N52" s="43"/>
      <c r="O52" s="43"/>
      <c r="P52" s="43"/>
      <c r="Q52" s="43"/>
      <c r="R52" s="43"/>
    </row>
    <row r="53" spans="2:18" x14ac:dyDescent="0.25">
      <c r="B53" s="20">
        <v>5</v>
      </c>
      <c r="C53" s="19"/>
      <c r="D53" s="20"/>
      <c r="E53" s="20"/>
      <c r="F53" s="20"/>
      <c r="G53" s="20"/>
      <c r="K53" s="240"/>
      <c r="L53" s="240"/>
      <c r="M53" s="31" t="s">
        <v>106</v>
      </c>
      <c r="N53" s="43"/>
      <c r="O53" s="43"/>
      <c r="P53" s="43"/>
      <c r="Q53" s="43"/>
      <c r="R53" s="43"/>
    </row>
    <row r="54" spans="2:18" x14ac:dyDescent="0.25">
      <c r="B54" s="20">
        <v>6</v>
      </c>
      <c r="C54" s="19"/>
      <c r="D54" s="20"/>
      <c r="E54" s="20"/>
      <c r="F54" s="20"/>
      <c r="G54" s="20"/>
      <c r="K54" s="240"/>
      <c r="L54" s="240"/>
      <c r="M54" s="31" t="s">
        <v>107</v>
      </c>
      <c r="N54" s="43"/>
      <c r="O54" s="43"/>
      <c r="P54" s="43"/>
      <c r="Q54" s="43"/>
      <c r="R54" s="43"/>
    </row>
    <row r="55" spans="2:18" x14ac:dyDescent="0.25">
      <c r="B55" s="20">
        <v>7</v>
      </c>
      <c r="C55" s="19"/>
      <c r="D55" s="20"/>
      <c r="E55" s="20"/>
      <c r="F55" s="20"/>
      <c r="G55" s="20"/>
      <c r="K55" s="240"/>
      <c r="L55" s="240"/>
      <c r="M55" s="31" t="s">
        <v>108</v>
      </c>
      <c r="N55" s="43"/>
      <c r="O55" s="43"/>
      <c r="P55" s="43"/>
      <c r="Q55" s="43"/>
      <c r="R55" s="43"/>
    </row>
    <row r="56" spans="2:18" x14ac:dyDescent="0.25">
      <c r="B56" s="20">
        <f>+B55+1</f>
        <v>8</v>
      </c>
      <c r="C56" s="19"/>
      <c r="D56" s="20"/>
      <c r="E56" s="20"/>
      <c r="F56" s="20"/>
      <c r="G56" s="175"/>
      <c r="K56" s="240"/>
      <c r="L56" s="240"/>
      <c r="M56" s="31" t="s">
        <v>109</v>
      </c>
      <c r="N56" s="43"/>
      <c r="O56" s="43"/>
      <c r="P56" s="43"/>
      <c r="Q56" s="43"/>
      <c r="R56" s="43"/>
    </row>
    <row r="57" spans="2:18" x14ac:dyDescent="0.25">
      <c r="B57" s="20"/>
      <c r="C57" s="19"/>
      <c r="D57" s="20"/>
      <c r="E57" s="20"/>
      <c r="F57" s="20"/>
      <c r="G57" s="175"/>
      <c r="K57" s="240"/>
      <c r="L57" s="240"/>
      <c r="M57" s="31" t="s">
        <v>110</v>
      </c>
      <c r="N57" s="43"/>
      <c r="O57" s="43"/>
      <c r="P57" s="43"/>
      <c r="Q57" s="43"/>
      <c r="R57" s="43"/>
    </row>
    <row r="58" spans="2:18" x14ac:dyDescent="0.25">
      <c r="B58" s="20"/>
      <c r="C58" s="19" t="s">
        <v>16</v>
      </c>
      <c r="D58" s="20">
        <f>SUM(D48:D57)</f>
        <v>1550</v>
      </c>
      <c r="E58" s="20"/>
      <c r="F58" s="20"/>
      <c r="G58" s="175"/>
      <c r="K58" s="240"/>
      <c r="L58" s="240"/>
      <c r="M58" s="31" t="s">
        <v>111</v>
      </c>
      <c r="N58" s="43"/>
      <c r="O58" s="43"/>
      <c r="P58" s="43"/>
      <c r="Q58" s="43"/>
      <c r="R58" s="43"/>
    </row>
    <row r="59" spans="2:18" x14ac:dyDescent="0.25">
      <c r="B59" s="179"/>
      <c r="C59" s="180"/>
      <c r="D59" s="181"/>
      <c r="E59" s="181"/>
      <c r="F59" s="181"/>
      <c r="G59" s="175"/>
      <c r="K59" s="240"/>
      <c r="L59" s="240"/>
      <c r="M59" s="31" t="s">
        <v>112</v>
      </c>
      <c r="N59" s="43"/>
      <c r="O59" s="43"/>
      <c r="P59" s="43"/>
      <c r="Q59" s="43"/>
      <c r="R59" s="43"/>
    </row>
    <row r="60" spans="2:18" ht="18.75" x14ac:dyDescent="0.25">
      <c r="B60" s="235" t="s">
        <v>30</v>
      </c>
      <c r="C60" s="236"/>
      <c r="D60" s="236"/>
      <c r="E60" s="236"/>
      <c r="F60" s="236"/>
      <c r="G60" s="237"/>
      <c r="K60" s="240" t="s">
        <v>113</v>
      </c>
      <c r="L60" s="240"/>
      <c r="M60" s="31" t="s">
        <v>40</v>
      </c>
      <c r="N60" s="43"/>
      <c r="O60" s="43"/>
      <c r="P60" s="43"/>
      <c r="Q60" s="43"/>
      <c r="R60" s="43"/>
    </row>
    <row r="61" spans="2:18" ht="60" x14ac:dyDescent="0.25">
      <c r="B61" s="40" t="s">
        <v>10</v>
      </c>
      <c r="C61" s="40" t="s">
        <v>11</v>
      </c>
      <c r="D61" s="40" t="s">
        <v>12</v>
      </c>
      <c r="E61" s="13" t="s">
        <v>13</v>
      </c>
      <c r="F61" s="13" t="s">
        <v>14</v>
      </c>
      <c r="G61" s="40" t="s">
        <v>37</v>
      </c>
      <c r="K61" s="240"/>
      <c r="L61" s="240"/>
      <c r="M61" s="31" t="s">
        <v>43</v>
      </c>
      <c r="N61" s="43"/>
      <c r="O61" s="43"/>
      <c r="P61" s="43"/>
      <c r="Q61" s="43"/>
      <c r="R61" s="43"/>
    </row>
    <row r="62" spans="2:18" x14ac:dyDescent="0.25">
      <c r="B62" s="20">
        <v>1</v>
      </c>
      <c r="C62" s="19">
        <v>45065</v>
      </c>
      <c r="D62" s="20">
        <v>600</v>
      </c>
      <c r="E62" s="20"/>
      <c r="F62" s="20"/>
      <c r="G62" s="20">
        <v>9505</v>
      </c>
      <c r="K62" s="240"/>
      <c r="L62" s="240"/>
      <c r="M62" s="31" t="s">
        <v>45</v>
      </c>
      <c r="N62" s="43"/>
      <c r="O62" s="43"/>
      <c r="P62" s="43"/>
      <c r="Q62" s="43"/>
      <c r="R62" s="43"/>
    </row>
    <row r="63" spans="2:18" x14ac:dyDescent="0.25">
      <c r="B63" s="20"/>
      <c r="C63" s="19"/>
      <c r="D63" s="20"/>
      <c r="E63" s="20"/>
      <c r="F63" s="20"/>
      <c r="G63" s="20"/>
      <c r="K63" s="240"/>
      <c r="L63" s="240"/>
      <c r="M63" s="31" t="s">
        <v>48</v>
      </c>
      <c r="N63" s="43"/>
      <c r="O63" s="43"/>
      <c r="P63" s="43"/>
      <c r="Q63" s="43"/>
      <c r="R63" s="43"/>
    </row>
    <row r="64" spans="2:18" x14ac:dyDescent="0.25">
      <c r="B64" s="20"/>
      <c r="C64" s="19"/>
      <c r="D64" s="20"/>
      <c r="E64" s="20"/>
      <c r="F64" s="20"/>
      <c r="G64" s="20"/>
      <c r="K64" s="240"/>
      <c r="L64" s="240"/>
      <c r="M64" s="31" t="s">
        <v>51</v>
      </c>
      <c r="N64" s="43"/>
      <c r="O64" s="43"/>
      <c r="P64" s="43"/>
      <c r="Q64" s="43"/>
      <c r="R64" s="43"/>
    </row>
    <row r="65" spans="2:18" x14ac:dyDescent="0.25">
      <c r="B65" s="20"/>
      <c r="C65" s="19"/>
      <c r="D65" s="20"/>
      <c r="E65" s="20"/>
      <c r="F65" s="20"/>
      <c r="G65" s="20"/>
      <c r="K65" s="240"/>
      <c r="L65" s="240"/>
      <c r="M65" s="31" t="s">
        <v>52</v>
      </c>
      <c r="N65" s="11"/>
      <c r="O65" s="43"/>
      <c r="P65" s="43"/>
      <c r="Q65" s="43"/>
      <c r="R65" s="43"/>
    </row>
    <row r="66" spans="2:18" x14ac:dyDescent="0.25">
      <c r="B66" s="20"/>
      <c r="C66" s="19"/>
      <c r="D66" s="20"/>
      <c r="E66" s="20"/>
      <c r="F66" s="20"/>
      <c r="G66" s="20"/>
      <c r="K66" s="240"/>
      <c r="L66" s="240"/>
      <c r="M66" s="31" t="s">
        <v>53</v>
      </c>
      <c r="N66" s="11"/>
      <c r="O66" s="43"/>
      <c r="P66" s="43"/>
      <c r="Q66" s="43"/>
      <c r="R66" s="43"/>
    </row>
    <row r="67" spans="2:18" x14ac:dyDescent="0.25">
      <c r="B67" s="20"/>
      <c r="C67" s="19"/>
      <c r="D67" s="20"/>
      <c r="E67" s="20"/>
      <c r="F67" s="20"/>
      <c r="G67" s="20"/>
      <c r="K67" s="240"/>
      <c r="L67" s="240"/>
      <c r="M67" s="31" t="s">
        <v>54</v>
      </c>
      <c r="N67" s="43"/>
      <c r="O67" s="43"/>
      <c r="P67" s="43"/>
      <c r="Q67" s="43"/>
      <c r="R67" s="43"/>
    </row>
    <row r="68" spans="2:18" x14ac:dyDescent="0.25">
      <c r="B68" s="20"/>
      <c r="C68" s="19"/>
      <c r="D68" s="20"/>
      <c r="E68" s="20"/>
      <c r="F68" s="20"/>
      <c r="G68" s="20"/>
      <c r="K68" s="240"/>
      <c r="L68" s="240"/>
      <c r="M68" s="31" t="s">
        <v>55</v>
      </c>
      <c r="N68" s="43"/>
      <c r="O68" s="43"/>
      <c r="P68" s="43"/>
      <c r="Q68" s="43"/>
      <c r="R68" s="43"/>
    </row>
    <row r="69" spans="2:18" x14ac:dyDescent="0.25">
      <c r="B69" s="20"/>
      <c r="C69" s="19" t="s">
        <v>16</v>
      </c>
      <c r="D69" s="20">
        <f>+SUM(D62:D68)</f>
        <v>600</v>
      </c>
      <c r="E69" s="20"/>
      <c r="F69" s="20"/>
      <c r="G69" s="20"/>
      <c r="K69" s="240" t="s">
        <v>114</v>
      </c>
      <c r="L69" s="240"/>
      <c r="M69" s="31" t="s">
        <v>115</v>
      </c>
      <c r="N69" s="25"/>
      <c r="O69" s="43"/>
      <c r="P69" s="43"/>
      <c r="Q69" s="43"/>
      <c r="R69" s="43"/>
    </row>
    <row r="70" spans="2:18" ht="18.75" x14ac:dyDescent="0.25">
      <c r="B70" s="235" t="s">
        <v>31</v>
      </c>
      <c r="C70" s="236"/>
      <c r="D70" s="236"/>
      <c r="E70" s="236"/>
      <c r="F70" s="236"/>
      <c r="G70" s="237"/>
      <c r="K70" s="240"/>
      <c r="L70" s="240"/>
      <c r="M70" s="31" t="s">
        <v>118</v>
      </c>
      <c r="N70" s="11"/>
      <c r="O70" s="43"/>
      <c r="P70" s="43"/>
      <c r="Q70" s="43"/>
      <c r="R70" s="43"/>
    </row>
    <row r="71" spans="2:18" ht="60" x14ac:dyDescent="0.25">
      <c r="B71" s="40" t="s">
        <v>10</v>
      </c>
      <c r="C71" s="40" t="s">
        <v>11</v>
      </c>
      <c r="D71" s="40" t="s">
        <v>12</v>
      </c>
      <c r="E71" s="13" t="s">
        <v>13</v>
      </c>
      <c r="F71" s="13" t="s">
        <v>14</v>
      </c>
      <c r="G71" s="40" t="s">
        <v>37</v>
      </c>
      <c r="K71" s="240"/>
      <c r="L71" s="240"/>
      <c r="M71" s="31" t="s">
        <v>121</v>
      </c>
      <c r="N71" s="11"/>
      <c r="O71" s="43"/>
      <c r="P71" s="43"/>
      <c r="Q71" s="43"/>
      <c r="R71" s="43"/>
    </row>
    <row r="72" spans="2:18" x14ac:dyDescent="0.25">
      <c r="B72" s="20">
        <v>1</v>
      </c>
      <c r="C72" s="19">
        <v>45065</v>
      </c>
      <c r="D72" s="20">
        <v>168</v>
      </c>
      <c r="E72" s="20"/>
      <c r="F72" s="20"/>
      <c r="G72" s="20">
        <v>9505</v>
      </c>
      <c r="K72" s="240"/>
      <c r="L72" s="240"/>
      <c r="M72" s="31" t="s">
        <v>124</v>
      </c>
      <c r="N72" s="11"/>
      <c r="O72" s="43"/>
      <c r="P72" s="43"/>
      <c r="Q72" s="43"/>
      <c r="R72" s="43"/>
    </row>
    <row r="73" spans="2:18" x14ac:dyDescent="0.25">
      <c r="B73" s="20"/>
      <c r="C73" s="19"/>
      <c r="D73" s="20"/>
      <c r="E73" s="20"/>
      <c r="F73" s="20"/>
      <c r="G73" s="20"/>
      <c r="K73" s="240"/>
      <c r="L73" s="240"/>
      <c r="M73" s="31" t="s">
        <v>126</v>
      </c>
      <c r="N73" s="11"/>
      <c r="O73" s="43"/>
      <c r="P73" s="43"/>
      <c r="Q73" s="43"/>
      <c r="R73" s="43"/>
    </row>
    <row r="74" spans="2:18" x14ac:dyDescent="0.25">
      <c r="B74" s="20"/>
      <c r="C74" s="19"/>
      <c r="D74" s="20"/>
      <c r="E74" s="20"/>
      <c r="F74" s="20"/>
      <c r="G74" s="20"/>
      <c r="K74" s="240"/>
      <c r="L74" s="240"/>
      <c r="M74" s="31" t="s">
        <v>129</v>
      </c>
      <c r="N74" s="11"/>
      <c r="O74" s="43"/>
      <c r="P74" s="43"/>
      <c r="Q74" s="43"/>
      <c r="R74" s="43"/>
    </row>
    <row r="75" spans="2:18" x14ac:dyDescent="0.25">
      <c r="B75" s="20"/>
      <c r="C75" s="19"/>
      <c r="D75" s="20"/>
      <c r="E75" s="20"/>
      <c r="F75" s="20"/>
      <c r="G75" s="20"/>
      <c r="K75" s="240"/>
      <c r="L75" s="240"/>
      <c r="M75" s="31" t="s">
        <v>132</v>
      </c>
      <c r="N75" s="43"/>
      <c r="O75" s="43"/>
      <c r="P75" s="43"/>
      <c r="Q75" s="43"/>
      <c r="R75" s="43"/>
    </row>
    <row r="76" spans="2:18" x14ac:dyDescent="0.25">
      <c r="B76" s="20"/>
      <c r="C76" s="19"/>
      <c r="D76" s="20"/>
      <c r="E76" s="20"/>
      <c r="F76" s="20"/>
      <c r="G76" s="20"/>
      <c r="K76" s="240"/>
      <c r="L76" s="240"/>
      <c r="M76" s="31" t="s">
        <v>133</v>
      </c>
      <c r="N76" s="43"/>
      <c r="O76" s="43"/>
      <c r="P76" s="43"/>
      <c r="Q76" s="43"/>
      <c r="R76" s="43"/>
    </row>
    <row r="77" spans="2:18" x14ac:dyDescent="0.25">
      <c r="B77" s="20"/>
      <c r="C77" s="19"/>
      <c r="D77" s="20"/>
      <c r="E77" s="20"/>
      <c r="F77" s="20"/>
      <c r="G77" s="20"/>
      <c r="K77" s="240"/>
      <c r="L77" s="240"/>
      <c r="M77" s="31" t="s">
        <v>134</v>
      </c>
      <c r="N77" s="43"/>
      <c r="O77" s="43"/>
      <c r="P77" s="43"/>
      <c r="Q77" s="43"/>
      <c r="R77" s="43"/>
    </row>
    <row r="78" spans="2:18" x14ac:dyDescent="0.25">
      <c r="B78" s="20"/>
      <c r="C78" s="19"/>
      <c r="D78" s="20"/>
      <c r="E78" s="20"/>
      <c r="F78" s="20"/>
      <c r="G78" s="20"/>
      <c r="K78" s="240"/>
      <c r="L78" s="240"/>
      <c r="M78" s="31" t="s">
        <v>136</v>
      </c>
      <c r="N78" s="43"/>
      <c r="O78" s="43"/>
      <c r="P78" s="43"/>
      <c r="Q78" s="43"/>
      <c r="R78" s="43"/>
    </row>
    <row r="79" spans="2:18" x14ac:dyDescent="0.25">
      <c r="B79" s="20"/>
      <c r="C79" s="19" t="s">
        <v>16</v>
      </c>
      <c r="D79" s="20">
        <f>+SUM(D72:D78)</f>
        <v>168</v>
      </c>
      <c r="E79" s="20"/>
      <c r="F79" s="20"/>
      <c r="G79" s="20"/>
      <c r="K79" s="240"/>
      <c r="L79" s="240"/>
      <c r="M79" s="31" t="s">
        <v>82</v>
      </c>
      <c r="N79" s="43"/>
      <c r="O79" s="43"/>
      <c r="P79" s="43"/>
      <c r="Q79" s="43"/>
      <c r="R79" s="43"/>
    </row>
    <row r="80" spans="2:18" x14ac:dyDescent="0.25">
      <c r="K80" s="240"/>
      <c r="L80" s="240"/>
      <c r="M80" s="31" t="s">
        <v>85</v>
      </c>
      <c r="N80" s="43"/>
      <c r="O80" s="43"/>
      <c r="P80" s="43"/>
      <c r="Q80" s="43"/>
      <c r="R80" s="43"/>
    </row>
    <row r="81" spans="11:18" x14ac:dyDescent="0.25">
      <c r="K81" s="240"/>
      <c r="L81" s="240"/>
      <c r="M81" s="31" t="s">
        <v>88</v>
      </c>
      <c r="N81" s="43"/>
      <c r="O81" s="43"/>
      <c r="P81" s="43"/>
      <c r="Q81" s="43"/>
      <c r="R81" s="43"/>
    </row>
    <row r="82" spans="11:18" x14ac:dyDescent="0.25">
      <c r="K82" s="240"/>
      <c r="L82" s="240"/>
      <c r="M82" s="31" t="s">
        <v>90</v>
      </c>
      <c r="N82" s="43"/>
      <c r="O82" s="43"/>
      <c r="P82" s="43"/>
      <c r="Q82" s="43"/>
      <c r="R82" s="43"/>
    </row>
    <row r="83" spans="11:18" x14ac:dyDescent="0.25">
      <c r="K83" s="240"/>
      <c r="L83" s="240"/>
      <c r="M83" s="31" t="s">
        <v>137</v>
      </c>
      <c r="N83" s="43"/>
      <c r="O83" s="43"/>
      <c r="P83" s="43"/>
      <c r="Q83" s="43"/>
      <c r="R83" s="43"/>
    </row>
    <row r="84" spans="11:18" x14ac:dyDescent="0.25">
      <c r="K84" s="240"/>
      <c r="L84" s="240"/>
      <c r="M84" s="31" t="s">
        <v>94</v>
      </c>
      <c r="N84" s="43"/>
      <c r="O84" s="43"/>
      <c r="P84" s="43"/>
      <c r="Q84" s="43"/>
      <c r="R84" s="43"/>
    </row>
    <row r="85" spans="11:18" x14ac:dyDescent="0.25">
      <c r="K85" s="240"/>
      <c r="L85" s="240"/>
      <c r="M85" s="31" t="s">
        <v>95</v>
      </c>
      <c r="N85" s="43"/>
      <c r="O85" s="43"/>
      <c r="P85" s="43"/>
      <c r="Q85" s="43"/>
      <c r="R85" s="43"/>
    </row>
    <row r="86" spans="11:18" x14ac:dyDescent="0.25">
      <c r="K86" s="240"/>
      <c r="L86" s="240"/>
      <c r="M86" s="31" t="s">
        <v>96</v>
      </c>
      <c r="N86" s="43"/>
      <c r="O86" s="43"/>
      <c r="P86" s="43"/>
      <c r="Q86" s="43"/>
      <c r="R86" s="43"/>
    </row>
    <row r="87" spans="11:18" x14ac:dyDescent="0.25">
      <c r="K87" s="240"/>
      <c r="L87" s="240"/>
      <c r="M87" s="31" t="s">
        <v>139</v>
      </c>
      <c r="N87" s="43"/>
      <c r="O87" s="11">
        <v>2</v>
      </c>
      <c r="P87" s="43"/>
      <c r="Q87" s="43"/>
      <c r="R87" s="11">
        <v>9509</v>
      </c>
    </row>
    <row r="88" spans="11:18" x14ac:dyDescent="0.25">
      <c r="K88" s="240"/>
      <c r="L88" s="240"/>
      <c r="M88" s="31" t="s">
        <v>140</v>
      </c>
      <c r="N88" s="43"/>
      <c r="O88" s="11"/>
      <c r="P88" s="43"/>
      <c r="Q88" s="43"/>
      <c r="R88" s="11"/>
    </row>
    <row r="89" spans="11:18" x14ac:dyDescent="0.25">
      <c r="K89" s="240"/>
      <c r="L89" s="240"/>
      <c r="M89" s="31" t="s">
        <v>141</v>
      </c>
      <c r="N89" s="43"/>
      <c r="O89" s="11">
        <v>2</v>
      </c>
      <c r="P89" s="43"/>
      <c r="Q89" s="43"/>
      <c r="R89" s="11">
        <v>9511</v>
      </c>
    </row>
    <row r="90" spans="11:18" x14ac:dyDescent="0.25">
      <c r="K90" s="240"/>
      <c r="L90" s="240"/>
      <c r="M90" s="31" t="s">
        <v>142</v>
      </c>
      <c r="N90" s="43"/>
      <c r="O90" s="43"/>
      <c r="P90" s="43"/>
      <c r="Q90" s="43"/>
      <c r="R90" s="43"/>
    </row>
    <row r="91" spans="11:18" x14ac:dyDescent="0.25">
      <c r="K91" s="240"/>
      <c r="L91" s="240"/>
      <c r="M91" s="31" t="s">
        <v>143</v>
      </c>
      <c r="N91" s="43"/>
      <c r="O91" s="43"/>
      <c r="P91" s="43"/>
      <c r="Q91" s="43"/>
      <c r="R91" s="43"/>
    </row>
    <row r="92" spans="11:18" x14ac:dyDescent="0.25">
      <c r="K92" s="240"/>
      <c r="L92" s="240"/>
      <c r="M92" s="31" t="s">
        <v>144</v>
      </c>
      <c r="N92" s="43"/>
      <c r="O92" s="43"/>
      <c r="P92" s="43"/>
      <c r="Q92" s="43"/>
      <c r="R92" s="43"/>
    </row>
    <row r="93" spans="11:18" x14ac:dyDescent="0.25">
      <c r="K93" s="240"/>
      <c r="L93" s="240"/>
      <c r="M93" s="31" t="s">
        <v>145</v>
      </c>
      <c r="N93" s="43"/>
      <c r="O93" s="43"/>
      <c r="P93" s="43"/>
      <c r="Q93" s="43"/>
      <c r="R93" s="43"/>
    </row>
    <row r="94" spans="11:18" x14ac:dyDescent="0.25">
      <c r="K94" s="240"/>
      <c r="L94" s="240"/>
      <c r="M94" s="31" t="s">
        <v>146</v>
      </c>
      <c r="N94" s="43"/>
      <c r="O94" s="43"/>
      <c r="P94" s="43"/>
      <c r="Q94" s="43"/>
      <c r="R94" s="43"/>
    </row>
    <row r="95" spans="11:18" x14ac:dyDescent="0.25">
      <c r="K95" s="240"/>
      <c r="L95" s="240"/>
      <c r="M95" s="31" t="s">
        <v>147</v>
      </c>
      <c r="N95" s="43"/>
      <c r="O95" s="43"/>
      <c r="P95" s="43"/>
      <c r="Q95" s="43"/>
      <c r="R95" s="43"/>
    </row>
    <row r="96" spans="11:18" x14ac:dyDescent="0.25">
      <c r="K96" s="240"/>
      <c r="L96" s="240"/>
      <c r="M96" s="31" t="s">
        <v>148</v>
      </c>
      <c r="N96" s="43"/>
      <c r="O96" s="43"/>
      <c r="P96" s="43"/>
      <c r="Q96" s="43"/>
      <c r="R96" s="43"/>
    </row>
    <row r="97" spans="11:18" x14ac:dyDescent="0.25">
      <c r="K97" s="240"/>
      <c r="L97" s="240"/>
      <c r="M97" s="31" t="s">
        <v>149</v>
      </c>
      <c r="N97" s="43"/>
      <c r="O97" s="43"/>
      <c r="P97" s="43"/>
      <c r="Q97" s="43"/>
      <c r="R97" s="43"/>
    </row>
    <row r="98" spans="11:18" x14ac:dyDescent="0.25">
      <c r="K98" s="240"/>
      <c r="L98" s="240"/>
      <c r="M98" s="31" t="s">
        <v>150</v>
      </c>
      <c r="N98" s="43"/>
      <c r="O98" s="43"/>
      <c r="P98" s="43"/>
      <c r="Q98" s="43"/>
      <c r="R98" s="43"/>
    </row>
    <row r="99" spans="11:18" x14ac:dyDescent="0.25">
      <c r="K99" s="240"/>
      <c r="L99" s="240"/>
      <c r="M99" s="31" t="s">
        <v>151</v>
      </c>
      <c r="N99" s="43"/>
      <c r="O99" s="43"/>
      <c r="P99" s="43"/>
      <c r="Q99" s="43"/>
      <c r="R99" s="43"/>
    </row>
    <row r="100" spans="11:18" x14ac:dyDescent="0.25">
      <c r="K100" s="240"/>
      <c r="L100" s="240"/>
      <c r="M100" s="31" t="s">
        <v>152</v>
      </c>
      <c r="N100" s="43"/>
      <c r="O100" s="43"/>
      <c r="P100" s="43"/>
      <c r="Q100" s="43"/>
      <c r="R100" s="43"/>
    </row>
    <row r="101" spans="11:18" x14ac:dyDescent="0.25">
      <c r="K101" s="240"/>
      <c r="L101" s="240"/>
      <c r="M101" s="31" t="s">
        <v>153</v>
      </c>
      <c r="N101" s="43"/>
      <c r="O101" s="43"/>
      <c r="P101" s="43"/>
      <c r="Q101" s="43"/>
      <c r="R101" s="43"/>
    </row>
    <row r="102" spans="11:18" x14ac:dyDescent="0.25">
      <c r="K102" s="240"/>
      <c r="L102" s="240"/>
      <c r="M102" s="31" t="s">
        <v>154</v>
      </c>
      <c r="N102" s="43"/>
      <c r="O102" s="43"/>
      <c r="P102" s="43"/>
      <c r="Q102" s="43"/>
      <c r="R102" s="43"/>
    </row>
    <row r="103" spans="11:18" x14ac:dyDescent="0.25">
      <c r="K103" s="240" t="s">
        <v>155</v>
      </c>
      <c r="L103" s="240"/>
      <c r="M103" s="31" t="s">
        <v>40</v>
      </c>
      <c r="N103" s="43">
        <f>5+15</f>
        <v>20</v>
      </c>
      <c r="O103" s="43"/>
      <c r="P103" s="43"/>
      <c r="Q103" s="43"/>
      <c r="R103" s="182" t="s">
        <v>378</v>
      </c>
    </row>
    <row r="104" spans="11:18" x14ac:dyDescent="0.25">
      <c r="K104" s="240"/>
      <c r="L104" s="240"/>
      <c r="M104" s="31" t="s">
        <v>43</v>
      </c>
      <c r="N104" s="43"/>
      <c r="O104" s="43"/>
      <c r="P104" s="43"/>
      <c r="Q104" s="43"/>
      <c r="R104" s="43"/>
    </row>
    <row r="105" spans="11:18" x14ac:dyDescent="0.25">
      <c r="K105" s="240"/>
      <c r="L105" s="240"/>
      <c r="M105" s="31" t="s">
        <v>45</v>
      </c>
      <c r="N105" s="43"/>
      <c r="O105" s="43"/>
      <c r="P105" s="43"/>
      <c r="Q105" s="43"/>
      <c r="R105" s="43"/>
    </row>
    <row r="106" spans="11:18" x14ac:dyDescent="0.25">
      <c r="K106" s="240"/>
      <c r="L106" s="240"/>
      <c r="M106" s="31" t="s">
        <v>48</v>
      </c>
      <c r="N106" s="43"/>
      <c r="O106" s="43"/>
      <c r="P106" s="43"/>
      <c r="Q106" s="43"/>
      <c r="R106" s="43"/>
    </row>
    <row r="107" spans="11:18" x14ac:dyDescent="0.25">
      <c r="K107" s="240"/>
      <c r="L107" s="240"/>
      <c r="M107" s="31" t="s">
        <v>51</v>
      </c>
      <c r="N107" s="43"/>
      <c r="O107" s="43"/>
      <c r="P107" s="43"/>
      <c r="Q107" s="43"/>
      <c r="R107" s="43"/>
    </row>
    <row r="108" spans="11:18" x14ac:dyDescent="0.25">
      <c r="K108" s="240"/>
      <c r="L108" s="240"/>
      <c r="M108" s="31" t="s">
        <v>52</v>
      </c>
      <c r="N108" s="43"/>
      <c r="O108" s="43"/>
      <c r="P108" s="43"/>
      <c r="Q108" s="43"/>
      <c r="R108" s="43"/>
    </row>
    <row r="109" spans="11:18" x14ac:dyDescent="0.25">
      <c r="K109" s="240"/>
      <c r="L109" s="240"/>
      <c r="M109" s="31" t="s">
        <v>53</v>
      </c>
      <c r="N109" s="43"/>
      <c r="O109" s="43"/>
      <c r="P109" s="43"/>
      <c r="Q109" s="43"/>
      <c r="R109" s="43"/>
    </row>
    <row r="110" spans="11:18" x14ac:dyDescent="0.25">
      <c r="K110" s="240" t="s">
        <v>159</v>
      </c>
      <c r="L110" s="240" t="s">
        <v>40</v>
      </c>
      <c r="M110" s="31" t="s">
        <v>160</v>
      </c>
      <c r="N110" s="43"/>
      <c r="O110" s="43"/>
      <c r="P110" s="43"/>
      <c r="Q110" s="43"/>
      <c r="R110" s="43"/>
    </row>
    <row r="111" spans="11:18" x14ac:dyDescent="0.25">
      <c r="K111" s="240"/>
      <c r="L111" s="240"/>
      <c r="M111" s="31" t="s">
        <v>161</v>
      </c>
      <c r="N111" s="43"/>
      <c r="O111" s="43"/>
      <c r="P111" s="43"/>
      <c r="Q111" s="43"/>
      <c r="R111" s="43"/>
    </row>
    <row r="112" spans="11:18" x14ac:dyDescent="0.25">
      <c r="K112" s="240"/>
      <c r="L112" s="240" t="s">
        <v>43</v>
      </c>
      <c r="M112" s="31" t="s">
        <v>160</v>
      </c>
      <c r="N112" s="43"/>
      <c r="O112" s="43"/>
      <c r="P112" s="43"/>
      <c r="Q112" s="43"/>
      <c r="R112" s="43"/>
    </row>
    <row r="113" spans="11:18" x14ac:dyDescent="0.25">
      <c r="K113" s="240"/>
      <c r="L113" s="240"/>
      <c r="M113" s="31" t="s">
        <v>161</v>
      </c>
      <c r="N113" s="43"/>
      <c r="O113" s="43"/>
      <c r="P113" s="43"/>
      <c r="Q113" s="43"/>
      <c r="R113" s="43"/>
    </row>
    <row r="114" spans="11:18" x14ac:dyDescent="0.25">
      <c r="K114" s="240"/>
      <c r="L114" s="240" t="s">
        <v>45</v>
      </c>
      <c r="M114" s="31" t="s">
        <v>160</v>
      </c>
      <c r="N114" s="43"/>
      <c r="O114" s="43"/>
      <c r="P114" s="43"/>
      <c r="Q114" s="43"/>
      <c r="R114" s="43"/>
    </row>
    <row r="115" spans="11:18" x14ac:dyDescent="0.25">
      <c r="K115" s="240"/>
      <c r="L115" s="240"/>
      <c r="M115" s="31" t="s">
        <v>161</v>
      </c>
      <c r="N115" s="43"/>
      <c r="O115" s="43"/>
      <c r="P115" s="43"/>
      <c r="Q115" s="43"/>
      <c r="R115" s="43"/>
    </row>
    <row r="116" spans="11:18" x14ac:dyDescent="0.25">
      <c r="K116" s="240"/>
      <c r="L116" s="240" t="s">
        <v>48</v>
      </c>
      <c r="M116" s="31" t="s">
        <v>160</v>
      </c>
      <c r="N116" s="43"/>
      <c r="O116" s="43"/>
      <c r="P116" s="43"/>
      <c r="Q116" s="43"/>
      <c r="R116" s="43"/>
    </row>
    <row r="117" spans="11:18" x14ac:dyDescent="0.25">
      <c r="K117" s="240"/>
      <c r="L117" s="240"/>
      <c r="M117" s="31" t="s">
        <v>161</v>
      </c>
      <c r="N117" s="43"/>
      <c r="O117" s="43"/>
      <c r="P117" s="43"/>
      <c r="Q117" s="43"/>
      <c r="R117" s="43"/>
    </row>
    <row r="118" spans="11:18" x14ac:dyDescent="0.25">
      <c r="K118" s="240"/>
      <c r="L118" s="240" t="s">
        <v>51</v>
      </c>
      <c r="M118" s="31" t="s">
        <v>160</v>
      </c>
      <c r="N118" s="43"/>
      <c r="O118" s="43"/>
      <c r="P118" s="43"/>
      <c r="Q118" s="43"/>
      <c r="R118" s="43"/>
    </row>
    <row r="119" spans="11:18" x14ac:dyDescent="0.25">
      <c r="K119" s="240"/>
      <c r="L119" s="240"/>
      <c r="M119" s="31" t="s">
        <v>161</v>
      </c>
      <c r="N119" s="43"/>
      <c r="O119" s="43"/>
      <c r="P119" s="43"/>
      <c r="Q119" s="43"/>
      <c r="R119" s="43"/>
    </row>
    <row r="120" spans="11:18" x14ac:dyDescent="0.25">
      <c r="K120" s="240"/>
      <c r="L120" s="240" t="s">
        <v>52</v>
      </c>
      <c r="M120" s="31" t="s">
        <v>160</v>
      </c>
      <c r="N120" s="43"/>
      <c r="O120" s="43"/>
      <c r="P120" s="43"/>
      <c r="Q120" s="43"/>
      <c r="R120" s="43"/>
    </row>
    <row r="121" spans="11:18" x14ac:dyDescent="0.25">
      <c r="K121" s="240"/>
      <c r="L121" s="240"/>
      <c r="M121" s="31" t="s">
        <v>161</v>
      </c>
      <c r="N121" s="43"/>
      <c r="O121" s="43"/>
      <c r="P121" s="43"/>
      <c r="Q121" s="43"/>
      <c r="R121" s="43"/>
    </row>
    <row r="122" spans="11:18" x14ac:dyDescent="0.25">
      <c r="K122" s="240"/>
      <c r="L122" s="240" t="s">
        <v>53</v>
      </c>
      <c r="M122" s="31" t="s">
        <v>160</v>
      </c>
      <c r="N122" s="43"/>
      <c r="O122" s="43"/>
      <c r="P122" s="43"/>
      <c r="Q122" s="43"/>
      <c r="R122" s="43"/>
    </row>
    <row r="123" spans="11:18" x14ac:dyDescent="0.25">
      <c r="K123" s="240"/>
      <c r="L123" s="240"/>
      <c r="M123" s="31" t="s">
        <v>161</v>
      </c>
      <c r="N123" s="43"/>
      <c r="O123" s="43"/>
      <c r="P123" s="43"/>
      <c r="Q123" s="43"/>
      <c r="R123" s="43"/>
    </row>
    <row r="124" spans="11:18" x14ac:dyDescent="0.25">
      <c r="K124" s="240"/>
      <c r="L124" s="240" t="s">
        <v>54</v>
      </c>
      <c r="M124" s="31" t="s">
        <v>160</v>
      </c>
      <c r="N124" s="43"/>
      <c r="O124" s="43"/>
      <c r="P124" s="43"/>
      <c r="Q124" s="43"/>
      <c r="R124" s="43"/>
    </row>
    <row r="125" spans="11:18" x14ac:dyDescent="0.25">
      <c r="K125" s="240"/>
      <c r="L125" s="240"/>
      <c r="M125" s="31" t="s">
        <v>161</v>
      </c>
      <c r="N125" s="43"/>
      <c r="O125" s="43"/>
      <c r="P125" s="43"/>
      <c r="Q125" s="43"/>
      <c r="R125" s="43"/>
    </row>
    <row r="126" spans="11:18" x14ac:dyDescent="0.25">
      <c r="K126" s="240"/>
      <c r="L126" s="240" t="s">
        <v>55</v>
      </c>
      <c r="M126" s="31" t="s">
        <v>160</v>
      </c>
      <c r="N126" s="43"/>
      <c r="O126" s="43"/>
      <c r="P126" s="43"/>
      <c r="Q126" s="43"/>
      <c r="R126" s="43"/>
    </row>
    <row r="127" spans="11:18" x14ac:dyDescent="0.25">
      <c r="K127" s="240"/>
      <c r="L127" s="240"/>
      <c r="M127" s="31" t="s">
        <v>161</v>
      </c>
      <c r="N127" s="43"/>
      <c r="O127" s="43"/>
      <c r="P127" s="43"/>
      <c r="Q127" s="43"/>
      <c r="R127" s="43"/>
    </row>
    <row r="128" spans="11:18" x14ac:dyDescent="0.25">
      <c r="K128" s="240" t="s">
        <v>164</v>
      </c>
      <c r="L128" s="240"/>
      <c r="M128" s="31" t="s">
        <v>165</v>
      </c>
      <c r="N128" s="43"/>
      <c r="O128" s="43"/>
      <c r="P128" s="43"/>
      <c r="Q128" s="43"/>
      <c r="R128" s="43"/>
    </row>
    <row r="129" spans="11:18" x14ac:dyDescent="0.25">
      <c r="K129" s="240"/>
      <c r="L129" s="240"/>
      <c r="M129" s="31" t="s">
        <v>40</v>
      </c>
      <c r="N129" s="43"/>
      <c r="O129" s="43"/>
      <c r="P129" s="43"/>
      <c r="Q129" s="43"/>
      <c r="R129" s="43"/>
    </row>
    <row r="130" spans="11:18" x14ac:dyDescent="0.25">
      <c r="K130" s="240"/>
      <c r="L130" s="240"/>
      <c r="M130" s="31" t="s">
        <v>43</v>
      </c>
      <c r="N130" s="43"/>
      <c r="O130" s="43"/>
      <c r="P130" s="43"/>
      <c r="Q130" s="43"/>
      <c r="R130" s="43"/>
    </row>
    <row r="131" spans="11:18" x14ac:dyDescent="0.25">
      <c r="K131" s="240"/>
      <c r="L131" s="240"/>
      <c r="M131" s="31" t="s">
        <v>45</v>
      </c>
      <c r="N131" s="43"/>
      <c r="O131" s="43"/>
      <c r="P131" s="43"/>
      <c r="Q131" s="43"/>
      <c r="R131" s="43"/>
    </row>
    <row r="132" spans="11:18" x14ac:dyDescent="0.25">
      <c r="K132" s="240"/>
      <c r="L132" s="240"/>
      <c r="M132" s="31" t="s">
        <v>48</v>
      </c>
      <c r="N132" s="43"/>
      <c r="O132" s="43"/>
      <c r="P132" s="43"/>
      <c r="Q132" s="43"/>
      <c r="R132" s="43"/>
    </row>
    <row r="133" spans="11:18" x14ac:dyDescent="0.25">
      <c r="K133" s="240"/>
      <c r="L133" s="240"/>
      <c r="M133" s="31" t="s">
        <v>51</v>
      </c>
      <c r="N133" s="43"/>
      <c r="O133" s="43"/>
      <c r="P133" s="43"/>
      <c r="Q133" s="43"/>
      <c r="R133" s="43"/>
    </row>
    <row r="134" spans="11:18" x14ac:dyDescent="0.25">
      <c r="K134" s="240"/>
      <c r="L134" s="240"/>
      <c r="M134" s="31" t="s">
        <v>52</v>
      </c>
      <c r="N134" s="43"/>
      <c r="O134" s="43"/>
      <c r="P134" s="43"/>
      <c r="Q134" s="43"/>
      <c r="R134" s="43"/>
    </row>
    <row r="135" spans="11:18" x14ac:dyDescent="0.25">
      <c r="K135" s="240"/>
      <c r="L135" s="240"/>
      <c r="M135" s="31" t="s">
        <v>53</v>
      </c>
      <c r="N135" s="43"/>
      <c r="O135" s="43"/>
      <c r="P135" s="43"/>
      <c r="Q135" s="43"/>
      <c r="R135" s="43"/>
    </row>
    <row r="136" spans="11:18" x14ac:dyDescent="0.25">
      <c r="K136" s="240"/>
      <c r="L136" s="240"/>
      <c r="M136" s="31" t="s">
        <v>54</v>
      </c>
      <c r="N136" s="43"/>
      <c r="O136" s="43"/>
      <c r="P136" s="43"/>
      <c r="Q136" s="43"/>
      <c r="R136" s="43"/>
    </row>
    <row r="137" spans="11:18" x14ac:dyDescent="0.25">
      <c r="K137" s="240" t="s">
        <v>166</v>
      </c>
      <c r="L137" s="240"/>
      <c r="M137" s="31" t="s">
        <v>165</v>
      </c>
      <c r="N137" s="43"/>
      <c r="O137" s="43"/>
      <c r="P137" s="43"/>
      <c r="Q137" s="43"/>
      <c r="R137" s="43"/>
    </row>
    <row r="138" spans="11:18" x14ac:dyDescent="0.25">
      <c r="K138" s="240"/>
      <c r="L138" s="240"/>
      <c r="M138" s="31" t="s">
        <v>40</v>
      </c>
      <c r="N138" s="43"/>
      <c r="O138" s="43"/>
      <c r="P138" s="43"/>
      <c r="Q138" s="43"/>
      <c r="R138" s="43"/>
    </row>
    <row r="139" spans="11:18" x14ac:dyDescent="0.25">
      <c r="K139" s="240"/>
      <c r="L139" s="240"/>
      <c r="M139" s="31" t="s">
        <v>43</v>
      </c>
      <c r="N139" s="43"/>
      <c r="O139" s="43"/>
      <c r="P139" s="43"/>
      <c r="Q139" s="43"/>
      <c r="R139" s="43"/>
    </row>
    <row r="140" spans="11:18" x14ac:dyDescent="0.25">
      <c r="K140" s="240"/>
      <c r="L140" s="240"/>
      <c r="M140" s="31" t="s">
        <v>45</v>
      </c>
      <c r="N140" s="43"/>
      <c r="O140" s="43"/>
      <c r="P140" s="43"/>
      <c r="Q140" s="43"/>
      <c r="R140" s="43"/>
    </row>
    <row r="141" spans="11:18" x14ac:dyDescent="0.25">
      <c r="K141" s="240"/>
      <c r="L141" s="240"/>
      <c r="M141" s="31" t="s">
        <v>48</v>
      </c>
      <c r="N141" s="43"/>
      <c r="O141" s="43"/>
      <c r="P141" s="43"/>
      <c r="Q141" s="43"/>
      <c r="R141" s="43"/>
    </row>
    <row r="142" spans="11:18" x14ac:dyDescent="0.25">
      <c r="K142" s="240"/>
      <c r="L142" s="240"/>
      <c r="M142" s="31" t="s">
        <v>51</v>
      </c>
      <c r="N142" s="43"/>
      <c r="O142" s="43"/>
      <c r="P142" s="43"/>
      <c r="Q142" s="43"/>
      <c r="R142" s="43"/>
    </row>
    <row r="143" spans="11:18" x14ac:dyDescent="0.25">
      <c r="K143" s="240"/>
      <c r="L143" s="240"/>
      <c r="M143" s="31" t="s">
        <v>52</v>
      </c>
      <c r="N143" s="43"/>
      <c r="O143" s="43"/>
      <c r="P143" s="43"/>
      <c r="Q143" s="43"/>
      <c r="R143" s="43"/>
    </row>
    <row r="144" spans="11:18" x14ac:dyDescent="0.25">
      <c r="K144" s="240"/>
      <c r="L144" s="240"/>
      <c r="M144" s="31" t="s">
        <v>53</v>
      </c>
      <c r="N144" s="43"/>
      <c r="O144" s="43"/>
      <c r="P144" s="43"/>
      <c r="Q144" s="43"/>
      <c r="R144" s="43"/>
    </row>
    <row r="145" spans="11:18" x14ac:dyDescent="0.25">
      <c r="K145" s="240"/>
      <c r="L145" s="240"/>
      <c r="M145" s="31" t="s">
        <v>54</v>
      </c>
      <c r="N145" s="43"/>
      <c r="O145" s="43"/>
      <c r="P145" s="43"/>
      <c r="Q145" s="43"/>
      <c r="R145" s="43"/>
    </row>
    <row r="146" spans="11:18" x14ac:dyDescent="0.25">
      <c r="K146" s="241" t="s">
        <v>167</v>
      </c>
      <c r="L146" s="241"/>
      <c r="M146" s="37" t="s">
        <v>40</v>
      </c>
      <c r="N146" s="43"/>
      <c r="O146" s="43"/>
      <c r="P146" s="43"/>
      <c r="Q146" s="43"/>
      <c r="R146" s="43"/>
    </row>
    <row r="147" spans="11:18" x14ac:dyDescent="0.25">
      <c r="K147" s="241"/>
      <c r="L147" s="241"/>
      <c r="M147" s="37" t="s">
        <v>43</v>
      </c>
      <c r="N147" s="43"/>
      <c r="O147" s="43"/>
      <c r="P147" s="43"/>
      <c r="Q147" s="43"/>
      <c r="R147" s="43"/>
    </row>
    <row r="148" spans="11:18" x14ac:dyDescent="0.25">
      <c r="K148" s="241"/>
      <c r="L148" s="241"/>
      <c r="M148" s="37" t="s">
        <v>45</v>
      </c>
      <c r="N148" s="43"/>
      <c r="O148" s="43"/>
      <c r="P148" s="43"/>
      <c r="Q148" s="43"/>
      <c r="R148" s="43"/>
    </row>
    <row r="149" spans="11:18" x14ac:dyDescent="0.25">
      <c r="K149" s="241"/>
      <c r="L149" s="241"/>
      <c r="M149" s="37" t="s">
        <v>48</v>
      </c>
      <c r="N149" s="43"/>
      <c r="O149" s="43"/>
      <c r="P149" s="43"/>
      <c r="Q149" s="43"/>
      <c r="R149" s="43"/>
    </row>
    <row r="150" spans="11:18" x14ac:dyDescent="0.25">
      <c r="K150" s="241"/>
      <c r="L150" s="241"/>
      <c r="M150" s="37" t="s">
        <v>51</v>
      </c>
      <c r="N150" s="43"/>
      <c r="O150" s="43"/>
      <c r="P150" s="43"/>
      <c r="Q150" s="43"/>
      <c r="R150" s="43"/>
    </row>
    <row r="151" spans="11:18" x14ac:dyDescent="0.25">
      <c r="K151" s="241"/>
      <c r="L151" s="241"/>
      <c r="M151" s="37" t="s">
        <v>52</v>
      </c>
      <c r="N151" s="43"/>
      <c r="O151" s="43"/>
      <c r="P151" s="43"/>
      <c r="Q151" s="43"/>
      <c r="R151" s="43"/>
    </row>
    <row r="152" spans="11:18" x14ac:dyDescent="0.25">
      <c r="K152" s="241"/>
      <c r="L152" s="241"/>
      <c r="M152" s="37" t="s">
        <v>53</v>
      </c>
      <c r="N152" s="43"/>
      <c r="O152" s="43"/>
      <c r="P152" s="43"/>
      <c r="Q152" s="43"/>
      <c r="R152" s="43"/>
    </row>
    <row r="153" spans="11:18" x14ac:dyDescent="0.25">
      <c r="K153" s="241"/>
      <c r="L153" s="241"/>
      <c r="M153" s="37" t="s">
        <v>54</v>
      </c>
      <c r="N153" s="43"/>
      <c r="O153" s="43"/>
      <c r="P153" s="43"/>
      <c r="Q153" s="43"/>
      <c r="R153" s="43"/>
    </row>
    <row r="154" spans="11:18" x14ac:dyDescent="0.25">
      <c r="K154" s="241"/>
      <c r="L154" s="241"/>
      <c r="M154" s="37" t="s">
        <v>55</v>
      </c>
      <c r="N154" s="43"/>
      <c r="O154" s="43"/>
      <c r="P154" s="43"/>
      <c r="Q154" s="43"/>
      <c r="R154" s="43"/>
    </row>
    <row r="155" spans="11:18" x14ac:dyDescent="0.25">
      <c r="K155" s="241" t="s">
        <v>168</v>
      </c>
      <c r="L155" s="241"/>
      <c r="M155" s="37" t="s">
        <v>40</v>
      </c>
      <c r="N155" s="43"/>
      <c r="O155" s="43"/>
      <c r="P155" s="43"/>
      <c r="Q155" s="43"/>
      <c r="R155" s="43"/>
    </row>
    <row r="156" spans="11:18" x14ac:dyDescent="0.25">
      <c r="K156" s="241"/>
      <c r="L156" s="241"/>
      <c r="M156" s="37" t="s">
        <v>43</v>
      </c>
      <c r="N156" s="43"/>
      <c r="O156" s="43"/>
      <c r="P156" s="43"/>
      <c r="Q156" s="43"/>
      <c r="R156" s="43"/>
    </row>
    <row r="157" spans="11:18" x14ac:dyDescent="0.25">
      <c r="K157" s="241"/>
      <c r="L157" s="241"/>
      <c r="M157" s="37" t="s">
        <v>45</v>
      </c>
      <c r="N157" s="43"/>
      <c r="O157" s="43"/>
      <c r="P157" s="43"/>
      <c r="Q157" s="43"/>
      <c r="R157" s="43"/>
    </row>
    <row r="158" spans="11:18" x14ac:dyDescent="0.25">
      <c r="K158" s="241"/>
      <c r="L158" s="241"/>
      <c r="M158" s="37" t="s">
        <v>48</v>
      </c>
      <c r="N158" s="43"/>
      <c r="O158" s="43"/>
      <c r="P158" s="43"/>
      <c r="Q158" s="43"/>
      <c r="R158" s="43"/>
    </row>
    <row r="159" spans="11:18" x14ac:dyDescent="0.25">
      <c r="K159" s="241"/>
      <c r="L159" s="241"/>
      <c r="M159" s="37" t="s">
        <v>51</v>
      </c>
      <c r="N159" s="43"/>
      <c r="O159" s="43"/>
      <c r="P159" s="43"/>
      <c r="Q159" s="43"/>
      <c r="R159" s="43"/>
    </row>
    <row r="160" spans="11:18" x14ac:dyDescent="0.25">
      <c r="K160" s="241"/>
      <c r="L160" s="241"/>
      <c r="M160" s="37" t="s">
        <v>52</v>
      </c>
      <c r="N160" s="43"/>
      <c r="O160" s="43"/>
      <c r="P160" s="43"/>
      <c r="Q160" s="43"/>
      <c r="R160" s="43"/>
    </row>
    <row r="161" spans="11:18" x14ac:dyDescent="0.25">
      <c r="K161" s="241"/>
      <c r="L161" s="241"/>
      <c r="M161" s="37" t="s">
        <v>53</v>
      </c>
      <c r="N161" s="43"/>
      <c r="O161" s="43"/>
      <c r="P161" s="43"/>
      <c r="Q161" s="43"/>
      <c r="R161" s="43"/>
    </row>
    <row r="162" spans="11:18" x14ac:dyDescent="0.25">
      <c r="K162" s="241"/>
      <c r="L162" s="241"/>
      <c r="M162" s="37" t="s">
        <v>54</v>
      </c>
      <c r="N162" s="43"/>
      <c r="O162" s="43"/>
      <c r="P162" s="43"/>
      <c r="Q162" s="43"/>
      <c r="R162" s="43"/>
    </row>
    <row r="163" spans="11:18" x14ac:dyDescent="0.25">
      <c r="K163" s="241"/>
      <c r="L163" s="241"/>
      <c r="M163" s="37" t="s">
        <v>55</v>
      </c>
      <c r="N163" s="43"/>
      <c r="O163" s="43"/>
      <c r="P163" s="43"/>
      <c r="Q163" s="43"/>
      <c r="R163" s="43"/>
    </row>
    <row r="164" spans="11:18" x14ac:dyDescent="0.25">
      <c r="K164" s="241" t="s">
        <v>169</v>
      </c>
      <c r="L164" s="241"/>
      <c r="M164" s="37" t="s">
        <v>40</v>
      </c>
      <c r="N164" s="43"/>
      <c r="O164" s="43"/>
      <c r="P164" s="43"/>
      <c r="Q164" s="43"/>
      <c r="R164" s="43"/>
    </row>
    <row r="165" spans="11:18" x14ac:dyDescent="0.25">
      <c r="K165" s="241"/>
      <c r="L165" s="241"/>
      <c r="M165" s="37" t="s">
        <v>43</v>
      </c>
      <c r="N165" s="43"/>
      <c r="O165" s="43"/>
      <c r="P165" s="43"/>
      <c r="Q165" s="43"/>
      <c r="R165" s="43"/>
    </row>
    <row r="166" spans="11:18" x14ac:dyDescent="0.25">
      <c r="K166" s="241"/>
      <c r="L166" s="241"/>
      <c r="M166" s="37" t="s">
        <v>45</v>
      </c>
      <c r="N166" s="43"/>
      <c r="O166" s="43"/>
      <c r="P166" s="43"/>
      <c r="Q166" s="43"/>
      <c r="R166" s="43"/>
    </row>
    <row r="167" spans="11:18" x14ac:dyDescent="0.25">
      <c r="K167" s="241"/>
      <c r="L167" s="241"/>
      <c r="M167" s="37" t="s">
        <v>48</v>
      </c>
      <c r="N167" s="43"/>
      <c r="O167" s="43"/>
      <c r="P167" s="43"/>
      <c r="Q167" s="43"/>
      <c r="R167" s="43"/>
    </row>
    <row r="168" spans="11:18" x14ac:dyDescent="0.25">
      <c r="K168" s="241"/>
      <c r="L168" s="241"/>
      <c r="M168" s="37" t="s">
        <v>51</v>
      </c>
      <c r="N168" s="43"/>
      <c r="O168" s="43"/>
      <c r="P168" s="43"/>
      <c r="Q168" s="43"/>
      <c r="R168" s="43"/>
    </row>
    <row r="169" spans="11:18" x14ac:dyDescent="0.25">
      <c r="K169" s="241"/>
      <c r="L169" s="241"/>
      <c r="M169" s="37" t="s">
        <v>52</v>
      </c>
      <c r="N169" s="43"/>
      <c r="O169" s="43"/>
      <c r="P169" s="43"/>
      <c r="Q169" s="43"/>
      <c r="R169" s="43"/>
    </row>
    <row r="170" spans="11:18" x14ac:dyDescent="0.25">
      <c r="K170" s="241"/>
      <c r="L170" s="241"/>
      <c r="M170" s="37" t="s">
        <v>53</v>
      </c>
      <c r="N170" s="43"/>
      <c r="O170" s="43"/>
      <c r="P170" s="43"/>
      <c r="Q170" s="43"/>
      <c r="R170" s="43"/>
    </row>
    <row r="171" spans="11:18" x14ac:dyDescent="0.25">
      <c r="K171" s="241"/>
      <c r="L171" s="241"/>
      <c r="M171" s="37" t="s">
        <v>54</v>
      </c>
      <c r="N171" s="43"/>
      <c r="O171" s="43"/>
      <c r="P171" s="43"/>
      <c r="Q171" s="43"/>
      <c r="R171" s="43"/>
    </row>
    <row r="172" spans="11:18" ht="18.75" x14ac:dyDescent="0.25">
      <c r="K172" s="253" t="s">
        <v>170</v>
      </c>
      <c r="L172" s="254"/>
      <c r="M172" s="39"/>
      <c r="N172" s="43"/>
      <c r="O172" s="43"/>
      <c r="P172" s="43"/>
      <c r="Q172" s="43"/>
      <c r="R172" s="43"/>
    </row>
    <row r="173" spans="11:18" x14ac:dyDescent="0.25">
      <c r="K173" s="240" t="s">
        <v>171</v>
      </c>
      <c r="L173" s="240" t="s">
        <v>54</v>
      </c>
      <c r="M173" s="31" t="s">
        <v>160</v>
      </c>
      <c r="N173" s="43"/>
      <c r="O173" s="43"/>
      <c r="P173" s="43"/>
      <c r="Q173" s="43"/>
      <c r="R173" s="43"/>
    </row>
    <row r="174" spans="11:18" x14ac:dyDescent="0.25">
      <c r="K174" s="240"/>
      <c r="L174" s="240"/>
      <c r="M174" s="31" t="s">
        <v>161</v>
      </c>
      <c r="N174" s="43"/>
      <c r="O174" s="43"/>
      <c r="P174" s="43"/>
      <c r="Q174" s="43"/>
      <c r="R174" s="43"/>
    </row>
    <row r="175" spans="11:18" x14ac:dyDescent="0.25">
      <c r="K175" s="240"/>
      <c r="L175" s="240"/>
      <c r="M175" s="31" t="s">
        <v>172</v>
      </c>
      <c r="N175" s="43"/>
      <c r="O175" s="43"/>
      <c r="P175" s="43"/>
      <c r="Q175" s="43"/>
      <c r="R175" s="43"/>
    </row>
    <row r="176" spans="11:18" x14ac:dyDescent="0.25">
      <c r="K176" s="240"/>
      <c r="L176" s="240" t="s">
        <v>55</v>
      </c>
      <c r="M176" s="31" t="s">
        <v>160</v>
      </c>
      <c r="N176" s="43"/>
      <c r="O176" s="43"/>
      <c r="P176" s="43"/>
      <c r="Q176" s="43"/>
      <c r="R176" s="43"/>
    </row>
    <row r="177" spans="11:18" x14ac:dyDescent="0.25">
      <c r="K177" s="240"/>
      <c r="L177" s="240"/>
      <c r="M177" s="31" t="s">
        <v>161</v>
      </c>
      <c r="N177" s="43"/>
      <c r="O177" s="43"/>
      <c r="P177" s="43"/>
      <c r="Q177" s="43"/>
      <c r="R177" s="43"/>
    </row>
    <row r="178" spans="11:18" x14ac:dyDescent="0.25">
      <c r="K178" s="240"/>
      <c r="L178" s="240"/>
      <c r="M178" s="31" t="s">
        <v>172</v>
      </c>
      <c r="N178" s="43"/>
      <c r="O178" s="43"/>
      <c r="P178" s="43"/>
      <c r="Q178" s="43"/>
      <c r="R178" s="43"/>
    </row>
    <row r="179" spans="11:18" x14ac:dyDescent="0.25">
      <c r="K179" s="242" t="s">
        <v>173</v>
      </c>
      <c r="L179" s="242"/>
      <c r="M179" s="41" t="s">
        <v>174</v>
      </c>
      <c r="N179" s="43"/>
      <c r="O179" s="43"/>
      <c r="P179" s="43"/>
      <c r="Q179" s="43"/>
      <c r="R179" s="43"/>
    </row>
    <row r="180" spans="11:18" x14ac:dyDescent="0.25">
      <c r="K180" s="242"/>
      <c r="L180" s="242"/>
      <c r="M180" s="41" t="s">
        <v>175</v>
      </c>
      <c r="N180" s="43"/>
      <c r="O180" s="43"/>
      <c r="P180" s="43"/>
      <c r="Q180" s="43"/>
      <c r="R180" s="43"/>
    </row>
    <row r="181" spans="11:18" x14ac:dyDescent="0.25">
      <c r="K181" s="242"/>
      <c r="L181" s="242"/>
      <c r="M181" s="41" t="s">
        <v>176</v>
      </c>
      <c r="N181" s="43"/>
      <c r="O181" s="43"/>
      <c r="P181" s="43"/>
      <c r="Q181" s="43"/>
      <c r="R181" s="43"/>
    </row>
    <row r="182" spans="11:18" x14ac:dyDescent="0.25">
      <c r="K182" s="242"/>
      <c r="L182" s="242"/>
      <c r="M182" s="41" t="s">
        <v>177</v>
      </c>
      <c r="N182" s="43"/>
      <c r="O182" s="43"/>
      <c r="P182" s="43"/>
      <c r="Q182" s="43"/>
      <c r="R182" s="43"/>
    </row>
    <row r="183" spans="11:18" x14ac:dyDescent="0.25">
      <c r="K183" s="242"/>
      <c r="L183" s="242"/>
      <c r="M183" s="41" t="s">
        <v>178</v>
      </c>
      <c r="N183" s="43"/>
      <c r="O183" s="43"/>
      <c r="P183" s="43"/>
      <c r="Q183" s="43"/>
      <c r="R183" s="43"/>
    </row>
    <row r="184" spans="11:18" x14ac:dyDescent="0.25">
      <c r="K184" s="242"/>
      <c r="L184" s="242"/>
      <c r="M184" s="41" t="s">
        <v>179</v>
      </c>
      <c r="N184" s="43"/>
      <c r="O184" s="43"/>
      <c r="P184" s="43"/>
      <c r="Q184" s="43"/>
      <c r="R184" s="43"/>
    </row>
    <row r="185" spans="11:18" x14ac:dyDescent="0.25">
      <c r="K185" s="243" t="s">
        <v>180</v>
      </c>
      <c r="L185" s="243"/>
      <c r="M185" s="42" t="s">
        <v>174</v>
      </c>
      <c r="N185" s="43"/>
      <c r="O185" s="43"/>
      <c r="P185" s="43"/>
      <c r="Q185" s="43"/>
      <c r="R185" s="43"/>
    </row>
    <row r="186" spans="11:18" x14ac:dyDescent="0.25">
      <c r="K186" s="243"/>
      <c r="L186" s="243"/>
      <c r="M186" s="42" t="s">
        <v>175</v>
      </c>
      <c r="N186" s="43"/>
      <c r="O186" s="43"/>
      <c r="P186" s="43"/>
      <c r="Q186" s="43"/>
      <c r="R186" s="43"/>
    </row>
    <row r="187" spans="11:18" x14ac:dyDescent="0.25">
      <c r="K187" s="243"/>
      <c r="L187" s="243"/>
      <c r="M187" s="42" t="s">
        <v>176</v>
      </c>
      <c r="N187" s="43"/>
      <c r="O187" s="43"/>
      <c r="P187" s="43"/>
      <c r="Q187" s="43"/>
      <c r="R187" s="43"/>
    </row>
    <row r="188" spans="11:18" x14ac:dyDescent="0.25">
      <c r="K188" s="243" t="s">
        <v>181</v>
      </c>
      <c r="L188" s="243"/>
      <c r="M188" s="42" t="s">
        <v>182</v>
      </c>
      <c r="N188" s="43"/>
      <c r="O188" s="43"/>
      <c r="P188" s="43"/>
      <c r="Q188" s="43"/>
      <c r="R188" s="43"/>
    </row>
    <row r="189" spans="11:18" x14ac:dyDescent="0.25">
      <c r="K189" s="243"/>
      <c r="L189" s="243"/>
      <c r="M189" s="42" t="s">
        <v>175</v>
      </c>
      <c r="N189" s="43"/>
      <c r="O189" s="43"/>
      <c r="P189" s="43"/>
      <c r="Q189" s="43"/>
      <c r="R189" s="43"/>
    </row>
    <row r="190" spans="11:18" x14ac:dyDescent="0.25">
      <c r="K190" s="243"/>
      <c r="L190" s="243"/>
      <c r="M190" s="42" t="s">
        <v>176</v>
      </c>
      <c r="N190" s="43"/>
      <c r="O190" s="43"/>
      <c r="P190" s="43"/>
      <c r="Q190" s="43"/>
      <c r="R190" s="43"/>
    </row>
    <row r="191" spans="11:18" x14ac:dyDescent="0.25">
      <c r="K191" s="243"/>
      <c r="L191" s="243"/>
      <c r="M191" s="42" t="s">
        <v>178</v>
      </c>
      <c r="N191" s="43"/>
      <c r="O191" s="43"/>
      <c r="P191" s="43"/>
      <c r="Q191" s="43"/>
      <c r="R191" s="43"/>
    </row>
    <row r="192" spans="11:18" x14ac:dyDescent="0.25">
      <c r="K192" s="243"/>
      <c r="L192" s="243"/>
      <c r="M192" s="42" t="s">
        <v>179</v>
      </c>
      <c r="N192" s="43"/>
      <c r="O192" s="43"/>
      <c r="P192" s="43"/>
      <c r="Q192" s="43"/>
      <c r="R192" s="43"/>
    </row>
    <row r="193" spans="11:18" x14ac:dyDescent="0.25">
      <c r="K193" s="243" t="s">
        <v>183</v>
      </c>
      <c r="L193" s="243"/>
      <c r="M193" s="42" t="s">
        <v>54</v>
      </c>
      <c r="N193" s="43"/>
      <c r="O193" s="43"/>
      <c r="P193" s="43"/>
      <c r="Q193" s="43"/>
      <c r="R193" s="43"/>
    </row>
    <row r="194" spans="11:18" x14ac:dyDescent="0.25">
      <c r="K194" s="243" t="s">
        <v>184</v>
      </c>
      <c r="L194" s="243"/>
      <c r="M194" s="42" t="s">
        <v>185</v>
      </c>
      <c r="N194" s="43"/>
      <c r="O194" s="43"/>
      <c r="P194" s="43"/>
      <c r="Q194" s="43"/>
      <c r="R194" s="43"/>
    </row>
    <row r="195" spans="11:18" x14ac:dyDescent="0.25">
      <c r="K195" s="243"/>
      <c r="L195" s="243"/>
      <c r="M195" s="42" t="s">
        <v>186</v>
      </c>
      <c r="N195" s="43"/>
      <c r="O195" s="43"/>
      <c r="P195" s="43"/>
      <c r="Q195" s="43"/>
      <c r="R195" s="43"/>
    </row>
    <row r="196" spans="11:18" x14ac:dyDescent="0.25">
      <c r="K196" s="243"/>
      <c r="L196" s="243"/>
      <c r="M196" s="42" t="s">
        <v>187</v>
      </c>
      <c r="N196" s="43"/>
      <c r="O196" s="43"/>
      <c r="P196" s="43"/>
      <c r="Q196" s="43"/>
      <c r="R196" s="43"/>
    </row>
    <row r="197" spans="11:18" x14ac:dyDescent="0.25">
      <c r="K197" s="243"/>
      <c r="L197" s="243"/>
      <c r="M197" s="42" t="s">
        <v>54</v>
      </c>
      <c r="N197" s="43"/>
      <c r="O197" s="43"/>
      <c r="P197" s="43"/>
      <c r="Q197" s="43"/>
      <c r="R197" s="43"/>
    </row>
    <row r="198" spans="11:18" x14ac:dyDescent="0.25">
      <c r="K198" s="243"/>
      <c r="L198" s="243"/>
      <c r="M198" s="42" t="s">
        <v>55</v>
      </c>
      <c r="N198" s="43"/>
      <c r="O198" s="43"/>
      <c r="P198" s="43"/>
      <c r="Q198" s="43"/>
      <c r="R198" s="43"/>
    </row>
    <row r="199" spans="11:18" x14ac:dyDescent="0.25">
      <c r="K199" s="243" t="s">
        <v>188</v>
      </c>
      <c r="L199" s="243"/>
      <c r="M199" s="42" t="s">
        <v>189</v>
      </c>
      <c r="N199" s="43"/>
      <c r="O199" s="43"/>
      <c r="P199" s="43"/>
      <c r="Q199" s="43"/>
      <c r="R199" s="43"/>
    </row>
    <row r="200" spans="11:18" x14ac:dyDescent="0.25">
      <c r="K200" s="243"/>
      <c r="L200" s="243"/>
      <c r="M200" s="42" t="s">
        <v>55</v>
      </c>
      <c r="N200" s="43"/>
      <c r="O200" s="43"/>
      <c r="P200" s="43"/>
      <c r="Q200" s="43"/>
      <c r="R200" s="43"/>
    </row>
    <row r="201" spans="11:18" x14ac:dyDescent="0.25">
      <c r="K201" s="240" t="s">
        <v>190</v>
      </c>
      <c r="L201" s="240"/>
      <c r="M201" s="42" t="s">
        <v>189</v>
      </c>
      <c r="N201" s="43"/>
      <c r="O201" s="43"/>
      <c r="P201" s="43"/>
      <c r="Q201" s="43"/>
      <c r="R201" s="43"/>
    </row>
    <row r="202" spans="11:18" x14ac:dyDescent="0.25">
      <c r="K202" s="240"/>
      <c r="L202" s="240"/>
      <c r="M202" s="42" t="s">
        <v>55</v>
      </c>
      <c r="N202" s="43"/>
      <c r="O202" s="43"/>
      <c r="P202" s="43"/>
      <c r="Q202" s="43"/>
      <c r="R202" s="43"/>
    </row>
    <row r="203" spans="11:18" ht="60" x14ac:dyDescent="0.25">
      <c r="K203" s="240" t="s">
        <v>191</v>
      </c>
      <c r="L203" s="240"/>
      <c r="M203" s="44" t="s">
        <v>192</v>
      </c>
      <c r="N203" s="43"/>
      <c r="O203" s="43"/>
      <c r="P203" s="43"/>
      <c r="Q203" s="43"/>
      <c r="R203" s="43"/>
    </row>
    <row r="204" spans="11:18" x14ac:dyDescent="0.25">
      <c r="K204" s="240" t="s">
        <v>193</v>
      </c>
      <c r="L204" s="240"/>
      <c r="M204" s="41" t="s">
        <v>194</v>
      </c>
      <c r="N204" s="43"/>
      <c r="O204" s="43"/>
      <c r="P204" s="43"/>
      <c r="Q204" s="43"/>
      <c r="R204" s="43"/>
    </row>
  </sheetData>
  <mergeCells count="45">
    <mergeCell ref="B20:G20"/>
    <mergeCell ref="B34:G34"/>
    <mergeCell ref="B47:G47"/>
    <mergeCell ref="K8:L8"/>
    <mergeCell ref="B4:C4"/>
    <mergeCell ref="B5:C5"/>
    <mergeCell ref="B6:C6"/>
    <mergeCell ref="D6:G6"/>
    <mergeCell ref="B7:G7"/>
    <mergeCell ref="L118:L119"/>
    <mergeCell ref="L120:L121"/>
    <mergeCell ref="L122:L123"/>
    <mergeCell ref="K9:L9"/>
    <mergeCell ref="K10:L18"/>
    <mergeCell ref="K19:L59"/>
    <mergeCell ref="B60:G60"/>
    <mergeCell ref="K60:L68"/>
    <mergeCell ref="K69:L102"/>
    <mergeCell ref="B70:G70"/>
    <mergeCell ref="K103:L109"/>
    <mergeCell ref="K173:K178"/>
    <mergeCell ref="L173:L175"/>
    <mergeCell ref="L176:L178"/>
    <mergeCell ref="L124:L125"/>
    <mergeCell ref="L126:L127"/>
    <mergeCell ref="K155:L163"/>
    <mergeCell ref="K164:L171"/>
    <mergeCell ref="K172:L172"/>
    <mergeCell ref="K137:L145"/>
    <mergeCell ref="K146:L154"/>
    <mergeCell ref="K128:L136"/>
    <mergeCell ref="K110:K127"/>
    <mergeCell ref="L110:L111"/>
    <mergeCell ref="L112:L113"/>
    <mergeCell ref="L114:L115"/>
    <mergeCell ref="L116:L117"/>
    <mergeCell ref="K204:L204"/>
    <mergeCell ref="K179:L184"/>
    <mergeCell ref="K185:L187"/>
    <mergeCell ref="K188:L192"/>
    <mergeCell ref="K193:L193"/>
    <mergeCell ref="K194:L198"/>
    <mergeCell ref="K199:L200"/>
    <mergeCell ref="K201:L202"/>
    <mergeCell ref="K203:L20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4" zoomScaleNormal="100" workbookViewId="0">
      <selection activeCell="T9" sqref="T9"/>
    </sheetView>
  </sheetViews>
  <sheetFormatPr defaultRowHeight="15" x14ac:dyDescent="0.25"/>
  <cols>
    <col min="1" max="1" width="8.7109375" customWidth="1"/>
    <col min="2" max="2" width="53.42578125" customWidth="1"/>
    <col min="3" max="3" width="6.5703125" customWidth="1"/>
    <col min="4" max="4" width="15.42578125" style="155" customWidth="1"/>
    <col min="5" max="5" width="18.42578125" style="155" customWidth="1"/>
    <col min="6" max="7" width="16.28515625" style="155" customWidth="1"/>
    <col min="8" max="8" width="15.7109375" style="155" customWidth="1"/>
    <col min="9" max="9" width="15" style="156" hidden="1" customWidth="1"/>
    <col min="10" max="10" width="10.42578125" customWidth="1"/>
    <col min="11" max="11" width="12.5703125" style="157" hidden="1" customWidth="1"/>
    <col min="12" max="12" width="9.28515625" style="158" hidden="1" customWidth="1"/>
    <col min="13" max="13" width="11.140625" style="158" hidden="1" customWidth="1"/>
    <col min="14" max="14" width="7.5703125" style="159" hidden="1" customWidth="1"/>
    <col min="15" max="15" width="15.28515625" style="160" hidden="1" customWidth="1"/>
    <col min="16" max="16" width="12" hidden="1" customWidth="1"/>
    <col min="17" max="17" width="14" style="161" hidden="1" customWidth="1"/>
    <col min="18" max="18" width="19.140625" customWidth="1"/>
    <col min="19" max="19" width="19" customWidth="1"/>
  </cols>
  <sheetData>
    <row r="1" spans="1:19" s="51" customFormat="1" ht="22.5" customHeight="1" x14ac:dyDescent="0.25">
      <c r="A1" s="256" t="s">
        <v>195</v>
      </c>
      <c r="B1" s="256"/>
      <c r="C1" s="256"/>
      <c r="D1" s="256"/>
      <c r="E1" s="256"/>
      <c r="F1" s="256"/>
      <c r="G1" s="256"/>
      <c r="H1" s="256"/>
      <c r="I1" s="256"/>
      <c r="J1" s="256"/>
      <c r="K1" s="45"/>
      <c r="L1" s="46"/>
      <c r="M1" s="46" t="s">
        <v>196</v>
      </c>
      <c r="N1" s="47"/>
      <c r="O1" s="48"/>
      <c r="P1" s="49"/>
      <c r="Q1" s="50"/>
      <c r="R1" s="49"/>
      <c r="S1" s="49"/>
    </row>
    <row r="2" spans="1:19" s="51" customFormat="1" ht="18.75" customHeight="1" x14ac:dyDescent="0.25">
      <c r="A2" s="257" t="s">
        <v>197</v>
      </c>
      <c r="B2" s="257"/>
      <c r="C2" s="257"/>
      <c r="D2" s="257"/>
      <c r="E2" s="257"/>
      <c r="F2" s="257"/>
      <c r="G2" s="257"/>
      <c r="H2" s="257"/>
      <c r="I2" s="257"/>
      <c r="J2" s="257"/>
      <c r="K2" s="52"/>
      <c r="L2" s="53"/>
      <c r="M2" s="53"/>
      <c r="N2" s="54"/>
      <c r="O2" s="55"/>
      <c r="P2" s="56"/>
      <c r="Q2" s="57"/>
      <c r="R2" s="56"/>
      <c r="S2" s="56"/>
    </row>
    <row r="3" spans="1:19" s="51" customFormat="1" ht="21.75" customHeight="1" x14ac:dyDescent="0.25">
      <c r="A3" s="257" t="s">
        <v>198</v>
      </c>
      <c r="B3" s="257"/>
      <c r="C3" s="257"/>
      <c r="D3" s="257"/>
      <c r="E3" s="257"/>
      <c r="F3" s="257"/>
      <c r="G3" s="257"/>
      <c r="H3" s="257"/>
      <c r="I3" s="257"/>
      <c r="J3" s="257"/>
      <c r="K3" s="58"/>
      <c r="L3" s="59"/>
      <c r="M3" s="53"/>
      <c r="N3" s="54"/>
      <c r="O3" s="55"/>
      <c r="P3" s="56"/>
      <c r="Q3" s="57"/>
      <c r="R3" s="56"/>
      <c r="S3" s="56"/>
    </row>
    <row r="4" spans="1:19" s="51" customFormat="1" ht="27.75" customHeight="1" x14ac:dyDescent="0.25">
      <c r="A4" s="60"/>
      <c r="B4" s="61" t="s">
        <v>199</v>
      </c>
      <c r="C4" s="62"/>
      <c r="D4" s="63" t="s">
        <v>200</v>
      </c>
      <c r="E4" s="64"/>
      <c r="F4" s="63" t="s">
        <v>201</v>
      </c>
      <c r="G4" s="258" t="s">
        <v>202</v>
      </c>
      <c r="H4" s="259"/>
      <c r="I4" s="259"/>
      <c r="J4" s="260"/>
      <c r="K4" s="65"/>
      <c r="L4" s="59"/>
      <c r="M4" s="53"/>
      <c r="N4" s="54"/>
      <c r="O4" s="55"/>
      <c r="P4" s="56"/>
      <c r="Q4" s="57"/>
      <c r="R4" s="66"/>
      <c r="S4" s="267" t="s">
        <v>203</v>
      </c>
    </row>
    <row r="5" spans="1:19" s="51" customFormat="1" ht="27.75" customHeight="1" x14ac:dyDescent="0.25">
      <c r="A5" s="60"/>
      <c r="B5" s="61" t="s">
        <v>204</v>
      </c>
      <c r="C5" s="67"/>
      <c r="D5" s="63" t="s">
        <v>205</v>
      </c>
      <c r="E5" s="68"/>
      <c r="F5" s="63" t="s">
        <v>206</v>
      </c>
      <c r="G5" s="258" t="s">
        <v>207</v>
      </c>
      <c r="H5" s="259"/>
      <c r="I5" s="259"/>
      <c r="J5" s="260"/>
      <c r="K5" s="65"/>
      <c r="L5" s="59"/>
      <c r="M5" s="53"/>
      <c r="N5" s="53"/>
      <c r="O5" s="55"/>
      <c r="P5" s="56"/>
      <c r="Q5" s="57"/>
      <c r="R5" s="66"/>
      <c r="S5" s="267"/>
    </row>
    <row r="6" spans="1:19" s="71" customFormat="1" ht="15" customHeight="1" x14ac:dyDescent="0.2">
      <c r="A6" s="270" t="s">
        <v>208</v>
      </c>
      <c r="B6" s="272" t="s">
        <v>209</v>
      </c>
      <c r="C6" s="273" t="s">
        <v>210</v>
      </c>
      <c r="D6" s="69"/>
      <c r="E6" s="270"/>
      <c r="F6" s="270"/>
      <c r="G6" s="270"/>
      <c r="H6" s="271" t="s">
        <v>211</v>
      </c>
      <c r="I6" s="70" t="s">
        <v>212</v>
      </c>
      <c r="J6" s="276" t="s">
        <v>213</v>
      </c>
      <c r="K6" s="261" t="s">
        <v>214</v>
      </c>
      <c r="L6" s="262"/>
      <c r="M6" s="262"/>
      <c r="N6" s="262"/>
      <c r="O6" s="262"/>
      <c r="Q6" s="72"/>
      <c r="R6" s="263" t="s">
        <v>215</v>
      </c>
      <c r="S6" s="267"/>
    </row>
    <row r="7" spans="1:19" s="71" customFormat="1" ht="42" customHeight="1" x14ac:dyDescent="0.2">
      <c r="A7" s="271"/>
      <c r="B7" s="273"/>
      <c r="C7" s="274"/>
      <c r="D7" s="73" t="s">
        <v>216</v>
      </c>
      <c r="E7" s="73" t="s">
        <v>217</v>
      </c>
      <c r="F7" s="73" t="s">
        <v>218</v>
      </c>
      <c r="G7" s="74" t="s">
        <v>219</v>
      </c>
      <c r="H7" s="275"/>
      <c r="I7" s="75"/>
      <c r="J7" s="277"/>
      <c r="K7" s="76" t="s">
        <v>2</v>
      </c>
      <c r="L7" s="76" t="s">
        <v>2</v>
      </c>
      <c r="M7" s="77" t="s">
        <v>2</v>
      </c>
      <c r="N7" s="78" t="s">
        <v>2</v>
      </c>
      <c r="O7" s="79" t="s">
        <v>220</v>
      </c>
      <c r="Q7" s="80" t="s">
        <v>221</v>
      </c>
      <c r="R7" s="263"/>
      <c r="S7" s="268"/>
    </row>
    <row r="8" spans="1:19" s="91" customFormat="1" ht="34.5" customHeight="1" x14ac:dyDescent="0.2">
      <c r="A8" s="81" t="s">
        <v>222</v>
      </c>
      <c r="B8" s="82" t="s">
        <v>223</v>
      </c>
      <c r="C8" s="82"/>
      <c r="D8" s="83"/>
      <c r="E8" s="83"/>
      <c r="F8" s="83"/>
      <c r="G8" s="84"/>
      <c r="H8" s="83"/>
      <c r="I8" s="85"/>
      <c r="J8" s="86"/>
      <c r="K8" s="87" t="s">
        <v>224</v>
      </c>
      <c r="L8" s="87" t="s">
        <v>224</v>
      </c>
      <c r="M8" s="87" t="s">
        <v>224</v>
      </c>
      <c r="N8" s="87" t="s">
        <v>224</v>
      </c>
      <c r="O8" s="88"/>
      <c r="P8" s="89"/>
      <c r="Q8" s="90"/>
      <c r="R8" s="89"/>
      <c r="S8" s="89"/>
    </row>
    <row r="9" spans="1:19" s="102" customFormat="1" ht="26.25" customHeight="1" x14ac:dyDescent="0.2">
      <c r="A9" s="92">
        <v>1</v>
      </c>
      <c r="B9" s="93" t="s">
        <v>225</v>
      </c>
      <c r="C9" s="94" t="s">
        <v>226</v>
      </c>
      <c r="D9" s="95">
        <v>3000</v>
      </c>
      <c r="E9" s="95">
        <f>+[157]aurangabad!H31</f>
        <v>1380</v>
      </c>
      <c r="F9" s="95"/>
      <c r="G9" s="96"/>
      <c r="H9" s="95">
        <f>+D9-E9</f>
        <v>1620</v>
      </c>
      <c r="I9" s="97">
        <v>4474</v>
      </c>
      <c r="J9" s="95">
        <f>175+125+600+400</f>
        <v>1300</v>
      </c>
      <c r="K9" s="95"/>
      <c r="L9" s="95"/>
      <c r="M9" s="95"/>
      <c r="N9" s="95"/>
      <c r="O9" s="98">
        <f t="shared" ref="O9:O18" si="0">SUM(K9:N9)</f>
        <v>0</v>
      </c>
      <c r="P9" s="99">
        <f>+VLOOKUP(B9,'[158]m codes'!$A:$B,2,0)</f>
        <v>1200000251</v>
      </c>
      <c r="Q9" s="100">
        <f>+O9-F9</f>
        <v>0</v>
      </c>
      <c r="R9" s="211">
        <f>+H9-J9</f>
        <v>320</v>
      </c>
      <c r="S9" s="264" t="s">
        <v>227</v>
      </c>
    </row>
    <row r="10" spans="1:19" s="102" customFormat="1" ht="26.25" customHeight="1" x14ac:dyDescent="0.2">
      <c r="A10" s="92">
        <f>+A9+1</f>
        <v>2</v>
      </c>
      <c r="B10" s="93" t="s">
        <v>228</v>
      </c>
      <c r="C10" s="94" t="s">
        <v>226</v>
      </c>
      <c r="D10" s="95">
        <v>1800</v>
      </c>
      <c r="E10" s="95">
        <f>+[157]aurangabad!I31</f>
        <v>711</v>
      </c>
      <c r="F10" s="95"/>
      <c r="G10" s="96"/>
      <c r="H10" s="95">
        <f t="shared" ref="H10:H12" si="1">+D10-E10</f>
        <v>1089</v>
      </c>
      <c r="I10" s="97"/>
      <c r="J10" s="95">
        <v>1080</v>
      </c>
      <c r="K10" s="95"/>
      <c r="L10" s="95"/>
      <c r="M10" s="95"/>
      <c r="N10" s="95"/>
      <c r="O10" s="98">
        <f t="shared" si="0"/>
        <v>0</v>
      </c>
      <c r="P10" s="99">
        <f>+VLOOKUP(B10,'[158]m codes'!$A:$B,2,0)</f>
        <v>1200000332</v>
      </c>
      <c r="Q10" s="100">
        <f>+O10-F10</f>
        <v>0</v>
      </c>
      <c r="R10" s="211">
        <f t="shared" ref="R10:R12" si="2">+H10-J10</f>
        <v>9</v>
      </c>
      <c r="S10" s="265"/>
    </row>
    <row r="11" spans="1:19" s="102" customFormat="1" ht="26.25" customHeight="1" x14ac:dyDescent="0.2">
      <c r="A11" s="92">
        <f t="shared" ref="A11:A18" si="3">+A10+1</f>
        <v>3</v>
      </c>
      <c r="B11" s="93" t="s">
        <v>229</v>
      </c>
      <c r="C11" s="94" t="s">
        <v>226</v>
      </c>
      <c r="D11" s="95">
        <f>600+1398</f>
        <v>1998</v>
      </c>
      <c r="E11" s="95">
        <f>+[157]aurangabad!J31</f>
        <v>1487</v>
      </c>
      <c r="F11" s="95"/>
      <c r="G11" s="96"/>
      <c r="H11" s="95">
        <f t="shared" si="1"/>
        <v>511</v>
      </c>
      <c r="I11" s="97"/>
      <c r="J11" s="95">
        <v>500</v>
      </c>
      <c r="K11" s="95"/>
      <c r="L11" s="95"/>
      <c r="M11" s="95"/>
      <c r="N11" s="95"/>
      <c r="O11" s="98">
        <f t="shared" si="0"/>
        <v>0</v>
      </c>
      <c r="P11" s="99">
        <f>+VLOOKUP(B11,'[158]m codes'!$A:$B,2,0)</f>
        <v>1200000333</v>
      </c>
      <c r="Q11" s="100">
        <f t="shared" ref="Q11:Q18" si="4">+O11-F11</f>
        <v>0</v>
      </c>
      <c r="R11" s="211">
        <f t="shared" si="2"/>
        <v>11</v>
      </c>
      <c r="S11" s="266"/>
    </row>
    <row r="12" spans="1:19" s="102" customFormat="1" ht="26.25" customHeight="1" x14ac:dyDescent="0.2">
      <c r="A12" s="92">
        <f t="shared" si="3"/>
        <v>4</v>
      </c>
      <c r="B12" s="93" t="s">
        <v>230</v>
      </c>
      <c r="C12" s="94" t="s">
        <v>226</v>
      </c>
      <c r="D12" s="95">
        <v>400</v>
      </c>
      <c r="E12" s="95">
        <f>+[157]aurangabad!K31</f>
        <v>400</v>
      </c>
      <c r="F12" s="95"/>
      <c r="G12" s="96"/>
      <c r="H12" s="95">
        <f t="shared" si="1"/>
        <v>0</v>
      </c>
      <c r="I12" s="97"/>
      <c r="J12" s="95"/>
      <c r="K12" s="95"/>
      <c r="L12" s="95"/>
      <c r="M12" s="95"/>
      <c r="N12" s="95"/>
      <c r="O12" s="98">
        <f t="shared" si="0"/>
        <v>0</v>
      </c>
      <c r="P12" s="99">
        <f>+VLOOKUP(B12,'[158]m codes'!$A:$B,2,0)</f>
        <v>1200000334</v>
      </c>
      <c r="Q12" s="100">
        <f t="shared" si="4"/>
        <v>0</v>
      </c>
      <c r="R12" s="101">
        <f t="shared" si="2"/>
        <v>0</v>
      </c>
      <c r="S12" s="99"/>
    </row>
    <row r="13" spans="1:19" s="102" customFormat="1" ht="26.25" customHeight="1" x14ac:dyDescent="0.2">
      <c r="A13" s="92">
        <f t="shared" si="3"/>
        <v>5</v>
      </c>
      <c r="B13" s="93" t="s">
        <v>231</v>
      </c>
      <c r="C13" s="94" t="s">
        <v>226</v>
      </c>
      <c r="D13" s="95"/>
      <c r="E13" s="95"/>
      <c r="F13" s="95"/>
      <c r="G13" s="96"/>
      <c r="H13" s="95"/>
      <c r="I13" s="97"/>
      <c r="J13" s="95"/>
      <c r="K13" s="95"/>
      <c r="L13" s="95"/>
      <c r="M13" s="95"/>
      <c r="N13" s="95"/>
      <c r="O13" s="98">
        <f t="shared" si="0"/>
        <v>0</v>
      </c>
      <c r="P13" s="99">
        <f>+VLOOKUP(B13,'[158]m codes'!$A:$B,2,0)</f>
        <v>1200000252</v>
      </c>
      <c r="Q13" s="100">
        <f t="shared" si="4"/>
        <v>0</v>
      </c>
      <c r="R13" s="101"/>
      <c r="S13" s="99"/>
    </row>
    <row r="14" spans="1:19" s="102" customFormat="1" ht="26.25" customHeight="1" x14ac:dyDescent="0.2">
      <c r="A14" s="92">
        <f t="shared" si="3"/>
        <v>6</v>
      </c>
      <c r="B14" s="93" t="s">
        <v>232</v>
      </c>
      <c r="C14" s="94" t="s">
        <v>226</v>
      </c>
      <c r="D14" s="95"/>
      <c r="E14" s="95"/>
      <c r="F14" s="95"/>
      <c r="G14" s="96"/>
      <c r="H14" s="95"/>
      <c r="I14" s="97"/>
      <c r="J14" s="95"/>
      <c r="K14" s="95"/>
      <c r="L14" s="95"/>
      <c r="M14" s="95"/>
      <c r="N14" s="95"/>
      <c r="O14" s="98">
        <f t="shared" si="0"/>
        <v>0</v>
      </c>
      <c r="P14" s="99">
        <f>+VLOOKUP(B14,'[158]m codes'!$A:$B,2,0)</f>
        <v>1200000253</v>
      </c>
      <c r="Q14" s="100">
        <f t="shared" si="4"/>
        <v>0</v>
      </c>
      <c r="R14" s="101"/>
      <c r="S14" s="99"/>
    </row>
    <row r="15" spans="1:19" s="102" customFormat="1" ht="26.25" customHeight="1" x14ac:dyDescent="0.2">
      <c r="A15" s="92">
        <f t="shared" si="3"/>
        <v>7</v>
      </c>
      <c r="B15" s="93" t="s">
        <v>233</v>
      </c>
      <c r="C15" s="94" t="s">
        <v>226</v>
      </c>
      <c r="D15" s="95"/>
      <c r="E15" s="95"/>
      <c r="F15" s="95"/>
      <c r="G15" s="96"/>
      <c r="H15" s="95"/>
      <c r="I15" s="97"/>
      <c r="J15" s="95"/>
      <c r="K15" s="95"/>
      <c r="L15" s="95"/>
      <c r="M15" s="95"/>
      <c r="N15" s="95"/>
      <c r="O15" s="98">
        <f t="shared" si="0"/>
        <v>0</v>
      </c>
      <c r="P15" s="99">
        <f>+VLOOKUP(B15,'[158]m codes'!$A:$B,2,0)</f>
        <v>1200000335</v>
      </c>
      <c r="Q15" s="100">
        <f t="shared" si="4"/>
        <v>0</v>
      </c>
      <c r="R15" s="101"/>
      <c r="S15" s="99"/>
    </row>
    <row r="16" spans="1:19" s="102" customFormat="1" ht="26.25" customHeight="1" x14ac:dyDescent="0.2">
      <c r="A16" s="92">
        <f t="shared" si="3"/>
        <v>8</v>
      </c>
      <c r="B16" s="93" t="s">
        <v>234</v>
      </c>
      <c r="C16" s="94" t="s">
        <v>226</v>
      </c>
      <c r="D16" s="95"/>
      <c r="E16" s="95"/>
      <c r="F16" s="95"/>
      <c r="G16" s="96"/>
      <c r="H16" s="95"/>
      <c r="I16" s="97"/>
      <c r="J16" s="95"/>
      <c r="K16" s="95"/>
      <c r="L16" s="95"/>
      <c r="M16" s="95"/>
      <c r="N16" s="95"/>
      <c r="O16" s="98">
        <f t="shared" si="0"/>
        <v>0</v>
      </c>
      <c r="P16" s="99">
        <f>+VLOOKUP(B16,'[158]m codes'!$A:$B,2,0)</f>
        <v>1200000255</v>
      </c>
      <c r="Q16" s="100">
        <f t="shared" si="4"/>
        <v>0</v>
      </c>
      <c r="R16" s="101"/>
      <c r="S16" s="99"/>
    </row>
    <row r="17" spans="1:21" s="102" customFormat="1" ht="26.25" customHeight="1" x14ac:dyDescent="0.2">
      <c r="A17" s="92">
        <f t="shared" si="3"/>
        <v>9</v>
      </c>
      <c r="B17" s="93" t="s">
        <v>235</v>
      </c>
      <c r="C17" s="94" t="s">
        <v>226</v>
      </c>
      <c r="D17" s="95"/>
      <c r="E17" s="95"/>
      <c r="F17" s="95"/>
      <c r="G17" s="96"/>
      <c r="H17" s="95"/>
      <c r="I17" s="97"/>
      <c r="J17" s="95"/>
      <c r="K17" s="95"/>
      <c r="L17" s="95"/>
      <c r="M17" s="95"/>
      <c r="N17" s="95"/>
      <c r="O17" s="98">
        <f t="shared" si="0"/>
        <v>0</v>
      </c>
      <c r="P17" s="99">
        <f>+VLOOKUP(B17,'[158]m codes'!$A:$B,2,0)</f>
        <v>900007097</v>
      </c>
      <c r="Q17" s="100">
        <f t="shared" si="4"/>
        <v>0</v>
      </c>
      <c r="R17" s="99"/>
      <c r="S17" s="99"/>
    </row>
    <row r="18" spans="1:21" s="102" customFormat="1" ht="26.25" customHeight="1" x14ac:dyDescent="0.2">
      <c r="A18" s="92">
        <f t="shared" si="3"/>
        <v>10</v>
      </c>
      <c r="B18" s="93" t="s">
        <v>236</v>
      </c>
      <c r="C18" s="94" t="s">
        <v>226</v>
      </c>
      <c r="D18" s="95"/>
      <c r="E18" s="95"/>
      <c r="F18" s="95"/>
      <c r="G18" s="96"/>
      <c r="H18" s="95"/>
      <c r="I18" s="97"/>
      <c r="J18" s="95"/>
      <c r="K18" s="95"/>
      <c r="L18" s="95"/>
      <c r="M18" s="95"/>
      <c r="N18" s="95"/>
      <c r="O18" s="98">
        <f t="shared" si="0"/>
        <v>0</v>
      </c>
      <c r="P18" s="99">
        <f>+VLOOKUP(B18,'[158]m codes'!$A:$B,2,0)</f>
        <v>1200000256</v>
      </c>
      <c r="Q18" s="100">
        <f t="shared" si="4"/>
        <v>0</v>
      </c>
      <c r="R18" s="99"/>
      <c r="S18" s="99"/>
    </row>
    <row r="19" spans="1:21" s="111" customFormat="1" ht="26.25" customHeight="1" x14ac:dyDescent="0.25">
      <c r="A19" s="103"/>
      <c r="B19" s="104" t="s">
        <v>237</v>
      </c>
      <c r="C19" s="104"/>
      <c r="D19" s="105"/>
      <c r="E19" s="105"/>
      <c r="F19" s="105"/>
      <c r="G19" s="106"/>
      <c r="H19" s="105"/>
      <c r="I19" s="107"/>
      <c r="J19" s="108"/>
      <c r="K19" s="108"/>
      <c r="L19" s="108"/>
      <c r="M19" s="108"/>
      <c r="N19" s="108"/>
      <c r="O19" s="104"/>
      <c r="P19" s="109"/>
      <c r="Q19" s="110"/>
      <c r="R19" s="109"/>
      <c r="S19" s="109"/>
    </row>
    <row r="20" spans="1:21" s="116" customFormat="1" ht="26.25" hidden="1" customHeight="1" x14ac:dyDescent="0.25">
      <c r="A20" s="81" t="s">
        <v>238</v>
      </c>
      <c r="B20" s="82" t="s">
        <v>239</v>
      </c>
      <c r="C20" s="82"/>
      <c r="D20" s="112"/>
      <c r="E20" s="112"/>
      <c r="F20" s="112"/>
      <c r="G20" s="113"/>
      <c r="H20" s="112"/>
      <c r="I20" s="85"/>
      <c r="J20" s="86"/>
      <c r="K20" s="86"/>
      <c r="L20" s="86"/>
      <c r="M20" s="86"/>
      <c r="N20" s="86"/>
      <c r="O20" s="114"/>
      <c r="P20" s="115"/>
      <c r="Q20" s="90"/>
      <c r="R20" s="115"/>
    </row>
    <row r="21" spans="1:21" s="123" customFormat="1" ht="26.25" hidden="1" customHeight="1" x14ac:dyDescent="0.2">
      <c r="A21" s="117"/>
      <c r="B21" s="118" t="s">
        <v>240</v>
      </c>
      <c r="C21" s="118"/>
      <c r="D21" s="119"/>
      <c r="E21" s="119"/>
      <c r="F21" s="119"/>
      <c r="G21" s="113"/>
      <c r="H21" s="119"/>
      <c r="I21" s="120"/>
      <c r="J21" s="121"/>
      <c r="K21" s="121"/>
      <c r="L21" s="121"/>
      <c r="M21" s="121"/>
      <c r="N21" s="121"/>
      <c r="O21" s="98">
        <f t="shared" ref="O21:O29" si="5">SUM(K21:N21)</f>
        <v>0</v>
      </c>
      <c r="P21" s="122"/>
      <c r="Q21" s="100">
        <f t="shared" ref="Q21:Q29" si="6">+O21-F21</f>
        <v>0</v>
      </c>
      <c r="R21" s="122"/>
    </row>
    <row r="22" spans="1:21" s="127" customFormat="1" ht="26.25" hidden="1" customHeight="1" x14ac:dyDescent="0.2">
      <c r="A22" s="124">
        <v>1</v>
      </c>
      <c r="B22" s="125" t="s">
        <v>241</v>
      </c>
      <c r="C22" s="94" t="s">
        <v>242</v>
      </c>
      <c r="D22" s="95"/>
      <c r="E22" s="95"/>
      <c r="F22" s="95"/>
      <c r="G22" s="96"/>
      <c r="H22" s="95"/>
      <c r="I22" s="97">
        <v>4474</v>
      </c>
      <c r="J22" s="95"/>
      <c r="K22" s="95"/>
      <c r="L22" s="95"/>
      <c r="M22" s="95"/>
      <c r="N22" s="95"/>
      <c r="O22" s="94">
        <f t="shared" si="5"/>
        <v>0</v>
      </c>
      <c r="P22" s="126">
        <f>+VLOOKUP(B22,'[158]m codes'!$A:$B,2,0)</f>
        <v>200030286</v>
      </c>
      <c r="Q22" s="95">
        <f t="shared" si="6"/>
        <v>0</v>
      </c>
      <c r="R22" s="126"/>
    </row>
    <row r="23" spans="1:21" s="102" customFormat="1" ht="26.25" hidden="1" customHeight="1" x14ac:dyDescent="0.2">
      <c r="A23" s="92">
        <f>+A22+1</f>
        <v>2</v>
      </c>
      <c r="B23" s="93" t="s">
        <v>243</v>
      </c>
      <c r="C23" s="94" t="s">
        <v>242</v>
      </c>
      <c r="D23" s="95">
        <v>5</v>
      </c>
      <c r="E23" s="95"/>
      <c r="F23" s="95"/>
      <c r="G23" s="96"/>
      <c r="H23" s="95"/>
      <c r="I23" s="97"/>
      <c r="J23" s="95"/>
      <c r="K23" s="95"/>
      <c r="L23" s="95"/>
      <c r="M23" s="95"/>
      <c r="N23" s="95"/>
      <c r="O23" s="98">
        <f t="shared" si="5"/>
        <v>0</v>
      </c>
      <c r="P23" s="99">
        <f>+VLOOKUP(B23,'[158]m codes'!$A:$B,2,0)</f>
        <v>200030287</v>
      </c>
      <c r="Q23" s="128">
        <f t="shared" si="6"/>
        <v>0</v>
      </c>
      <c r="R23" s="99"/>
      <c r="U23" s="127"/>
    </row>
    <row r="24" spans="1:21" s="102" customFormat="1" ht="26.25" hidden="1" customHeight="1" x14ac:dyDescent="0.2">
      <c r="A24" s="92">
        <f t="shared" ref="A24:A29" si="7">+A23+1</f>
        <v>3</v>
      </c>
      <c r="B24" s="93" t="s">
        <v>244</v>
      </c>
      <c r="C24" s="94" t="s">
        <v>242</v>
      </c>
      <c r="D24" s="95">
        <v>5</v>
      </c>
      <c r="E24" s="95"/>
      <c r="F24" s="95"/>
      <c r="G24" s="96"/>
      <c r="H24" s="95"/>
      <c r="I24" s="97"/>
      <c r="J24" s="95"/>
      <c r="K24" s="95"/>
      <c r="L24" s="95"/>
      <c r="M24" s="95"/>
      <c r="N24" s="95"/>
      <c r="O24" s="98">
        <f t="shared" si="5"/>
        <v>0</v>
      </c>
      <c r="P24" s="99">
        <f>+VLOOKUP(B24,'[158]m codes'!$A:$B,2,0)</f>
        <v>200030288</v>
      </c>
      <c r="Q24" s="128">
        <f t="shared" si="6"/>
        <v>0</v>
      </c>
      <c r="R24" s="99"/>
      <c r="U24" s="127"/>
    </row>
    <row r="25" spans="1:21" s="102" customFormat="1" ht="26.25" hidden="1" customHeight="1" x14ac:dyDescent="0.2">
      <c r="A25" s="92">
        <f t="shared" si="7"/>
        <v>4</v>
      </c>
      <c r="B25" s="93" t="s">
        <v>245</v>
      </c>
      <c r="C25" s="94" t="s">
        <v>242</v>
      </c>
      <c r="D25" s="95"/>
      <c r="E25" s="95"/>
      <c r="F25" s="95"/>
      <c r="G25" s="96"/>
      <c r="H25" s="95"/>
      <c r="I25" s="97"/>
      <c r="J25" s="95"/>
      <c r="K25" s="95"/>
      <c r="L25" s="95"/>
      <c r="M25" s="95"/>
      <c r="N25" s="95"/>
      <c r="O25" s="98">
        <f t="shared" si="5"/>
        <v>0</v>
      </c>
      <c r="P25" s="99">
        <f>+VLOOKUP(B25,'[158]m codes'!$A:$B,2,0)</f>
        <v>200030289</v>
      </c>
      <c r="Q25" s="128">
        <f t="shared" si="6"/>
        <v>0</v>
      </c>
      <c r="R25" s="99"/>
      <c r="U25" s="127"/>
    </row>
    <row r="26" spans="1:21" s="102" customFormat="1" ht="26.25" hidden="1" customHeight="1" x14ac:dyDescent="0.2">
      <c r="A26" s="92">
        <f t="shared" si="7"/>
        <v>5</v>
      </c>
      <c r="B26" s="93" t="s">
        <v>246</v>
      </c>
      <c r="C26" s="94" t="s">
        <v>242</v>
      </c>
      <c r="D26" s="95"/>
      <c r="E26" s="95"/>
      <c r="F26" s="95"/>
      <c r="G26" s="96"/>
      <c r="H26" s="95"/>
      <c r="I26" s="97">
        <v>4474</v>
      </c>
      <c r="J26" s="95"/>
      <c r="K26" s="95"/>
      <c r="L26" s="95"/>
      <c r="M26" s="95"/>
      <c r="N26" s="95"/>
      <c r="O26" s="98">
        <f t="shared" si="5"/>
        <v>0</v>
      </c>
      <c r="P26" s="99">
        <f>+VLOOKUP(B26,'[158]m codes'!$A:$B,2,0)</f>
        <v>200032212</v>
      </c>
      <c r="Q26" s="128">
        <f t="shared" si="6"/>
        <v>0</v>
      </c>
      <c r="R26" s="99"/>
      <c r="U26" s="127"/>
    </row>
    <row r="27" spans="1:21" s="102" customFormat="1" ht="26.25" hidden="1" customHeight="1" x14ac:dyDescent="0.2">
      <c r="A27" s="92">
        <f t="shared" si="7"/>
        <v>6</v>
      </c>
      <c r="B27" s="93" t="s">
        <v>247</v>
      </c>
      <c r="C27" s="94" t="s">
        <v>242</v>
      </c>
      <c r="D27" s="95"/>
      <c r="E27" s="95"/>
      <c r="F27" s="95"/>
      <c r="G27" s="96"/>
      <c r="H27" s="95"/>
      <c r="I27" s="97"/>
      <c r="J27" s="95"/>
      <c r="K27" s="95"/>
      <c r="L27" s="95"/>
      <c r="M27" s="95"/>
      <c r="N27" s="95"/>
      <c r="O27" s="98">
        <f t="shared" si="5"/>
        <v>0</v>
      </c>
      <c r="P27" s="99">
        <f>+VLOOKUP(B27,'[158]m codes'!$A:$B,2,0)</f>
        <v>200030291</v>
      </c>
      <c r="Q27" s="128">
        <f t="shared" si="6"/>
        <v>0</v>
      </c>
      <c r="R27" s="99"/>
      <c r="U27" s="127"/>
    </row>
    <row r="28" spans="1:21" s="102" customFormat="1" ht="26.25" hidden="1" customHeight="1" x14ac:dyDescent="0.2">
      <c r="A28" s="92">
        <f t="shared" si="7"/>
        <v>7</v>
      </c>
      <c r="B28" s="93" t="s">
        <v>248</v>
      </c>
      <c r="C28" s="94" t="s">
        <v>242</v>
      </c>
      <c r="D28" s="95"/>
      <c r="E28" s="95"/>
      <c r="F28" s="95"/>
      <c r="G28" s="96"/>
      <c r="H28" s="95"/>
      <c r="I28" s="97"/>
      <c r="J28" s="95"/>
      <c r="K28" s="95"/>
      <c r="L28" s="95"/>
      <c r="M28" s="95"/>
      <c r="N28" s="95"/>
      <c r="O28" s="98">
        <f t="shared" si="5"/>
        <v>0</v>
      </c>
      <c r="P28" s="99">
        <f>+VLOOKUP(B28,'[158]m codes'!$A:$B,2,0)</f>
        <v>200030293</v>
      </c>
      <c r="Q28" s="128">
        <f t="shared" si="6"/>
        <v>0</v>
      </c>
      <c r="R28" s="99"/>
      <c r="U28" s="127"/>
    </row>
    <row r="29" spans="1:21" s="102" customFormat="1" ht="26.25" hidden="1" customHeight="1" x14ac:dyDescent="0.2">
      <c r="A29" s="92">
        <f t="shared" si="7"/>
        <v>8</v>
      </c>
      <c r="B29" s="93" t="s">
        <v>249</v>
      </c>
      <c r="C29" s="94" t="s">
        <v>242</v>
      </c>
      <c r="D29" s="95"/>
      <c r="E29" s="95"/>
      <c r="F29" s="95"/>
      <c r="G29" s="96"/>
      <c r="H29" s="95"/>
      <c r="I29" s="97"/>
      <c r="J29" s="95"/>
      <c r="K29" s="95"/>
      <c r="L29" s="95"/>
      <c r="M29" s="95"/>
      <c r="N29" s="95"/>
      <c r="O29" s="98">
        <f t="shared" si="5"/>
        <v>0</v>
      </c>
      <c r="P29" s="99">
        <f>+VLOOKUP(B29,'[158]m codes'!$A:$B,2,0)</f>
        <v>200030300</v>
      </c>
      <c r="Q29" s="100">
        <f t="shared" si="6"/>
        <v>0</v>
      </c>
      <c r="R29" s="99"/>
      <c r="U29" s="127"/>
    </row>
    <row r="30" spans="1:21" s="111" customFormat="1" ht="26.25" hidden="1" customHeight="1" x14ac:dyDescent="0.25">
      <c r="A30" s="103"/>
      <c r="B30" s="104" t="s">
        <v>237</v>
      </c>
      <c r="C30" s="104"/>
      <c r="D30" s="105"/>
      <c r="E30" s="105"/>
      <c r="F30" s="105"/>
      <c r="G30" s="106"/>
      <c r="H30" s="105"/>
      <c r="I30" s="107"/>
      <c r="J30" s="108"/>
      <c r="K30" s="108"/>
      <c r="L30" s="108"/>
      <c r="M30" s="108"/>
      <c r="N30" s="108"/>
      <c r="O30" s="104"/>
      <c r="P30" s="109"/>
      <c r="Q30" s="110"/>
      <c r="R30" s="109"/>
    </row>
    <row r="31" spans="1:21" ht="26.25" hidden="1" customHeight="1" x14ac:dyDescent="0.25">
      <c r="A31" s="117" t="s">
        <v>250</v>
      </c>
      <c r="B31" s="118" t="s">
        <v>56</v>
      </c>
      <c r="C31" s="118"/>
      <c r="D31" s="119"/>
      <c r="E31" s="119"/>
      <c r="F31" s="119"/>
      <c r="G31" s="113"/>
      <c r="H31" s="119"/>
      <c r="I31" s="120"/>
      <c r="J31" s="121"/>
      <c r="K31" s="121"/>
      <c r="L31" s="121"/>
      <c r="M31" s="121"/>
      <c r="N31" s="121"/>
      <c r="O31" s="129"/>
      <c r="P31" s="43"/>
      <c r="Q31" s="100">
        <f t="shared" ref="Q31:Q64" si="8">+O31-F31</f>
        <v>0</v>
      </c>
      <c r="R31" s="43"/>
    </row>
    <row r="32" spans="1:21" s="102" customFormat="1" ht="26.25" hidden="1" customHeight="1" x14ac:dyDescent="0.2">
      <c r="A32" s="92">
        <v>1</v>
      </c>
      <c r="B32" s="93" t="s">
        <v>251</v>
      </c>
      <c r="C32" s="94" t="s">
        <v>242</v>
      </c>
      <c r="D32" s="95"/>
      <c r="E32" s="95"/>
      <c r="F32" s="95"/>
      <c r="G32" s="96"/>
      <c r="H32" s="95"/>
      <c r="I32" s="97">
        <v>4474</v>
      </c>
      <c r="J32" s="95"/>
      <c r="K32" s="95"/>
      <c r="L32" s="95"/>
      <c r="M32" s="95"/>
      <c r="N32" s="95"/>
      <c r="O32" s="98">
        <f t="shared" ref="O32:O64" si="9">SUM(K32:N32)</f>
        <v>0</v>
      </c>
      <c r="P32" s="99">
        <f>+VLOOKUP(B32,'[158]m codes'!$A:$B,2,0)</f>
        <v>200032593</v>
      </c>
      <c r="Q32" s="100">
        <f t="shared" si="8"/>
        <v>0</v>
      </c>
      <c r="R32" s="99"/>
    </row>
    <row r="33" spans="1:18" s="102" customFormat="1" ht="26.25" hidden="1" customHeight="1" x14ac:dyDescent="0.2">
      <c r="A33" s="92">
        <f>+A32+1</f>
        <v>2</v>
      </c>
      <c r="B33" s="93" t="s">
        <v>252</v>
      </c>
      <c r="C33" s="94" t="s">
        <v>242</v>
      </c>
      <c r="D33" s="95"/>
      <c r="E33" s="95"/>
      <c r="F33" s="95"/>
      <c r="G33" s="96"/>
      <c r="H33" s="95"/>
      <c r="I33" s="97"/>
      <c r="J33" s="95"/>
      <c r="K33" s="95"/>
      <c r="L33" s="95"/>
      <c r="M33" s="95"/>
      <c r="N33" s="95"/>
      <c r="O33" s="98">
        <f t="shared" si="9"/>
        <v>0</v>
      </c>
      <c r="P33" s="99">
        <f>+VLOOKUP(B33,'[158]m codes'!$A:$B,2,0)</f>
        <v>200032575</v>
      </c>
      <c r="Q33" s="100">
        <f t="shared" si="8"/>
        <v>0</v>
      </c>
      <c r="R33" s="99"/>
    </row>
    <row r="34" spans="1:18" s="102" customFormat="1" ht="26.25" hidden="1" customHeight="1" x14ac:dyDescent="0.2">
      <c r="A34" s="92">
        <f t="shared" ref="A34:A64" si="10">+A33+1</f>
        <v>3</v>
      </c>
      <c r="B34" s="93" t="s">
        <v>253</v>
      </c>
      <c r="C34" s="94" t="s">
        <v>242</v>
      </c>
      <c r="D34" s="95"/>
      <c r="E34" s="95"/>
      <c r="F34" s="95"/>
      <c r="G34" s="96"/>
      <c r="H34" s="95"/>
      <c r="I34" s="97"/>
      <c r="J34" s="95"/>
      <c r="K34" s="95"/>
      <c r="L34" s="95"/>
      <c r="M34" s="95"/>
      <c r="N34" s="95"/>
      <c r="O34" s="98">
        <f t="shared" si="9"/>
        <v>0</v>
      </c>
      <c r="P34" s="99">
        <f>+VLOOKUP(B34,'[158]m codes'!$A:$B,2,0)</f>
        <v>200032202</v>
      </c>
      <c r="Q34" s="100">
        <f t="shared" si="8"/>
        <v>0</v>
      </c>
      <c r="R34" s="99"/>
    </row>
    <row r="35" spans="1:18" s="102" customFormat="1" ht="26.25" hidden="1" customHeight="1" x14ac:dyDescent="0.2">
      <c r="A35" s="92">
        <f t="shared" si="10"/>
        <v>4</v>
      </c>
      <c r="B35" s="93" t="s">
        <v>254</v>
      </c>
      <c r="C35" s="94" t="s">
        <v>242</v>
      </c>
      <c r="D35" s="95"/>
      <c r="E35" s="95"/>
      <c r="F35" s="95"/>
      <c r="G35" s="96"/>
      <c r="H35" s="95"/>
      <c r="I35" s="97">
        <v>4474</v>
      </c>
      <c r="J35" s="95"/>
      <c r="K35" s="95"/>
      <c r="L35" s="95"/>
      <c r="M35" s="95"/>
      <c r="N35" s="95"/>
      <c r="O35" s="98">
        <f t="shared" si="9"/>
        <v>0</v>
      </c>
      <c r="P35" s="99">
        <f>+VLOOKUP(B35,'[158]m codes'!$A:$B,2,0)</f>
        <v>200032233</v>
      </c>
      <c r="Q35" s="100">
        <f t="shared" si="8"/>
        <v>0</v>
      </c>
      <c r="R35" s="99"/>
    </row>
    <row r="36" spans="1:18" s="102" customFormat="1" ht="26.25" hidden="1" customHeight="1" x14ac:dyDescent="0.2">
      <c r="A36" s="92">
        <f t="shared" si="10"/>
        <v>5</v>
      </c>
      <c r="B36" s="93" t="s">
        <v>255</v>
      </c>
      <c r="C36" s="94" t="s">
        <v>242</v>
      </c>
      <c r="D36" s="95"/>
      <c r="E36" s="95"/>
      <c r="F36" s="95"/>
      <c r="G36" s="96"/>
      <c r="H36" s="95"/>
      <c r="I36" s="97"/>
      <c r="J36" s="95"/>
      <c r="K36" s="95"/>
      <c r="L36" s="95"/>
      <c r="M36" s="95"/>
      <c r="N36" s="95"/>
      <c r="O36" s="98">
        <f t="shared" si="9"/>
        <v>0</v>
      </c>
      <c r="P36" s="99">
        <f>+VLOOKUP(B36,'[158]m codes'!$A:$B,2,0)</f>
        <v>200032203</v>
      </c>
      <c r="Q36" s="100">
        <f t="shared" si="8"/>
        <v>0</v>
      </c>
      <c r="R36" s="99"/>
    </row>
    <row r="37" spans="1:18" s="102" customFormat="1" ht="26.25" hidden="1" customHeight="1" x14ac:dyDescent="0.2">
      <c r="A37" s="92">
        <f t="shared" si="10"/>
        <v>6</v>
      </c>
      <c r="B37" s="93" t="s">
        <v>256</v>
      </c>
      <c r="C37" s="94" t="s">
        <v>242</v>
      </c>
      <c r="D37" s="95"/>
      <c r="E37" s="95"/>
      <c r="F37" s="95"/>
      <c r="G37" s="96"/>
      <c r="H37" s="95"/>
      <c r="I37" s="97"/>
      <c r="J37" s="95"/>
      <c r="K37" s="95"/>
      <c r="L37" s="95"/>
      <c r="M37" s="95"/>
      <c r="N37" s="95"/>
      <c r="O37" s="98">
        <f t="shared" si="9"/>
        <v>0</v>
      </c>
      <c r="P37" s="99">
        <f>+VLOOKUP(B37,'[158]m codes'!$A:$B,2,0)</f>
        <v>200032204</v>
      </c>
      <c r="Q37" s="100">
        <f t="shared" si="8"/>
        <v>0</v>
      </c>
      <c r="R37" s="99"/>
    </row>
    <row r="38" spans="1:18" s="102" customFormat="1" ht="26.25" hidden="1" customHeight="1" x14ac:dyDescent="0.2">
      <c r="A38" s="92">
        <f t="shared" si="10"/>
        <v>7</v>
      </c>
      <c r="B38" s="93" t="s">
        <v>257</v>
      </c>
      <c r="C38" s="94" t="s">
        <v>242</v>
      </c>
      <c r="D38" s="95"/>
      <c r="E38" s="95"/>
      <c r="F38" s="95"/>
      <c r="G38" s="96"/>
      <c r="H38" s="95"/>
      <c r="I38" s="97">
        <v>4474</v>
      </c>
      <c r="J38" s="95"/>
      <c r="K38" s="95"/>
      <c r="L38" s="95"/>
      <c r="M38" s="95"/>
      <c r="N38" s="95"/>
      <c r="O38" s="98">
        <f t="shared" si="9"/>
        <v>0</v>
      </c>
      <c r="P38" s="99">
        <f>+VLOOKUP(B38,'[158]m codes'!$A:$B,2,0)</f>
        <v>200032234</v>
      </c>
      <c r="Q38" s="100">
        <f t="shared" si="8"/>
        <v>0</v>
      </c>
      <c r="R38" s="99"/>
    </row>
    <row r="39" spans="1:18" s="102" customFormat="1" ht="26.25" hidden="1" customHeight="1" x14ac:dyDescent="0.2">
      <c r="A39" s="92">
        <f t="shared" si="10"/>
        <v>8</v>
      </c>
      <c r="B39" s="93" t="s">
        <v>258</v>
      </c>
      <c r="C39" s="94" t="s">
        <v>242</v>
      </c>
      <c r="D39" s="95"/>
      <c r="E39" s="95"/>
      <c r="F39" s="95"/>
      <c r="G39" s="96"/>
      <c r="H39" s="95"/>
      <c r="I39" s="97"/>
      <c r="J39" s="95"/>
      <c r="K39" s="95"/>
      <c r="L39" s="95"/>
      <c r="M39" s="95"/>
      <c r="N39" s="95"/>
      <c r="O39" s="98">
        <f t="shared" si="9"/>
        <v>0</v>
      </c>
      <c r="P39" s="99">
        <f>+VLOOKUP(B39,'[158]m codes'!$A:$B,2,0)</f>
        <v>200032205</v>
      </c>
      <c r="Q39" s="100">
        <f t="shared" si="8"/>
        <v>0</v>
      </c>
      <c r="R39" s="99"/>
    </row>
    <row r="40" spans="1:18" s="102" customFormat="1" ht="26.25" hidden="1" customHeight="1" x14ac:dyDescent="0.2">
      <c r="A40" s="92">
        <f t="shared" si="10"/>
        <v>9</v>
      </c>
      <c r="B40" s="93" t="s">
        <v>259</v>
      </c>
      <c r="C40" s="94" t="s">
        <v>242</v>
      </c>
      <c r="D40" s="95"/>
      <c r="E40" s="95"/>
      <c r="F40" s="95"/>
      <c r="G40" s="96"/>
      <c r="H40" s="95"/>
      <c r="I40" s="97"/>
      <c r="J40" s="95"/>
      <c r="K40" s="95"/>
      <c r="L40" s="95"/>
      <c r="M40" s="95"/>
      <c r="N40" s="95"/>
      <c r="O40" s="98">
        <f t="shared" si="9"/>
        <v>0</v>
      </c>
      <c r="P40" s="99">
        <f>+VLOOKUP(B40,'[158]m codes'!$A:$B,2,0)</f>
        <v>200032206</v>
      </c>
      <c r="Q40" s="100">
        <f t="shared" si="8"/>
        <v>0</v>
      </c>
      <c r="R40" s="99"/>
    </row>
    <row r="41" spans="1:18" s="102" customFormat="1" ht="26.25" hidden="1" customHeight="1" x14ac:dyDescent="0.2">
      <c r="A41" s="92">
        <f t="shared" si="10"/>
        <v>10</v>
      </c>
      <c r="B41" s="93" t="s">
        <v>260</v>
      </c>
      <c r="C41" s="94" t="s">
        <v>242</v>
      </c>
      <c r="D41" s="95"/>
      <c r="E41" s="95"/>
      <c r="F41" s="95"/>
      <c r="G41" s="96"/>
      <c r="H41" s="95"/>
      <c r="I41" s="97">
        <v>4474</v>
      </c>
      <c r="J41" s="95"/>
      <c r="K41" s="95"/>
      <c r="L41" s="95"/>
      <c r="M41" s="95"/>
      <c r="N41" s="95"/>
      <c r="O41" s="98">
        <f t="shared" si="9"/>
        <v>0</v>
      </c>
      <c r="P41" s="99">
        <f>+VLOOKUP(B41,'[158]m codes'!$A:$B,2,0)</f>
        <v>200032207</v>
      </c>
      <c r="Q41" s="100">
        <f t="shared" si="8"/>
        <v>0</v>
      </c>
      <c r="R41" s="99"/>
    </row>
    <row r="42" spans="1:18" s="102" customFormat="1" ht="26.25" hidden="1" customHeight="1" x14ac:dyDescent="0.2">
      <c r="A42" s="92">
        <f t="shared" si="10"/>
        <v>11</v>
      </c>
      <c r="B42" s="93" t="s">
        <v>261</v>
      </c>
      <c r="C42" s="94" t="s">
        <v>242</v>
      </c>
      <c r="D42" s="95"/>
      <c r="E42" s="95"/>
      <c r="F42" s="95"/>
      <c r="G42" s="96"/>
      <c r="H42" s="95"/>
      <c r="I42" s="97"/>
      <c r="J42" s="95"/>
      <c r="K42" s="95"/>
      <c r="L42" s="95"/>
      <c r="M42" s="95"/>
      <c r="N42" s="95"/>
      <c r="O42" s="98">
        <f t="shared" si="9"/>
        <v>0</v>
      </c>
      <c r="P42" s="99">
        <f>+VLOOKUP(B42,'[158]m codes'!$A:$B,2,0)</f>
        <v>200032235</v>
      </c>
      <c r="Q42" s="100">
        <f t="shared" si="8"/>
        <v>0</v>
      </c>
      <c r="R42" s="99"/>
    </row>
    <row r="43" spans="1:18" s="102" customFormat="1" ht="26.25" hidden="1" customHeight="1" x14ac:dyDescent="0.2">
      <c r="A43" s="92">
        <f t="shared" si="10"/>
        <v>12</v>
      </c>
      <c r="B43" s="93" t="s">
        <v>262</v>
      </c>
      <c r="C43" s="94" t="s">
        <v>242</v>
      </c>
      <c r="D43" s="95"/>
      <c r="E43" s="95"/>
      <c r="F43" s="95"/>
      <c r="G43" s="96"/>
      <c r="H43" s="95"/>
      <c r="I43" s="97"/>
      <c r="J43" s="95"/>
      <c r="K43" s="95"/>
      <c r="L43" s="95"/>
      <c r="M43" s="95"/>
      <c r="N43" s="95"/>
      <c r="O43" s="98">
        <f t="shared" si="9"/>
        <v>0</v>
      </c>
      <c r="P43" s="99">
        <f>+VLOOKUP(B43,'[158]m codes'!$A:$B,2,0)</f>
        <v>200032208</v>
      </c>
      <c r="Q43" s="100">
        <f t="shared" si="8"/>
        <v>0</v>
      </c>
      <c r="R43" s="99"/>
    </row>
    <row r="44" spans="1:18" s="102" customFormat="1" ht="26.25" hidden="1" customHeight="1" x14ac:dyDescent="0.2">
      <c r="A44" s="92">
        <f t="shared" si="10"/>
        <v>13</v>
      </c>
      <c r="B44" s="93" t="s">
        <v>263</v>
      </c>
      <c r="C44" s="94" t="s">
        <v>242</v>
      </c>
      <c r="D44" s="95"/>
      <c r="E44" s="95"/>
      <c r="F44" s="95"/>
      <c r="G44" s="96"/>
      <c r="H44" s="95"/>
      <c r="I44" s="97">
        <v>4474</v>
      </c>
      <c r="J44" s="95"/>
      <c r="K44" s="95"/>
      <c r="L44" s="95"/>
      <c r="M44" s="95"/>
      <c r="N44" s="95"/>
      <c r="O44" s="98">
        <f t="shared" si="9"/>
        <v>0</v>
      </c>
      <c r="P44" s="99">
        <f>+VLOOKUP(B44,'[158]m codes'!$A:$B,2,0)</f>
        <v>200032209</v>
      </c>
      <c r="Q44" s="100">
        <f t="shared" si="8"/>
        <v>0</v>
      </c>
      <c r="R44" s="99"/>
    </row>
    <row r="45" spans="1:18" s="102" customFormat="1" ht="26.25" hidden="1" customHeight="1" x14ac:dyDescent="0.2">
      <c r="A45" s="92">
        <f t="shared" si="10"/>
        <v>14</v>
      </c>
      <c r="B45" s="93" t="s">
        <v>264</v>
      </c>
      <c r="C45" s="94" t="s">
        <v>242</v>
      </c>
      <c r="D45" s="95"/>
      <c r="E45" s="95"/>
      <c r="F45" s="95"/>
      <c r="G45" s="96"/>
      <c r="H45" s="95"/>
      <c r="I45" s="97"/>
      <c r="J45" s="95"/>
      <c r="K45" s="95"/>
      <c r="L45" s="95"/>
      <c r="M45" s="95"/>
      <c r="N45" s="95"/>
      <c r="O45" s="98">
        <f t="shared" si="9"/>
        <v>0</v>
      </c>
      <c r="P45" s="99">
        <f>+VLOOKUP(B45,'[158]m codes'!$A:$B,2,0)</f>
        <v>200032210</v>
      </c>
      <c r="Q45" s="100">
        <f t="shared" si="8"/>
        <v>0</v>
      </c>
      <c r="R45" s="99"/>
    </row>
    <row r="46" spans="1:18" s="102" customFormat="1" ht="26.25" hidden="1" customHeight="1" x14ac:dyDescent="0.2">
      <c r="A46" s="92">
        <f t="shared" si="10"/>
        <v>15</v>
      </c>
      <c r="B46" s="93" t="s">
        <v>265</v>
      </c>
      <c r="C46" s="94" t="s">
        <v>242</v>
      </c>
      <c r="D46" s="95"/>
      <c r="E46" s="95"/>
      <c r="F46" s="95"/>
      <c r="G46" s="96"/>
      <c r="H46" s="95"/>
      <c r="I46" s="97"/>
      <c r="J46" s="95"/>
      <c r="K46" s="95"/>
      <c r="L46" s="95"/>
      <c r="M46" s="95"/>
      <c r="N46" s="95"/>
      <c r="O46" s="98">
        <f t="shared" si="9"/>
        <v>0</v>
      </c>
      <c r="P46" s="99">
        <f>+VLOOKUP(B46,'[158]m codes'!$A:$B,2,0)</f>
        <v>200032211</v>
      </c>
      <c r="Q46" s="100">
        <f t="shared" si="8"/>
        <v>0</v>
      </c>
      <c r="R46" s="99"/>
    </row>
    <row r="47" spans="1:18" s="102" customFormat="1" ht="26.25" hidden="1" customHeight="1" x14ac:dyDescent="0.2">
      <c r="A47" s="92">
        <f t="shared" si="10"/>
        <v>16</v>
      </c>
      <c r="B47" s="93" t="s">
        <v>266</v>
      </c>
      <c r="C47" s="94" t="s">
        <v>242</v>
      </c>
      <c r="D47" s="95"/>
      <c r="E47" s="95"/>
      <c r="F47" s="95"/>
      <c r="G47" s="96"/>
      <c r="H47" s="95"/>
      <c r="I47" s="97">
        <v>4474</v>
      </c>
      <c r="J47" s="95"/>
      <c r="K47" s="95"/>
      <c r="L47" s="95"/>
      <c r="M47" s="95"/>
      <c r="N47" s="95"/>
      <c r="O47" s="98">
        <f t="shared" si="9"/>
        <v>0</v>
      </c>
      <c r="P47" s="99">
        <f>+VLOOKUP(B47,'[158]m codes'!$A:$B,2,0)</f>
        <v>200032236</v>
      </c>
      <c r="Q47" s="100">
        <f t="shared" si="8"/>
        <v>0</v>
      </c>
      <c r="R47" s="99"/>
    </row>
    <row r="48" spans="1:18" s="102" customFormat="1" ht="26.25" hidden="1" customHeight="1" x14ac:dyDescent="0.2">
      <c r="A48" s="92">
        <f t="shared" si="10"/>
        <v>17</v>
      </c>
      <c r="B48" s="93" t="s">
        <v>267</v>
      </c>
      <c r="C48" s="94" t="s">
        <v>242</v>
      </c>
      <c r="D48" s="95"/>
      <c r="E48" s="95"/>
      <c r="F48" s="95"/>
      <c r="G48" s="96"/>
      <c r="H48" s="95"/>
      <c r="I48" s="97"/>
      <c r="J48" s="95"/>
      <c r="K48" s="95"/>
      <c r="L48" s="95"/>
      <c r="M48" s="95"/>
      <c r="N48" s="95"/>
      <c r="O48" s="98">
        <f t="shared" si="9"/>
        <v>0</v>
      </c>
      <c r="P48" s="99">
        <f>+VLOOKUP(B48,'[158]m codes'!$A:$B,2,0)</f>
        <v>200032213</v>
      </c>
      <c r="Q48" s="128">
        <f t="shared" si="8"/>
        <v>0</v>
      </c>
      <c r="R48" s="99"/>
    </row>
    <row r="49" spans="1:18" s="102" customFormat="1" ht="26.25" hidden="1" customHeight="1" x14ac:dyDescent="0.2">
      <c r="A49" s="92">
        <f t="shared" si="10"/>
        <v>18</v>
      </c>
      <c r="B49" s="93" t="s">
        <v>268</v>
      </c>
      <c r="C49" s="94" t="s">
        <v>242</v>
      </c>
      <c r="D49" s="95"/>
      <c r="E49" s="95"/>
      <c r="F49" s="95"/>
      <c r="G49" s="96"/>
      <c r="H49" s="95"/>
      <c r="I49" s="97"/>
      <c r="J49" s="95"/>
      <c r="K49" s="95"/>
      <c r="L49" s="95"/>
      <c r="M49" s="95"/>
      <c r="N49" s="95"/>
      <c r="O49" s="98">
        <f t="shared" si="9"/>
        <v>0</v>
      </c>
      <c r="P49" s="99">
        <f>+VLOOKUP(B49,'[158]m codes'!$A:$B,2,0)</f>
        <v>200032214</v>
      </c>
      <c r="Q49" s="100">
        <f t="shared" si="8"/>
        <v>0</v>
      </c>
      <c r="R49" s="99"/>
    </row>
    <row r="50" spans="1:18" s="102" customFormat="1" ht="26.25" hidden="1" customHeight="1" x14ac:dyDescent="0.2">
      <c r="A50" s="92">
        <f t="shared" si="10"/>
        <v>19</v>
      </c>
      <c r="B50" s="93" t="s">
        <v>269</v>
      </c>
      <c r="C50" s="94" t="s">
        <v>242</v>
      </c>
      <c r="D50" s="95"/>
      <c r="E50" s="95"/>
      <c r="F50" s="95"/>
      <c r="G50" s="96"/>
      <c r="H50" s="95"/>
      <c r="I50" s="97">
        <v>4474</v>
      </c>
      <c r="J50" s="95"/>
      <c r="K50" s="95"/>
      <c r="L50" s="95"/>
      <c r="M50" s="95"/>
      <c r="N50" s="95"/>
      <c r="O50" s="98">
        <f t="shared" si="9"/>
        <v>0</v>
      </c>
      <c r="P50" s="99">
        <f>+VLOOKUP(B50,'[158]m codes'!$A:$B,2,0)</f>
        <v>200032215</v>
      </c>
      <c r="Q50" s="100">
        <f t="shared" si="8"/>
        <v>0</v>
      </c>
      <c r="R50" s="99"/>
    </row>
    <row r="51" spans="1:18" s="102" customFormat="1" ht="26.25" hidden="1" customHeight="1" x14ac:dyDescent="0.2">
      <c r="A51" s="92">
        <f t="shared" si="10"/>
        <v>20</v>
      </c>
      <c r="B51" s="93" t="s">
        <v>270</v>
      </c>
      <c r="C51" s="94" t="s">
        <v>242</v>
      </c>
      <c r="D51" s="95"/>
      <c r="E51" s="95"/>
      <c r="F51" s="95"/>
      <c r="G51" s="96"/>
      <c r="H51" s="95"/>
      <c r="I51" s="97"/>
      <c r="J51" s="95"/>
      <c r="K51" s="95"/>
      <c r="L51" s="95"/>
      <c r="M51" s="95"/>
      <c r="N51" s="95"/>
      <c r="O51" s="98">
        <f t="shared" si="9"/>
        <v>0</v>
      </c>
      <c r="P51" s="99">
        <f>+VLOOKUP(B51,'[158]m codes'!$A:$B,2,0)</f>
        <v>200032216</v>
      </c>
      <c r="Q51" s="100">
        <f t="shared" si="8"/>
        <v>0</v>
      </c>
      <c r="R51" s="99"/>
    </row>
    <row r="52" spans="1:18" s="102" customFormat="1" ht="26.25" hidden="1" customHeight="1" x14ac:dyDescent="0.2">
      <c r="A52" s="92">
        <f t="shared" si="10"/>
        <v>21</v>
      </c>
      <c r="B52" s="93" t="s">
        <v>271</v>
      </c>
      <c r="C52" s="94" t="s">
        <v>242</v>
      </c>
      <c r="D52" s="95"/>
      <c r="E52" s="95"/>
      <c r="F52" s="95"/>
      <c r="G52" s="96"/>
      <c r="H52" s="95"/>
      <c r="I52" s="97"/>
      <c r="J52" s="95"/>
      <c r="K52" s="95"/>
      <c r="L52" s="95"/>
      <c r="M52" s="95"/>
      <c r="N52" s="95"/>
      <c r="O52" s="98">
        <f t="shared" si="9"/>
        <v>0</v>
      </c>
      <c r="P52" s="99">
        <f>+VLOOKUP(B52,'[158]m codes'!$A:$B,2,0)</f>
        <v>200030290</v>
      </c>
      <c r="Q52" s="100">
        <f t="shared" si="8"/>
        <v>0</v>
      </c>
      <c r="R52" s="99"/>
    </row>
    <row r="53" spans="1:18" s="102" customFormat="1" ht="26.25" hidden="1" customHeight="1" x14ac:dyDescent="0.2">
      <c r="A53" s="92">
        <f t="shared" si="10"/>
        <v>22</v>
      </c>
      <c r="B53" s="93" t="s">
        <v>272</v>
      </c>
      <c r="C53" s="94" t="s">
        <v>242</v>
      </c>
      <c r="D53" s="95"/>
      <c r="E53" s="95"/>
      <c r="F53" s="95"/>
      <c r="G53" s="96"/>
      <c r="H53" s="95"/>
      <c r="I53" s="97">
        <v>4474</v>
      </c>
      <c r="J53" s="95"/>
      <c r="K53" s="95"/>
      <c r="L53" s="95"/>
      <c r="M53" s="95"/>
      <c r="N53" s="95"/>
      <c r="O53" s="98">
        <f t="shared" si="9"/>
        <v>0</v>
      </c>
      <c r="P53" s="99">
        <f>+VLOOKUP(B53,'[158]m codes'!$A:$B,2,0)</f>
        <v>200032237</v>
      </c>
      <c r="Q53" s="100">
        <f t="shared" si="8"/>
        <v>0</v>
      </c>
      <c r="R53" s="99"/>
    </row>
    <row r="54" spans="1:18" s="102" customFormat="1" ht="26.25" hidden="1" customHeight="1" x14ac:dyDescent="0.2">
      <c r="A54" s="92">
        <f t="shared" si="10"/>
        <v>23</v>
      </c>
      <c r="B54" s="93" t="s">
        <v>273</v>
      </c>
      <c r="C54" s="94" t="s">
        <v>242</v>
      </c>
      <c r="D54" s="95"/>
      <c r="E54" s="95"/>
      <c r="F54" s="95"/>
      <c r="G54" s="96"/>
      <c r="H54" s="95"/>
      <c r="I54" s="97"/>
      <c r="J54" s="95"/>
      <c r="K54" s="95"/>
      <c r="L54" s="95"/>
      <c r="M54" s="95"/>
      <c r="N54" s="95"/>
      <c r="O54" s="98">
        <f t="shared" si="9"/>
        <v>0</v>
      </c>
      <c r="P54" s="99">
        <f>+VLOOKUP(B54,'[158]m codes'!$A:$B,2,0)</f>
        <v>200032217</v>
      </c>
      <c r="Q54" s="100">
        <f t="shared" si="8"/>
        <v>0</v>
      </c>
      <c r="R54" s="99"/>
    </row>
    <row r="55" spans="1:18" s="102" customFormat="1" ht="26.25" hidden="1" customHeight="1" x14ac:dyDescent="0.2">
      <c r="A55" s="92">
        <f t="shared" si="10"/>
        <v>24</v>
      </c>
      <c r="B55" s="93" t="s">
        <v>274</v>
      </c>
      <c r="C55" s="94" t="s">
        <v>242</v>
      </c>
      <c r="D55" s="95"/>
      <c r="E55" s="95"/>
      <c r="F55" s="95"/>
      <c r="G55" s="96"/>
      <c r="H55" s="95"/>
      <c r="I55" s="97"/>
      <c r="J55" s="95"/>
      <c r="K55" s="95"/>
      <c r="L55" s="95"/>
      <c r="M55" s="95"/>
      <c r="N55" s="95"/>
      <c r="O55" s="98">
        <f t="shared" si="9"/>
        <v>0</v>
      </c>
      <c r="P55" s="99">
        <f>+VLOOKUP(B55,'[158]m codes'!$A:$B,2,0)</f>
        <v>200032218</v>
      </c>
      <c r="Q55" s="100">
        <f t="shared" si="8"/>
        <v>0</v>
      </c>
      <c r="R55" s="99"/>
    </row>
    <row r="56" spans="1:18" s="102" customFormat="1" ht="26.25" hidden="1" customHeight="1" x14ac:dyDescent="0.2">
      <c r="A56" s="92">
        <f t="shared" si="10"/>
        <v>25</v>
      </c>
      <c r="B56" s="93" t="s">
        <v>275</v>
      </c>
      <c r="C56" s="94" t="s">
        <v>242</v>
      </c>
      <c r="D56" s="95"/>
      <c r="E56" s="95"/>
      <c r="F56" s="95"/>
      <c r="G56" s="96"/>
      <c r="H56" s="95"/>
      <c r="I56" s="97">
        <v>4474</v>
      </c>
      <c r="J56" s="95"/>
      <c r="K56" s="95"/>
      <c r="L56" s="95"/>
      <c r="M56" s="95"/>
      <c r="N56" s="95"/>
      <c r="O56" s="98">
        <f t="shared" si="9"/>
        <v>0</v>
      </c>
      <c r="P56" s="99">
        <f>+VLOOKUP(B56,'[158]m codes'!$A:$B,2,0)</f>
        <v>200032219</v>
      </c>
      <c r="Q56" s="100">
        <f t="shared" si="8"/>
        <v>0</v>
      </c>
      <c r="R56" s="99"/>
    </row>
    <row r="57" spans="1:18" s="102" customFormat="1" ht="26.25" hidden="1" customHeight="1" x14ac:dyDescent="0.2">
      <c r="A57" s="92">
        <f t="shared" si="10"/>
        <v>26</v>
      </c>
      <c r="B57" s="93" t="s">
        <v>276</v>
      </c>
      <c r="C57" s="94" t="s">
        <v>242</v>
      </c>
      <c r="D57" s="95"/>
      <c r="E57" s="95"/>
      <c r="F57" s="95"/>
      <c r="G57" s="96"/>
      <c r="H57" s="95"/>
      <c r="I57" s="97"/>
      <c r="J57" s="95"/>
      <c r="K57" s="95"/>
      <c r="L57" s="95"/>
      <c r="M57" s="95"/>
      <c r="N57" s="95"/>
      <c r="O57" s="98">
        <f t="shared" si="9"/>
        <v>0</v>
      </c>
      <c r="P57" s="99">
        <f>+VLOOKUP(B57,'[158]m codes'!$A:$B,2,0)</f>
        <v>200030292</v>
      </c>
      <c r="Q57" s="100">
        <f t="shared" si="8"/>
        <v>0</v>
      </c>
      <c r="R57" s="99"/>
    </row>
    <row r="58" spans="1:18" s="102" customFormat="1" ht="26.25" hidden="1" customHeight="1" x14ac:dyDescent="0.2">
      <c r="A58" s="92">
        <f t="shared" si="10"/>
        <v>27</v>
      </c>
      <c r="B58" s="93" t="s">
        <v>277</v>
      </c>
      <c r="C58" s="94" t="s">
        <v>242</v>
      </c>
      <c r="D58" s="95"/>
      <c r="E58" s="95"/>
      <c r="F58" s="95"/>
      <c r="G58" s="96"/>
      <c r="H58" s="95"/>
      <c r="I58" s="97"/>
      <c r="J58" s="95"/>
      <c r="K58" s="95"/>
      <c r="L58" s="95"/>
      <c r="M58" s="95"/>
      <c r="N58" s="95"/>
      <c r="O58" s="98">
        <f t="shared" si="9"/>
        <v>0</v>
      </c>
      <c r="P58" s="99">
        <f>+VLOOKUP(B58,'[158]m codes'!$A:$B,2,0)</f>
        <v>200032220</v>
      </c>
      <c r="Q58" s="100">
        <f t="shared" si="8"/>
        <v>0</v>
      </c>
      <c r="R58" s="99"/>
    </row>
    <row r="59" spans="1:18" s="102" customFormat="1" ht="26.25" hidden="1" customHeight="1" x14ac:dyDescent="0.2">
      <c r="A59" s="92">
        <f t="shared" si="10"/>
        <v>28</v>
      </c>
      <c r="B59" s="93" t="s">
        <v>278</v>
      </c>
      <c r="C59" s="94" t="s">
        <v>242</v>
      </c>
      <c r="D59" s="95"/>
      <c r="E59" s="95"/>
      <c r="F59" s="95"/>
      <c r="G59" s="96"/>
      <c r="H59" s="95"/>
      <c r="I59" s="97">
        <v>4474</v>
      </c>
      <c r="J59" s="95"/>
      <c r="K59" s="95"/>
      <c r="L59" s="95"/>
      <c r="M59" s="95"/>
      <c r="N59" s="95"/>
      <c r="O59" s="98">
        <f t="shared" si="9"/>
        <v>0</v>
      </c>
      <c r="P59" s="99">
        <f>+VLOOKUP(B59,'[158]m codes'!$A:$B,2,0)</f>
        <v>200032222</v>
      </c>
      <c r="Q59" s="100">
        <f t="shared" si="8"/>
        <v>0</v>
      </c>
      <c r="R59" s="99"/>
    </row>
    <row r="60" spans="1:18" s="102" customFormat="1" ht="26.25" hidden="1" customHeight="1" x14ac:dyDescent="0.2">
      <c r="A60" s="92">
        <f t="shared" si="10"/>
        <v>29</v>
      </c>
      <c r="B60" s="93" t="s">
        <v>279</v>
      </c>
      <c r="C60" s="94" t="s">
        <v>242</v>
      </c>
      <c r="D60" s="95"/>
      <c r="E60" s="95"/>
      <c r="F60" s="95"/>
      <c r="G60" s="96"/>
      <c r="H60" s="95"/>
      <c r="I60" s="97"/>
      <c r="J60" s="95"/>
      <c r="K60" s="95"/>
      <c r="L60" s="95"/>
      <c r="M60" s="95"/>
      <c r="N60" s="95"/>
      <c r="O60" s="98">
        <f t="shared" si="9"/>
        <v>0</v>
      </c>
      <c r="P60" s="99">
        <f>+VLOOKUP(B60,'[158]m codes'!$A:$B,2,0)</f>
        <v>200030297</v>
      </c>
      <c r="Q60" s="100">
        <f t="shared" si="8"/>
        <v>0</v>
      </c>
      <c r="R60" s="99"/>
    </row>
    <row r="61" spans="1:18" s="102" customFormat="1" ht="26.25" hidden="1" customHeight="1" x14ac:dyDescent="0.2">
      <c r="A61" s="92">
        <f t="shared" si="10"/>
        <v>30</v>
      </c>
      <c r="B61" s="93" t="s">
        <v>280</v>
      </c>
      <c r="C61" s="94" t="s">
        <v>242</v>
      </c>
      <c r="D61" s="95"/>
      <c r="E61" s="95"/>
      <c r="F61" s="95"/>
      <c r="G61" s="96"/>
      <c r="H61" s="95"/>
      <c r="I61" s="97"/>
      <c r="J61" s="95"/>
      <c r="K61" s="95"/>
      <c r="L61" s="95"/>
      <c r="M61" s="95"/>
      <c r="N61" s="95"/>
      <c r="O61" s="98">
        <f t="shared" si="9"/>
        <v>0</v>
      </c>
      <c r="P61" s="99">
        <f>+VLOOKUP(B61,'[158]m codes'!$A:$B,2,0)</f>
        <v>200030298</v>
      </c>
      <c r="Q61" s="100">
        <f t="shared" si="8"/>
        <v>0</v>
      </c>
      <c r="R61" s="99"/>
    </row>
    <row r="62" spans="1:18" s="102" customFormat="1" ht="26.25" hidden="1" customHeight="1" x14ac:dyDescent="0.2">
      <c r="A62" s="92">
        <f t="shared" si="10"/>
        <v>31</v>
      </c>
      <c r="B62" s="93" t="s">
        <v>281</v>
      </c>
      <c r="C62" s="94" t="s">
        <v>242</v>
      </c>
      <c r="D62" s="95"/>
      <c r="E62" s="95"/>
      <c r="F62" s="95"/>
      <c r="G62" s="96"/>
      <c r="H62" s="95"/>
      <c r="I62" s="97"/>
      <c r="J62" s="95"/>
      <c r="K62" s="95"/>
      <c r="L62" s="95"/>
      <c r="M62" s="95"/>
      <c r="N62" s="95"/>
      <c r="O62" s="98">
        <f t="shared" si="9"/>
        <v>0</v>
      </c>
      <c r="P62" s="99">
        <f>+VLOOKUP(B62,'[158]m codes'!$A:$B,2,0)</f>
        <v>200032223</v>
      </c>
      <c r="Q62" s="100">
        <f t="shared" si="8"/>
        <v>0</v>
      </c>
      <c r="R62" s="99"/>
    </row>
    <row r="63" spans="1:18" s="102" customFormat="1" ht="26.25" hidden="1" customHeight="1" x14ac:dyDescent="0.2">
      <c r="A63" s="92">
        <f t="shared" si="10"/>
        <v>32</v>
      </c>
      <c r="B63" s="93" t="s">
        <v>282</v>
      </c>
      <c r="C63" s="94" t="s">
        <v>242</v>
      </c>
      <c r="D63" s="95"/>
      <c r="E63" s="95"/>
      <c r="F63" s="95"/>
      <c r="G63" s="96"/>
      <c r="H63" s="95"/>
      <c r="I63" s="97"/>
      <c r="J63" s="95"/>
      <c r="K63" s="95"/>
      <c r="L63" s="95"/>
      <c r="M63" s="95"/>
      <c r="N63" s="95"/>
      <c r="O63" s="98">
        <f t="shared" si="9"/>
        <v>0</v>
      </c>
      <c r="P63" s="99">
        <f>+VLOOKUP(B63,'[158]m codes'!$A:$B,2,0)</f>
        <v>200032225</v>
      </c>
      <c r="Q63" s="100">
        <f t="shared" si="8"/>
        <v>0</v>
      </c>
      <c r="R63" s="99"/>
    </row>
    <row r="64" spans="1:18" s="102" customFormat="1" ht="26.25" hidden="1" customHeight="1" x14ac:dyDescent="0.2">
      <c r="A64" s="92">
        <f t="shared" si="10"/>
        <v>33</v>
      </c>
      <c r="B64" s="93" t="s">
        <v>283</v>
      </c>
      <c r="C64" s="94" t="s">
        <v>242</v>
      </c>
      <c r="D64" s="95"/>
      <c r="E64" s="95"/>
      <c r="F64" s="95"/>
      <c r="G64" s="96"/>
      <c r="H64" s="95"/>
      <c r="I64" s="97"/>
      <c r="J64" s="95"/>
      <c r="K64" s="95"/>
      <c r="L64" s="95"/>
      <c r="M64" s="95"/>
      <c r="N64" s="95"/>
      <c r="O64" s="98">
        <f t="shared" si="9"/>
        <v>0</v>
      </c>
      <c r="P64" s="99">
        <f>+VLOOKUP(B64,'[158]m codes'!$A:$B,2,0)</f>
        <v>200032228</v>
      </c>
      <c r="Q64" s="100">
        <f t="shared" si="8"/>
        <v>0</v>
      </c>
      <c r="R64" s="99"/>
    </row>
    <row r="65" spans="1:18" s="111" customFormat="1" ht="26.25" hidden="1" customHeight="1" x14ac:dyDescent="0.25">
      <c r="A65" s="103"/>
      <c r="B65" s="104" t="s">
        <v>237</v>
      </c>
      <c r="C65" s="104"/>
      <c r="D65" s="105"/>
      <c r="E65" s="105"/>
      <c r="F65" s="105"/>
      <c r="G65" s="106"/>
      <c r="H65" s="105"/>
      <c r="I65" s="107"/>
      <c r="J65" s="108"/>
      <c r="K65" s="108"/>
      <c r="L65" s="108"/>
      <c r="M65" s="108"/>
      <c r="N65" s="108"/>
      <c r="O65" s="104"/>
      <c r="P65" s="109"/>
      <c r="Q65" s="110"/>
      <c r="R65" s="109"/>
    </row>
    <row r="66" spans="1:18" ht="26.25" hidden="1" customHeight="1" x14ac:dyDescent="0.25">
      <c r="A66" s="117" t="s">
        <v>284</v>
      </c>
      <c r="B66" s="118" t="s">
        <v>285</v>
      </c>
      <c r="C66" s="118"/>
      <c r="D66" s="119"/>
      <c r="E66" s="119"/>
      <c r="F66" s="119"/>
      <c r="G66" s="113"/>
      <c r="H66" s="119"/>
      <c r="I66" s="120"/>
      <c r="J66" s="121"/>
      <c r="K66" s="121"/>
      <c r="L66" s="121"/>
      <c r="M66" s="121"/>
      <c r="N66" s="121"/>
      <c r="O66" s="129"/>
      <c r="P66" s="99"/>
      <c r="Q66" s="100">
        <f t="shared" ref="Q66:Q74" si="11">+O66-F66</f>
        <v>0</v>
      </c>
      <c r="R66" s="43"/>
    </row>
    <row r="67" spans="1:18" s="102" customFormat="1" ht="26.25" hidden="1" customHeight="1" x14ac:dyDescent="0.2">
      <c r="A67" s="92">
        <v>1</v>
      </c>
      <c r="B67" s="93" t="s">
        <v>286</v>
      </c>
      <c r="C67" s="94" t="s">
        <v>242</v>
      </c>
      <c r="D67" s="95"/>
      <c r="E67" s="95"/>
      <c r="F67" s="95"/>
      <c r="G67" s="96"/>
      <c r="H67" s="95"/>
      <c r="I67" s="97">
        <v>4474</v>
      </c>
      <c r="J67" s="95"/>
      <c r="K67" s="95"/>
      <c r="L67" s="95"/>
      <c r="M67" s="95"/>
      <c r="N67" s="95"/>
      <c r="O67" s="98">
        <f t="shared" ref="O67:O74" si="12">SUM(K67:N67)</f>
        <v>0</v>
      </c>
      <c r="P67" s="99">
        <f>+VLOOKUP(B67,'[158]m codes'!$A:$B,2,0)</f>
        <v>200030301</v>
      </c>
      <c r="Q67" s="100">
        <f t="shared" si="11"/>
        <v>0</v>
      </c>
      <c r="R67" s="99"/>
    </row>
    <row r="68" spans="1:18" s="102" customFormat="1" ht="26.25" hidden="1" customHeight="1" x14ac:dyDescent="0.2">
      <c r="A68" s="92">
        <f>+A67+1</f>
        <v>2</v>
      </c>
      <c r="B68" s="93" t="s">
        <v>287</v>
      </c>
      <c r="C68" s="94" t="s">
        <v>242</v>
      </c>
      <c r="D68" s="95"/>
      <c r="E68" s="95"/>
      <c r="F68" s="95"/>
      <c r="G68" s="96"/>
      <c r="H68" s="95"/>
      <c r="I68" s="97"/>
      <c r="J68" s="95"/>
      <c r="K68" s="95"/>
      <c r="L68" s="95"/>
      <c r="M68" s="95"/>
      <c r="N68" s="95"/>
      <c r="O68" s="98">
        <f t="shared" si="12"/>
        <v>0</v>
      </c>
      <c r="P68" s="99">
        <f>+VLOOKUP(B68,'[158]m codes'!$A:$B,2,0)</f>
        <v>200030302</v>
      </c>
      <c r="Q68" s="100">
        <f t="shared" si="11"/>
        <v>0</v>
      </c>
      <c r="R68" s="99"/>
    </row>
    <row r="69" spans="1:18" s="102" customFormat="1" ht="26.25" hidden="1" customHeight="1" x14ac:dyDescent="0.2">
      <c r="A69" s="92">
        <f t="shared" ref="A69:A74" si="13">+A68+1</f>
        <v>3</v>
      </c>
      <c r="B69" s="93" t="s">
        <v>288</v>
      </c>
      <c r="C69" s="94" t="s">
        <v>242</v>
      </c>
      <c r="D69" s="95"/>
      <c r="E69" s="95"/>
      <c r="F69" s="95"/>
      <c r="G69" s="96"/>
      <c r="H69" s="95"/>
      <c r="I69" s="97">
        <v>4474</v>
      </c>
      <c r="J69" s="95"/>
      <c r="K69" s="95"/>
      <c r="L69" s="95"/>
      <c r="M69" s="95"/>
      <c r="N69" s="95"/>
      <c r="O69" s="98">
        <f t="shared" si="12"/>
        <v>0</v>
      </c>
      <c r="P69" s="99">
        <f>+VLOOKUP(B69,'[158]m codes'!$A:$B,2,0)</f>
        <v>200030303</v>
      </c>
      <c r="Q69" s="100">
        <f t="shared" si="11"/>
        <v>0</v>
      </c>
      <c r="R69" s="99"/>
    </row>
    <row r="70" spans="1:18" s="102" customFormat="1" ht="26.25" hidden="1" customHeight="1" x14ac:dyDescent="0.2">
      <c r="A70" s="92">
        <f t="shared" si="13"/>
        <v>4</v>
      </c>
      <c r="B70" s="93" t="s">
        <v>289</v>
      </c>
      <c r="C70" s="94" t="s">
        <v>242</v>
      </c>
      <c r="D70" s="95"/>
      <c r="E70" s="95"/>
      <c r="F70" s="95"/>
      <c r="G70" s="96"/>
      <c r="H70" s="95"/>
      <c r="I70" s="97"/>
      <c r="J70" s="95"/>
      <c r="K70" s="95"/>
      <c r="L70" s="95"/>
      <c r="M70" s="95"/>
      <c r="N70" s="95"/>
      <c r="O70" s="98">
        <f t="shared" si="12"/>
        <v>0</v>
      </c>
      <c r="P70" s="99">
        <f>+VLOOKUP(B70,'[158]m codes'!$A:$B,2,0)</f>
        <v>200030304</v>
      </c>
      <c r="Q70" s="100">
        <f t="shared" si="11"/>
        <v>0</v>
      </c>
      <c r="R70" s="99"/>
    </row>
    <row r="71" spans="1:18" s="102" customFormat="1" ht="26.25" hidden="1" customHeight="1" x14ac:dyDescent="0.2">
      <c r="A71" s="92">
        <f t="shared" si="13"/>
        <v>5</v>
      </c>
      <c r="B71" s="93" t="s">
        <v>290</v>
      </c>
      <c r="C71" s="94" t="s">
        <v>242</v>
      </c>
      <c r="D71" s="95"/>
      <c r="E71" s="95"/>
      <c r="F71" s="95"/>
      <c r="G71" s="96"/>
      <c r="H71" s="95"/>
      <c r="I71" s="97">
        <v>4474</v>
      </c>
      <c r="J71" s="95"/>
      <c r="K71" s="95"/>
      <c r="L71" s="95"/>
      <c r="M71" s="95"/>
      <c r="N71" s="95"/>
      <c r="O71" s="98">
        <f t="shared" si="12"/>
        <v>0</v>
      </c>
      <c r="P71" s="99">
        <f>+VLOOKUP(B71,'[158]m codes'!$A:$B,2,0)</f>
        <v>200032584</v>
      </c>
      <c r="Q71" s="100">
        <f t="shared" si="11"/>
        <v>0</v>
      </c>
      <c r="R71" s="99"/>
    </row>
    <row r="72" spans="1:18" s="102" customFormat="1" ht="26.25" hidden="1" customHeight="1" x14ac:dyDescent="0.2">
      <c r="A72" s="92">
        <f t="shared" si="13"/>
        <v>6</v>
      </c>
      <c r="B72" s="93" t="s">
        <v>291</v>
      </c>
      <c r="C72" s="94" t="s">
        <v>242</v>
      </c>
      <c r="D72" s="95"/>
      <c r="E72" s="95"/>
      <c r="F72" s="95"/>
      <c r="G72" s="96"/>
      <c r="H72" s="95"/>
      <c r="I72" s="97"/>
      <c r="J72" s="95"/>
      <c r="K72" s="95"/>
      <c r="L72" s="95"/>
      <c r="M72" s="95"/>
      <c r="N72" s="95"/>
      <c r="O72" s="98">
        <f t="shared" si="12"/>
        <v>0</v>
      </c>
      <c r="P72" s="99">
        <f>+VLOOKUP(B72,'[158]m codes'!$A:$B,2,0)</f>
        <v>200030305</v>
      </c>
      <c r="Q72" s="100">
        <f t="shared" si="11"/>
        <v>0</v>
      </c>
      <c r="R72" s="99"/>
    </row>
    <row r="73" spans="1:18" s="102" customFormat="1" ht="26.25" hidden="1" customHeight="1" x14ac:dyDescent="0.2">
      <c r="A73" s="92">
        <f t="shared" si="13"/>
        <v>7</v>
      </c>
      <c r="B73" s="93" t="s">
        <v>292</v>
      </c>
      <c r="C73" s="94" t="s">
        <v>242</v>
      </c>
      <c r="D73" s="95"/>
      <c r="E73" s="95"/>
      <c r="F73" s="95"/>
      <c r="G73" s="96"/>
      <c r="H73" s="95"/>
      <c r="I73" s="97">
        <v>4474</v>
      </c>
      <c r="J73" s="95"/>
      <c r="K73" s="95"/>
      <c r="L73" s="95"/>
      <c r="M73" s="95"/>
      <c r="N73" s="95"/>
      <c r="O73" s="98">
        <f t="shared" si="12"/>
        <v>0</v>
      </c>
      <c r="P73" s="99">
        <f>+VLOOKUP(B73,'[158]m codes'!$A:$B,2,0)</f>
        <v>200030306</v>
      </c>
      <c r="Q73" s="100">
        <f t="shared" si="11"/>
        <v>0</v>
      </c>
      <c r="R73" s="99"/>
    </row>
    <row r="74" spans="1:18" s="102" customFormat="1" ht="26.25" hidden="1" customHeight="1" x14ac:dyDescent="0.2">
      <c r="A74" s="92">
        <f t="shared" si="13"/>
        <v>8</v>
      </c>
      <c r="B74" s="93" t="s">
        <v>293</v>
      </c>
      <c r="C74" s="94" t="s">
        <v>242</v>
      </c>
      <c r="D74" s="95"/>
      <c r="E74" s="95"/>
      <c r="F74" s="95"/>
      <c r="G74" s="96"/>
      <c r="H74" s="95"/>
      <c r="I74" s="97"/>
      <c r="J74" s="95"/>
      <c r="K74" s="95"/>
      <c r="L74" s="95"/>
      <c r="M74" s="95"/>
      <c r="N74" s="95"/>
      <c r="O74" s="98">
        <f t="shared" si="12"/>
        <v>0</v>
      </c>
      <c r="P74" s="99">
        <f>+VLOOKUP(B74,'[158]m codes'!$A:$B,2,0)</f>
        <v>200030308</v>
      </c>
      <c r="Q74" s="100">
        <f t="shared" si="11"/>
        <v>0</v>
      </c>
      <c r="R74" s="99"/>
    </row>
    <row r="75" spans="1:18" s="111" customFormat="1" ht="26.25" hidden="1" customHeight="1" x14ac:dyDescent="0.25">
      <c r="A75" s="103"/>
      <c r="B75" s="104" t="s">
        <v>294</v>
      </c>
      <c r="C75" s="104"/>
      <c r="D75" s="105"/>
      <c r="E75" s="105"/>
      <c r="F75" s="105"/>
      <c r="G75" s="106"/>
      <c r="H75" s="105"/>
      <c r="I75" s="107"/>
      <c r="J75" s="108"/>
      <c r="K75" s="108"/>
      <c r="L75" s="108"/>
      <c r="M75" s="108"/>
      <c r="N75" s="108"/>
      <c r="O75" s="104"/>
      <c r="P75" s="109"/>
      <c r="Q75" s="110"/>
      <c r="R75" s="109"/>
    </row>
    <row r="76" spans="1:18" ht="26.25" hidden="1" customHeight="1" x14ac:dyDescent="0.25">
      <c r="A76" s="117" t="s">
        <v>295</v>
      </c>
      <c r="B76" s="118" t="s">
        <v>296</v>
      </c>
      <c r="C76" s="118"/>
      <c r="D76" s="119"/>
      <c r="E76" s="119"/>
      <c r="F76" s="119"/>
      <c r="G76" s="113"/>
      <c r="H76" s="119"/>
      <c r="I76" s="120"/>
      <c r="J76" s="121"/>
      <c r="K76" s="121"/>
      <c r="L76" s="121"/>
      <c r="M76" s="121"/>
      <c r="N76" s="121"/>
      <c r="O76" s="129"/>
      <c r="P76" s="43"/>
      <c r="Q76" s="90"/>
      <c r="R76" s="43"/>
    </row>
    <row r="77" spans="1:18" s="102" customFormat="1" ht="26.25" hidden="1" customHeight="1" x14ac:dyDescent="0.2">
      <c r="A77" s="92">
        <v>1</v>
      </c>
      <c r="B77" s="93" t="s">
        <v>297</v>
      </c>
      <c r="C77" s="94" t="s">
        <v>242</v>
      </c>
      <c r="D77" s="95"/>
      <c r="E77" s="95"/>
      <c r="F77" s="95"/>
      <c r="G77" s="96"/>
      <c r="H77" s="95"/>
      <c r="I77" s="97">
        <v>4474</v>
      </c>
      <c r="J77" s="95"/>
      <c r="K77" s="95"/>
      <c r="L77" s="95"/>
      <c r="M77" s="95"/>
      <c r="N77" s="95"/>
      <c r="O77" s="98">
        <f t="shared" ref="O77:O104" si="14">SUM(K77:N77)</f>
        <v>0</v>
      </c>
      <c r="P77" s="99">
        <f>+VLOOKUP(B77,'[158]m codes'!$A:$B,2,0)</f>
        <v>200030309</v>
      </c>
      <c r="Q77" s="100">
        <f t="shared" ref="Q77:Q104" si="15">+O77-F77</f>
        <v>0</v>
      </c>
      <c r="R77" s="99"/>
    </row>
    <row r="78" spans="1:18" s="102" customFormat="1" ht="26.25" hidden="1" customHeight="1" x14ac:dyDescent="0.2">
      <c r="A78" s="92">
        <f>+A77+1</f>
        <v>2</v>
      </c>
      <c r="B78" s="93" t="s">
        <v>298</v>
      </c>
      <c r="C78" s="94" t="s">
        <v>242</v>
      </c>
      <c r="D78" s="95"/>
      <c r="E78" s="95"/>
      <c r="F78" s="95"/>
      <c r="G78" s="96"/>
      <c r="H78" s="95"/>
      <c r="I78" s="97"/>
      <c r="J78" s="95"/>
      <c r="K78" s="95"/>
      <c r="L78" s="95"/>
      <c r="M78" s="95"/>
      <c r="N78" s="95"/>
      <c r="O78" s="98">
        <f t="shared" si="14"/>
        <v>0</v>
      </c>
      <c r="P78" s="99">
        <f>+VLOOKUP(B78,'[158]m codes'!$A:$B,2,0)</f>
        <v>200030311</v>
      </c>
      <c r="Q78" s="128">
        <f t="shared" si="15"/>
        <v>0</v>
      </c>
      <c r="R78" s="99"/>
    </row>
    <row r="79" spans="1:18" s="102" customFormat="1" ht="26.25" hidden="1" customHeight="1" x14ac:dyDescent="0.2">
      <c r="A79" s="92">
        <f t="shared" ref="A79:A104" si="16">+A78+1</f>
        <v>3</v>
      </c>
      <c r="B79" s="93" t="s">
        <v>299</v>
      </c>
      <c r="C79" s="94" t="s">
        <v>242</v>
      </c>
      <c r="D79" s="95">
        <v>5</v>
      </c>
      <c r="E79" s="95"/>
      <c r="F79" s="95"/>
      <c r="G79" s="96"/>
      <c r="H79" s="95"/>
      <c r="I79" s="97"/>
      <c r="J79" s="95"/>
      <c r="K79" s="95"/>
      <c r="L79" s="95"/>
      <c r="M79" s="95"/>
      <c r="N79" s="95"/>
      <c r="O79" s="98">
        <f t="shared" si="14"/>
        <v>0</v>
      </c>
      <c r="P79" s="99">
        <f>+VLOOKUP(B79,'[158]m codes'!$A:$B,2,0)</f>
        <v>200030310</v>
      </c>
      <c r="Q79" s="100">
        <f t="shared" si="15"/>
        <v>0</v>
      </c>
      <c r="R79" s="99"/>
    </row>
    <row r="80" spans="1:18" s="102" customFormat="1" ht="26.25" hidden="1" customHeight="1" x14ac:dyDescent="0.2">
      <c r="A80" s="92">
        <f t="shared" si="16"/>
        <v>4</v>
      </c>
      <c r="B80" s="93" t="s">
        <v>300</v>
      </c>
      <c r="C80" s="94" t="s">
        <v>242</v>
      </c>
      <c r="D80" s="95"/>
      <c r="E80" s="95"/>
      <c r="F80" s="95"/>
      <c r="G80" s="96"/>
      <c r="H80" s="95"/>
      <c r="I80" s="97">
        <v>4474</v>
      </c>
      <c r="J80" s="95"/>
      <c r="K80" s="95"/>
      <c r="L80" s="95"/>
      <c r="M80" s="95"/>
      <c r="N80" s="95"/>
      <c r="O80" s="98">
        <f t="shared" si="14"/>
        <v>0</v>
      </c>
      <c r="P80" s="99">
        <f>+VLOOKUP(B80,'[158]m codes'!$A:$B,2,0)</f>
        <v>200030314</v>
      </c>
      <c r="Q80" s="100">
        <f t="shared" si="15"/>
        <v>0</v>
      </c>
      <c r="R80" s="99"/>
    </row>
    <row r="81" spans="1:18" s="102" customFormat="1" ht="26.25" hidden="1" customHeight="1" x14ac:dyDescent="0.2">
      <c r="A81" s="92">
        <f t="shared" si="16"/>
        <v>5</v>
      </c>
      <c r="B81" s="93" t="s">
        <v>301</v>
      </c>
      <c r="C81" s="94" t="s">
        <v>242</v>
      </c>
      <c r="D81" s="95"/>
      <c r="E81" s="95"/>
      <c r="F81" s="95"/>
      <c r="G81" s="96"/>
      <c r="H81" s="95"/>
      <c r="I81" s="97"/>
      <c r="J81" s="95"/>
      <c r="K81" s="95"/>
      <c r="L81" s="95"/>
      <c r="M81" s="95"/>
      <c r="N81" s="95"/>
      <c r="O81" s="98">
        <f t="shared" si="14"/>
        <v>0</v>
      </c>
      <c r="P81" s="99">
        <f>+VLOOKUP(B81,'[158]m codes'!$A:$B,2,0)</f>
        <v>200030312</v>
      </c>
      <c r="Q81" s="100">
        <f t="shared" si="15"/>
        <v>0</v>
      </c>
      <c r="R81" s="99"/>
    </row>
    <row r="82" spans="1:18" s="102" customFormat="1" ht="26.25" hidden="1" customHeight="1" x14ac:dyDescent="0.2">
      <c r="A82" s="92">
        <f t="shared" si="16"/>
        <v>6</v>
      </c>
      <c r="B82" s="93" t="s">
        <v>302</v>
      </c>
      <c r="C82" s="94" t="s">
        <v>242</v>
      </c>
      <c r="D82" s="95"/>
      <c r="E82" s="95"/>
      <c r="F82" s="95"/>
      <c r="G82" s="96"/>
      <c r="H82" s="95"/>
      <c r="I82" s="97"/>
      <c r="J82" s="95"/>
      <c r="K82" s="95"/>
      <c r="L82" s="95"/>
      <c r="M82" s="95"/>
      <c r="N82" s="95"/>
      <c r="O82" s="98">
        <f t="shared" si="14"/>
        <v>0</v>
      </c>
      <c r="P82" s="99">
        <f>+VLOOKUP(B82,'[158]m codes'!$A:$B,2,0)</f>
        <v>200030313</v>
      </c>
      <c r="Q82" s="100">
        <f t="shared" si="15"/>
        <v>0</v>
      </c>
      <c r="R82" s="99"/>
    </row>
    <row r="83" spans="1:18" s="102" customFormat="1" ht="26.25" hidden="1" customHeight="1" x14ac:dyDescent="0.2">
      <c r="A83" s="92">
        <f t="shared" si="16"/>
        <v>7</v>
      </c>
      <c r="B83" s="93" t="s">
        <v>303</v>
      </c>
      <c r="C83" s="94" t="s">
        <v>242</v>
      </c>
      <c r="D83" s="95"/>
      <c r="E83" s="95"/>
      <c r="F83" s="95"/>
      <c r="G83" s="96"/>
      <c r="H83" s="95"/>
      <c r="I83" s="97">
        <v>4474</v>
      </c>
      <c r="J83" s="95"/>
      <c r="K83" s="95"/>
      <c r="L83" s="95"/>
      <c r="M83" s="95"/>
      <c r="N83" s="95"/>
      <c r="O83" s="98">
        <f t="shared" si="14"/>
        <v>0</v>
      </c>
      <c r="P83" s="99">
        <f>+VLOOKUP(B83,'[158]m codes'!$A:$B,2,0)</f>
        <v>200032241</v>
      </c>
      <c r="Q83" s="100">
        <f t="shared" si="15"/>
        <v>0</v>
      </c>
      <c r="R83" s="99"/>
    </row>
    <row r="84" spans="1:18" s="102" customFormat="1" ht="26.25" hidden="1" customHeight="1" x14ac:dyDescent="0.2">
      <c r="A84" s="92">
        <f t="shared" si="16"/>
        <v>8</v>
      </c>
      <c r="B84" s="93" t="s">
        <v>304</v>
      </c>
      <c r="C84" s="94" t="s">
        <v>242</v>
      </c>
      <c r="D84" s="95"/>
      <c r="E84" s="95"/>
      <c r="F84" s="95"/>
      <c r="G84" s="96"/>
      <c r="H84" s="95"/>
      <c r="I84" s="97"/>
      <c r="J84" s="95"/>
      <c r="K84" s="95"/>
      <c r="L84" s="95"/>
      <c r="M84" s="95"/>
      <c r="N84" s="95"/>
      <c r="O84" s="98">
        <f t="shared" si="14"/>
        <v>0</v>
      </c>
      <c r="P84" s="99">
        <f>+VLOOKUP(B84,'[158]m codes'!$A:$B,2,0)</f>
        <v>200032239</v>
      </c>
      <c r="Q84" s="100">
        <f t="shared" si="15"/>
        <v>0</v>
      </c>
      <c r="R84" s="99"/>
    </row>
    <row r="85" spans="1:18" s="102" customFormat="1" ht="26.25" hidden="1" customHeight="1" x14ac:dyDescent="0.2">
      <c r="A85" s="92">
        <f t="shared" si="16"/>
        <v>9</v>
      </c>
      <c r="B85" s="93" t="s">
        <v>305</v>
      </c>
      <c r="C85" s="94" t="s">
        <v>242</v>
      </c>
      <c r="D85" s="95"/>
      <c r="E85" s="95"/>
      <c r="F85" s="95"/>
      <c r="G85" s="96"/>
      <c r="H85" s="95"/>
      <c r="I85" s="97"/>
      <c r="J85" s="95"/>
      <c r="K85" s="95"/>
      <c r="L85" s="95"/>
      <c r="M85" s="95"/>
      <c r="N85" s="95"/>
      <c r="O85" s="98">
        <f t="shared" si="14"/>
        <v>0</v>
      </c>
      <c r="P85" s="99">
        <f>+VLOOKUP(B85,'[158]m codes'!$A:$B,2,0)</f>
        <v>200032240</v>
      </c>
      <c r="Q85" s="100">
        <f t="shared" si="15"/>
        <v>0</v>
      </c>
      <c r="R85" s="99"/>
    </row>
    <row r="86" spans="1:18" s="102" customFormat="1" ht="26.25" hidden="1" customHeight="1" x14ac:dyDescent="0.2">
      <c r="A86" s="92">
        <f t="shared" si="16"/>
        <v>10</v>
      </c>
      <c r="B86" s="93" t="s">
        <v>306</v>
      </c>
      <c r="C86" s="94" t="s">
        <v>242</v>
      </c>
      <c r="D86" s="95"/>
      <c r="E86" s="95"/>
      <c r="F86" s="95"/>
      <c r="G86" s="96"/>
      <c r="H86" s="95"/>
      <c r="I86" s="97">
        <v>4474</v>
      </c>
      <c r="J86" s="95"/>
      <c r="K86" s="95"/>
      <c r="L86" s="95"/>
      <c r="M86" s="95"/>
      <c r="N86" s="95"/>
      <c r="O86" s="98">
        <f t="shared" si="14"/>
        <v>0</v>
      </c>
      <c r="P86" s="99">
        <f>+VLOOKUP(B86,'[158]m codes'!$A:$B,2,0)</f>
        <v>200032242</v>
      </c>
      <c r="Q86" s="100">
        <f t="shared" si="15"/>
        <v>0</v>
      </c>
      <c r="R86" s="99"/>
    </row>
    <row r="87" spans="1:18" s="102" customFormat="1" ht="26.25" hidden="1" customHeight="1" x14ac:dyDescent="0.2">
      <c r="A87" s="92">
        <f t="shared" si="16"/>
        <v>11</v>
      </c>
      <c r="B87" s="93" t="s">
        <v>307</v>
      </c>
      <c r="C87" s="94" t="s">
        <v>242</v>
      </c>
      <c r="D87" s="95"/>
      <c r="E87" s="95"/>
      <c r="F87" s="95"/>
      <c r="G87" s="96"/>
      <c r="H87" s="95"/>
      <c r="I87" s="97"/>
      <c r="J87" s="95"/>
      <c r="K87" s="95"/>
      <c r="L87" s="95"/>
      <c r="M87" s="95"/>
      <c r="N87" s="95"/>
      <c r="O87" s="98">
        <f t="shared" si="14"/>
        <v>0</v>
      </c>
      <c r="P87" s="99">
        <f>+VLOOKUP(B87,'[158]m codes'!$A:$B,2,0)</f>
        <v>200030320</v>
      </c>
      <c r="Q87" s="100">
        <f t="shared" si="15"/>
        <v>0</v>
      </c>
      <c r="R87" s="99"/>
    </row>
    <row r="88" spans="1:18" s="102" customFormat="1" ht="26.25" hidden="1" customHeight="1" x14ac:dyDescent="0.2">
      <c r="A88" s="92">
        <f t="shared" si="16"/>
        <v>12</v>
      </c>
      <c r="B88" s="93" t="s">
        <v>308</v>
      </c>
      <c r="C88" s="94" t="s">
        <v>242</v>
      </c>
      <c r="D88" s="95"/>
      <c r="E88" s="95"/>
      <c r="F88" s="95"/>
      <c r="G88" s="96"/>
      <c r="H88" s="95"/>
      <c r="I88" s="97"/>
      <c r="J88" s="95"/>
      <c r="K88" s="95"/>
      <c r="L88" s="95"/>
      <c r="M88" s="95"/>
      <c r="N88" s="95"/>
      <c r="O88" s="98">
        <f t="shared" si="14"/>
        <v>0</v>
      </c>
      <c r="P88" s="99">
        <f>+VLOOKUP(B88,'[158]m codes'!$A:$B,2,0)</f>
        <v>200032243</v>
      </c>
      <c r="Q88" s="100">
        <f t="shared" si="15"/>
        <v>0</v>
      </c>
      <c r="R88" s="99"/>
    </row>
    <row r="89" spans="1:18" s="102" customFormat="1" ht="26.25" hidden="1" customHeight="1" x14ac:dyDescent="0.2">
      <c r="A89" s="92">
        <f t="shared" si="16"/>
        <v>13</v>
      </c>
      <c r="B89" s="93" t="s">
        <v>309</v>
      </c>
      <c r="C89" s="94" t="s">
        <v>242</v>
      </c>
      <c r="D89" s="95"/>
      <c r="E89" s="95"/>
      <c r="F89" s="95"/>
      <c r="G89" s="96"/>
      <c r="H89" s="95"/>
      <c r="I89" s="97">
        <v>4474</v>
      </c>
      <c r="J89" s="95"/>
      <c r="K89" s="95"/>
      <c r="L89" s="95"/>
      <c r="M89" s="95"/>
      <c r="N89" s="95"/>
      <c r="O89" s="98">
        <f t="shared" si="14"/>
        <v>0</v>
      </c>
      <c r="P89" s="99">
        <f>+VLOOKUP(B89,'[158]m codes'!$A:$B,2,0)</f>
        <v>200030317</v>
      </c>
      <c r="Q89" s="100">
        <f t="shared" si="15"/>
        <v>0</v>
      </c>
      <c r="R89" s="99"/>
    </row>
    <row r="90" spans="1:18" s="102" customFormat="1" ht="26.25" hidden="1" customHeight="1" x14ac:dyDescent="0.2">
      <c r="A90" s="92">
        <f t="shared" si="16"/>
        <v>14</v>
      </c>
      <c r="B90" s="93" t="s">
        <v>310</v>
      </c>
      <c r="C90" s="94" t="s">
        <v>242</v>
      </c>
      <c r="D90" s="95"/>
      <c r="E90" s="95"/>
      <c r="F90" s="95"/>
      <c r="G90" s="96"/>
      <c r="H90" s="95"/>
      <c r="I90" s="97"/>
      <c r="J90" s="95"/>
      <c r="K90" s="95"/>
      <c r="L90" s="95"/>
      <c r="M90" s="95"/>
      <c r="N90" s="95"/>
      <c r="O90" s="98">
        <f t="shared" si="14"/>
        <v>0</v>
      </c>
      <c r="P90" s="99">
        <f>+VLOOKUP(B90,'[158]m codes'!$A:$B,2,0)</f>
        <v>200030315</v>
      </c>
      <c r="Q90" s="100">
        <f t="shared" si="15"/>
        <v>0</v>
      </c>
      <c r="R90" s="99"/>
    </row>
    <row r="91" spans="1:18" s="102" customFormat="1" ht="26.25" hidden="1" customHeight="1" x14ac:dyDescent="0.2">
      <c r="A91" s="92">
        <f t="shared" si="16"/>
        <v>15</v>
      </c>
      <c r="B91" s="93" t="s">
        <v>311</v>
      </c>
      <c r="C91" s="94" t="s">
        <v>242</v>
      </c>
      <c r="D91" s="95"/>
      <c r="E91" s="95"/>
      <c r="F91" s="95"/>
      <c r="G91" s="96"/>
      <c r="H91" s="95"/>
      <c r="I91" s="97"/>
      <c r="J91" s="95"/>
      <c r="K91" s="95"/>
      <c r="L91" s="95"/>
      <c r="M91" s="95"/>
      <c r="N91" s="95"/>
      <c r="O91" s="98">
        <f t="shared" si="14"/>
        <v>0</v>
      </c>
      <c r="P91" s="99">
        <f>+VLOOKUP(B91,'[158]m codes'!$A:$B,2,0)</f>
        <v>200030316</v>
      </c>
      <c r="Q91" s="100">
        <f t="shared" si="15"/>
        <v>0</v>
      </c>
      <c r="R91" s="99"/>
    </row>
    <row r="92" spans="1:18" s="102" customFormat="1" ht="26.25" hidden="1" customHeight="1" x14ac:dyDescent="0.2">
      <c r="A92" s="92">
        <f t="shared" si="16"/>
        <v>16</v>
      </c>
      <c r="B92" s="93" t="s">
        <v>312</v>
      </c>
      <c r="C92" s="94" t="s">
        <v>242</v>
      </c>
      <c r="D92" s="95"/>
      <c r="E92" s="95"/>
      <c r="F92" s="95"/>
      <c r="G92" s="96"/>
      <c r="H92" s="95"/>
      <c r="I92" s="97">
        <v>4474</v>
      </c>
      <c r="J92" s="95"/>
      <c r="K92" s="95"/>
      <c r="L92" s="95"/>
      <c r="M92" s="95"/>
      <c r="N92" s="95"/>
      <c r="O92" s="98">
        <f t="shared" si="14"/>
        <v>0</v>
      </c>
      <c r="P92" s="99">
        <f>+VLOOKUP(B92,'[158]m codes'!$A:$B,2,0)</f>
        <v>200032247</v>
      </c>
      <c r="Q92" s="100">
        <f t="shared" si="15"/>
        <v>0</v>
      </c>
      <c r="R92" s="99"/>
    </row>
    <row r="93" spans="1:18" s="102" customFormat="1" ht="26.25" hidden="1" customHeight="1" x14ac:dyDescent="0.2">
      <c r="A93" s="92">
        <f t="shared" si="16"/>
        <v>17</v>
      </c>
      <c r="B93" s="93" t="s">
        <v>313</v>
      </c>
      <c r="C93" s="94" t="s">
        <v>242</v>
      </c>
      <c r="D93" s="95"/>
      <c r="E93" s="95"/>
      <c r="F93" s="95"/>
      <c r="G93" s="96"/>
      <c r="H93" s="95"/>
      <c r="I93" s="97"/>
      <c r="J93" s="95"/>
      <c r="K93" s="95"/>
      <c r="L93" s="95"/>
      <c r="M93" s="95"/>
      <c r="N93" s="95"/>
      <c r="O93" s="98">
        <f t="shared" si="14"/>
        <v>0</v>
      </c>
      <c r="P93" s="99">
        <f>+VLOOKUP(B93,'[158]m codes'!$A:$B,2,0)</f>
        <v>200032246</v>
      </c>
      <c r="Q93" s="100">
        <f t="shared" si="15"/>
        <v>0</v>
      </c>
      <c r="R93" s="99"/>
    </row>
    <row r="94" spans="1:18" s="102" customFormat="1" ht="26.25" hidden="1" customHeight="1" x14ac:dyDescent="0.2">
      <c r="A94" s="92">
        <f t="shared" si="16"/>
        <v>18</v>
      </c>
      <c r="B94" s="93" t="s">
        <v>314</v>
      </c>
      <c r="C94" s="94" t="s">
        <v>242</v>
      </c>
      <c r="D94" s="95"/>
      <c r="E94" s="95"/>
      <c r="F94" s="95"/>
      <c r="G94" s="96"/>
      <c r="H94" s="95"/>
      <c r="I94" s="97"/>
      <c r="J94" s="95"/>
      <c r="K94" s="95"/>
      <c r="L94" s="95"/>
      <c r="M94" s="95"/>
      <c r="N94" s="95"/>
      <c r="O94" s="98">
        <f t="shared" si="14"/>
        <v>0</v>
      </c>
      <c r="P94" s="99">
        <f>+VLOOKUP(B94,'[158]m codes'!$A:$B,2,0)</f>
        <v>200032245</v>
      </c>
      <c r="Q94" s="100">
        <f t="shared" si="15"/>
        <v>0</v>
      </c>
      <c r="R94" s="99"/>
    </row>
    <row r="95" spans="1:18" s="102" customFormat="1" ht="26.25" hidden="1" customHeight="1" x14ac:dyDescent="0.2">
      <c r="A95" s="92">
        <f t="shared" si="16"/>
        <v>19</v>
      </c>
      <c r="B95" s="93" t="s">
        <v>315</v>
      </c>
      <c r="C95" s="94" t="s">
        <v>242</v>
      </c>
      <c r="D95" s="95"/>
      <c r="E95" s="95"/>
      <c r="F95" s="95"/>
      <c r="G95" s="96"/>
      <c r="H95" s="95"/>
      <c r="I95" s="97">
        <v>4474</v>
      </c>
      <c r="J95" s="95"/>
      <c r="K95" s="95"/>
      <c r="L95" s="95"/>
      <c r="M95" s="95"/>
      <c r="N95" s="95"/>
      <c r="O95" s="98">
        <f t="shared" si="14"/>
        <v>0</v>
      </c>
      <c r="P95" s="99">
        <f>+VLOOKUP(B95,'[158]m codes'!$A:$B,2,0)</f>
        <v>200030319</v>
      </c>
      <c r="Q95" s="100">
        <f t="shared" si="15"/>
        <v>0</v>
      </c>
      <c r="R95" s="99"/>
    </row>
    <row r="96" spans="1:18" s="102" customFormat="1" ht="26.25" hidden="1" customHeight="1" x14ac:dyDescent="0.2">
      <c r="A96" s="92">
        <f t="shared" si="16"/>
        <v>20</v>
      </c>
      <c r="B96" s="93" t="s">
        <v>316</v>
      </c>
      <c r="C96" s="94" t="s">
        <v>242</v>
      </c>
      <c r="D96" s="95"/>
      <c r="E96" s="95"/>
      <c r="F96" s="95"/>
      <c r="G96" s="96"/>
      <c r="H96" s="95"/>
      <c r="I96" s="97"/>
      <c r="J96" s="95"/>
      <c r="K96" s="95"/>
      <c r="L96" s="95"/>
      <c r="M96" s="95"/>
      <c r="N96" s="95"/>
      <c r="O96" s="98">
        <f t="shared" si="14"/>
        <v>0</v>
      </c>
      <c r="P96" s="99">
        <f>+VLOOKUP(B96,'[158]m codes'!$A:$B,2,0)</f>
        <v>200032244</v>
      </c>
      <c r="Q96" s="100">
        <f t="shared" si="15"/>
        <v>0</v>
      </c>
      <c r="R96" s="99"/>
    </row>
    <row r="97" spans="1:18" s="102" customFormat="1" ht="26.25" hidden="1" customHeight="1" x14ac:dyDescent="0.2">
      <c r="A97" s="92">
        <f t="shared" si="16"/>
        <v>21</v>
      </c>
      <c r="B97" s="93" t="s">
        <v>317</v>
      </c>
      <c r="C97" s="94" t="s">
        <v>242</v>
      </c>
      <c r="D97" s="95"/>
      <c r="E97" s="95"/>
      <c r="F97" s="95"/>
      <c r="G97" s="96"/>
      <c r="H97" s="95"/>
      <c r="I97" s="97"/>
      <c r="J97" s="95"/>
      <c r="K97" s="95"/>
      <c r="L97" s="95"/>
      <c r="M97" s="95"/>
      <c r="N97" s="95"/>
      <c r="O97" s="98">
        <f t="shared" si="14"/>
        <v>0</v>
      </c>
      <c r="P97" s="99">
        <f>+VLOOKUP(B97,'[158]m codes'!$A:$B,2,0)</f>
        <v>200030318</v>
      </c>
      <c r="Q97" s="100">
        <f t="shared" si="15"/>
        <v>0</v>
      </c>
      <c r="R97" s="99"/>
    </row>
    <row r="98" spans="1:18" s="102" customFormat="1" ht="26.25" hidden="1" customHeight="1" x14ac:dyDescent="0.2">
      <c r="A98" s="92">
        <f t="shared" si="16"/>
        <v>22</v>
      </c>
      <c r="B98" s="93" t="s">
        <v>318</v>
      </c>
      <c r="C98" s="94" t="s">
        <v>242</v>
      </c>
      <c r="D98" s="95"/>
      <c r="E98" s="95"/>
      <c r="F98" s="95"/>
      <c r="G98" s="96"/>
      <c r="H98" s="95"/>
      <c r="I98" s="97">
        <v>4474</v>
      </c>
      <c r="J98" s="95"/>
      <c r="K98" s="95"/>
      <c r="L98" s="95"/>
      <c r="M98" s="95"/>
      <c r="N98" s="95"/>
      <c r="O98" s="98">
        <f t="shared" si="14"/>
        <v>0</v>
      </c>
      <c r="P98" s="99">
        <f>+VLOOKUP(B98,'[158]m codes'!$A:$B,2,0)</f>
        <v>200032249</v>
      </c>
      <c r="Q98" s="100">
        <f t="shared" si="15"/>
        <v>0</v>
      </c>
      <c r="R98" s="99"/>
    </row>
    <row r="99" spans="1:18" s="102" customFormat="1" ht="26.25" hidden="1" customHeight="1" x14ac:dyDescent="0.2">
      <c r="A99" s="92">
        <f t="shared" si="16"/>
        <v>23</v>
      </c>
      <c r="B99" s="93" t="s">
        <v>319</v>
      </c>
      <c r="C99" s="94" t="s">
        <v>242</v>
      </c>
      <c r="D99" s="95"/>
      <c r="E99" s="95"/>
      <c r="F99" s="95"/>
      <c r="G99" s="96"/>
      <c r="H99" s="95"/>
      <c r="I99" s="97"/>
      <c r="J99" s="95"/>
      <c r="K99" s="95"/>
      <c r="L99" s="95"/>
      <c r="M99" s="95"/>
      <c r="N99" s="95"/>
      <c r="O99" s="98">
        <f t="shared" si="14"/>
        <v>0</v>
      </c>
      <c r="P99" s="99">
        <f>+VLOOKUP(B99,'[158]m codes'!$A:$B,2,0)</f>
        <v>200030326</v>
      </c>
      <c r="Q99" s="100">
        <f t="shared" si="15"/>
        <v>0</v>
      </c>
      <c r="R99" s="99"/>
    </row>
    <row r="100" spans="1:18" s="102" customFormat="1" ht="26.25" hidden="1" customHeight="1" x14ac:dyDescent="0.2">
      <c r="A100" s="92">
        <f t="shared" si="16"/>
        <v>24</v>
      </c>
      <c r="B100" s="93" t="s">
        <v>320</v>
      </c>
      <c r="C100" s="94" t="s">
        <v>242</v>
      </c>
      <c r="D100" s="95"/>
      <c r="E100" s="95"/>
      <c r="F100" s="95"/>
      <c r="G100" s="96"/>
      <c r="H100" s="95"/>
      <c r="I100" s="97"/>
      <c r="J100" s="95"/>
      <c r="K100" s="95"/>
      <c r="L100" s="95"/>
      <c r="M100" s="95"/>
      <c r="N100" s="95"/>
      <c r="O100" s="98">
        <f t="shared" si="14"/>
        <v>0</v>
      </c>
      <c r="P100" s="99">
        <f>+VLOOKUP(B100,'[158]m codes'!$A:$B,2,0)</f>
        <v>200032248</v>
      </c>
      <c r="Q100" s="100">
        <f t="shared" si="15"/>
        <v>0</v>
      </c>
      <c r="R100" s="99"/>
    </row>
    <row r="101" spans="1:18" s="102" customFormat="1" ht="26.25" hidden="1" customHeight="1" x14ac:dyDescent="0.2">
      <c r="A101" s="92">
        <f t="shared" si="16"/>
        <v>25</v>
      </c>
      <c r="B101" s="93" t="s">
        <v>321</v>
      </c>
      <c r="C101" s="94" t="s">
        <v>242</v>
      </c>
      <c r="D101" s="95"/>
      <c r="E101" s="95"/>
      <c r="F101" s="95"/>
      <c r="G101" s="96"/>
      <c r="H101" s="95"/>
      <c r="I101" s="97">
        <v>4474</v>
      </c>
      <c r="J101" s="95"/>
      <c r="K101" s="95"/>
      <c r="L101" s="95"/>
      <c r="M101" s="95"/>
      <c r="N101" s="95"/>
      <c r="O101" s="98">
        <f t="shared" si="14"/>
        <v>0</v>
      </c>
      <c r="P101" s="99">
        <f>+VLOOKUP(B101,'[158]m codes'!$A:$B,2,0)</f>
        <v>200030325</v>
      </c>
      <c r="Q101" s="100">
        <f t="shared" si="15"/>
        <v>0</v>
      </c>
      <c r="R101" s="99"/>
    </row>
    <row r="102" spans="1:18" s="102" customFormat="1" ht="26.25" hidden="1" customHeight="1" x14ac:dyDescent="0.2">
      <c r="A102" s="92">
        <f t="shared" si="16"/>
        <v>26</v>
      </c>
      <c r="B102" s="93" t="s">
        <v>322</v>
      </c>
      <c r="C102" s="94" t="s">
        <v>242</v>
      </c>
      <c r="D102" s="95"/>
      <c r="E102" s="95"/>
      <c r="F102" s="95"/>
      <c r="G102" s="96"/>
      <c r="H102" s="95"/>
      <c r="I102" s="97"/>
      <c r="J102" s="95"/>
      <c r="K102" s="95"/>
      <c r="L102" s="95"/>
      <c r="M102" s="95"/>
      <c r="N102" s="95"/>
      <c r="O102" s="98">
        <f t="shared" si="14"/>
        <v>0</v>
      </c>
      <c r="P102" s="99">
        <f>+VLOOKUP(B102,'[158]m codes'!$A:$B,2,0)</f>
        <v>200030328</v>
      </c>
      <c r="Q102" s="100">
        <f t="shared" si="15"/>
        <v>0</v>
      </c>
      <c r="R102" s="99"/>
    </row>
    <row r="103" spans="1:18" s="102" customFormat="1" ht="26.25" hidden="1" customHeight="1" x14ac:dyDescent="0.2">
      <c r="A103" s="92">
        <f t="shared" si="16"/>
        <v>27</v>
      </c>
      <c r="B103" s="93" t="s">
        <v>323</v>
      </c>
      <c r="C103" s="94" t="s">
        <v>242</v>
      </c>
      <c r="D103" s="95"/>
      <c r="E103" s="95"/>
      <c r="F103" s="95"/>
      <c r="G103" s="96"/>
      <c r="H103" s="95"/>
      <c r="I103" s="97"/>
      <c r="J103" s="95"/>
      <c r="K103" s="95"/>
      <c r="L103" s="95"/>
      <c r="M103" s="95"/>
      <c r="N103" s="95"/>
      <c r="O103" s="98">
        <f t="shared" si="14"/>
        <v>0</v>
      </c>
      <c r="P103" s="99">
        <f>+VLOOKUP(B103,'[158]m codes'!$A:$B,2,0)</f>
        <v>200030327</v>
      </c>
      <c r="Q103" s="100">
        <f t="shared" si="15"/>
        <v>0</v>
      </c>
      <c r="R103" s="99"/>
    </row>
    <row r="104" spans="1:18" s="102" customFormat="1" ht="26.25" hidden="1" customHeight="1" x14ac:dyDescent="0.2">
      <c r="A104" s="92">
        <f t="shared" si="16"/>
        <v>28</v>
      </c>
      <c r="B104" s="93" t="s">
        <v>324</v>
      </c>
      <c r="C104" s="94" t="s">
        <v>242</v>
      </c>
      <c r="D104" s="95"/>
      <c r="E104" s="95"/>
      <c r="F104" s="95"/>
      <c r="G104" s="96"/>
      <c r="H104" s="95"/>
      <c r="I104" s="97">
        <v>4474</v>
      </c>
      <c r="J104" s="95"/>
      <c r="K104" s="95"/>
      <c r="L104" s="95"/>
      <c r="M104" s="95"/>
      <c r="N104" s="95"/>
      <c r="O104" s="98">
        <f t="shared" si="14"/>
        <v>0</v>
      </c>
      <c r="P104" s="99">
        <f>+VLOOKUP(B104,'[158]m codes'!$A:$B,2,0)</f>
        <v>200034192</v>
      </c>
      <c r="Q104" s="100">
        <f t="shared" si="15"/>
        <v>0</v>
      </c>
      <c r="R104" s="99"/>
    </row>
    <row r="105" spans="1:18" s="111" customFormat="1" ht="26.25" hidden="1" customHeight="1" x14ac:dyDescent="0.25">
      <c r="A105" s="103"/>
      <c r="B105" s="104" t="s">
        <v>294</v>
      </c>
      <c r="C105" s="104"/>
      <c r="D105" s="105"/>
      <c r="E105" s="105"/>
      <c r="F105" s="105"/>
      <c r="G105" s="106"/>
      <c r="H105" s="105"/>
      <c r="I105" s="107"/>
      <c r="J105" s="108"/>
      <c r="K105" s="108"/>
      <c r="L105" s="108"/>
      <c r="M105" s="108"/>
      <c r="N105" s="108"/>
      <c r="O105" s="104"/>
      <c r="P105" s="109"/>
      <c r="Q105" s="110"/>
      <c r="R105" s="109"/>
    </row>
    <row r="106" spans="1:18" ht="26.25" hidden="1" customHeight="1" x14ac:dyDescent="0.25">
      <c r="A106" s="117" t="s">
        <v>325</v>
      </c>
      <c r="B106" s="118" t="s">
        <v>326</v>
      </c>
      <c r="C106" s="118"/>
      <c r="D106" s="119"/>
      <c r="E106" s="119"/>
      <c r="F106" s="119"/>
      <c r="G106" s="113"/>
      <c r="H106" s="130"/>
      <c r="I106" s="131"/>
      <c r="J106" s="121"/>
      <c r="K106" s="121"/>
      <c r="L106" s="121"/>
      <c r="M106" s="121"/>
      <c r="N106" s="121"/>
      <c r="O106" s="129"/>
      <c r="P106" s="43"/>
      <c r="Q106" s="90"/>
      <c r="R106" s="43"/>
    </row>
    <row r="107" spans="1:18" s="102" customFormat="1" ht="26.25" hidden="1" customHeight="1" x14ac:dyDescent="0.2">
      <c r="A107" s="92">
        <v>1</v>
      </c>
      <c r="B107" s="93" t="s">
        <v>327</v>
      </c>
      <c r="C107" s="94" t="s">
        <v>242</v>
      </c>
      <c r="D107" s="95"/>
      <c r="E107" s="95"/>
      <c r="F107" s="95"/>
      <c r="G107" s="96"/>
      <c r="H107" s="95"/>
      <c r="I107" s="97">
        <v>4474</v>
      </c>
      <c r="J107" s="95"/>
      <c r="K107" s="95"/>
      <c r="L107" s="95"/>
      <c r="M107" s="95"/>
      <c r="N107" s="95"/>
      <c r="O107" s="98">
        <f t="shared" ref="O107:O114" si="17">SUM(K107:N107)</f>
        <v>0</v>
      </c>
      <c r="P107" s="99">
        <f>+VLOOKUP(B107,'[158]m codes'!$A:$B,2,0)</f>
        <v>200032193</v>
      </c>
      <c r="Q107" s="100">
        <f t="shared" ref="Q107:Q114" si="18">+O107-F107</f>
        <v>0</v>
      </c>
      <c r="R107" s="99"/>
    </row>
    <row r="108" spans="1:18" s="102" customFormat="1" ht="26.25" hidden="1" customHeight="1" x14ac:dyDescent="0.2">
      <c r="A108" s="92">
        <f>+A107+1</f>
        <v>2</v>
      </c>
      <c r="B108" s="93" t="s">
        <v>328</v>
      </c>
      <c r="C108" s="94" t="s">
        <v>242</v>
      </c>
      <c r="D108" s="95"/>
      <c r="E108" s="95"/>
      <c r="F108" s="95"/>
      <c r="G108" s="96"/>
      <c r="H108" s="95"/>
      <c r="I108" s="97"/>
      <c r="J108" s="95"/>
      <c r="K108" s="95"/>
      <c r="L108" s="95"/>
      <c r="M108" s="95"/>
      <c r="N108" s="95"/>
      <c r="O108" s="98">
        <f t="shared" si="17"/>
        <v>0</v>
      </c>
      <c r="P108" s="99">
        <f>+VLOOKUP(B108,'[158]m codes'!$A:$B,2,0)</f>
        <v>200032195</v>
      </c>
      <c r="Q108" s="100">
        <f t="shared" si="18"/>
        <v>0</v>
      </c>
      <c r="R108" s="99"/>
    </row>
    <row r="109" spans="1:18" s="102" customFormat="1" ht="26.25" hidden="1" customHeight="1" x14ac:dyDescent="0.2">
      <c r="A109" s="92">
        <f t="shared" ref="A109:A114" si="19">+A108+1</f>
        <v>3</v>
      </c>
      <c r="B109" s="93" t="s">
        <v>329</v>
      </c>
      <c r="C109" s="94" t="s">
        <v>242</v>
      </c>
      <c r="D109" s="95"/>
      <c r="E109" s="95"/>
      <c r="F109" s="95"/>
      <c r="G109" s="96"/>
      <c r="H109" s="95"/>
      <c r="I109" s="97"/>
      <c r="J109" s="95"/>
      <c r="K109" s="95"/>
      <c r="L109" s="95"/>
      <c r="M109" s="95"/>
      <c r="N109" s="95"/>
      <c r="O109" s="98">
        <f t="shared" si="17"/>
        <v>0</v>
      </c>
      <c r="P109" s="99">
        <f>+VLOOKUP(B109,'[158]m codes'!$A:$B,2,0)</f>
        <v>200032196</v>
      </c>
      <c r="Q109" s="100">
        <f t="shared" si="18"/>
        <v>0</v>
      </c>
      <c r="R109" s="99"/>
    </row>
    <row r="110" spans="1:18" s="102" customFormat="1" ht="26.25" hidden="1" customHeight="1" x14ac:dyDescent="0.2">
      <c r="A110" s="92">
        <f t="shared" si="19"/>
        <v>4</v>
      </c>
      <c r="B110" s="93" t="s">
        <v>330</v>
      </c>
      <c r="C110" s="94" t="s">
        <v>242</v>
      </c>
      <c r="D110" s="95"/>
      <c r="E110" s="95"/>
      <c r="F110" s="95"/>
      <c r="G110" s="96"/>
      <c r="H110" s="95"/>
      <c r="I110" s="97">
        <v>4474</v>
      </c>
      <c r="J110" s="95"/>
      <c r="K110" s="95"/>
      <c r="L110" s="95"/>
      <c r="M110" s="95"/>
      <c r="N110" s="95"/>
      <c r="O110" s="98">
        <f t="shared" si="17"/>
        <v>0</v>
      </c>
      <c r="P110" s="99">
        <f>+VLOOKUP(B110,'[158]m codes'!$A:$B,2,0)</f>
        <v>200032194</v>
      </c>
      <c r="Q110" s="100">
        <f t="shared" si="18"/>
        <v>0</v>
      </c>
      <c r="R110" s="99"/>
    </row>
    <row r="111" spans="1:18" s="102" customFormat="1" ht="26.25" hidden="1" customHeight="1" x14ac:dyDescent="0.2">
      <c r="A111" s="92">
        <f t="shared" si="19"/>
        <v>5</v>
      </c>
      <c r="B111" s="93" t="s">
        <v>331</v>
      </c>
      <c r="C111" s="94" t="s">
        <v>242</v>
      </c>
      <c r="D111" s="95"/>
      <c r="E111" s="95"/>
      <c r="F111" s="95"/>
      <c r="G111" s="96"/>
      <c r="H111" s="95"/>
      <c r="I111" s="97"/>
      <c r="J111" s="95"/>
      <c r="K111" s="95"/>
      <c r="L111" s="95"/>
      <c r="M111" s="95"/>
      <c r="N111" s="95"/>
      <c r="O111" s="98">
        <f t="shared" si="17"/>
        <v>0</v>
      </c>
      <c r="P111" s="99">
        <f>+VLOOKUP(B111,'[158]m codes'!$A:$B,2,0)</f>
        <v>200030270</v>
      </c>
      <c r="Q111" s="100">
        <f t="shared" si="18"/>
        <v>0</v>
      </c>
      <c r="R111" s="99"/>
    </row>
    <row r="112" spans="1:18" s="102" customFormat="1" ht="26.25" hidden="1" customHeight="1" x14ac:dyDescent="0.2">
      <c r="A112" s="92">
        <f t="shared" si="19"/>
        <v>6</v>
      </c>
      <c r="B112" s="93" t="s">
        <v>332</v>
      </c>
      <c r="C112" s="94" t="s">
        <v>242</v>
      </c>
      <c r="D112" s="95"/>
      <c r="E112" s="95"/>
      <c r="F112" s="95"/>
      <c r="G112" s="96"/>
      <c r="H112" s="95"/>
      <c r="I112" s="97"/>
      <c r="J112" s="95"/>
      <c r="K112" s="95"/>
      <c r="L112" s="95"/>
      <c r="M112" s="95"/>
      <c r="N112" s="95"/>
      <c r="O112" s="98">
        <f t="shared" si="17"/>
        <v>0</v>
      </c>
      <c r="P112" s="99">
        <f>+VLOOKUP(B112,'[158]m codes'!$A:$B,2,0)</f>
        <v>200032197</v>
      </c>
      <c r="Q112" s="100">
        <f t="shared" si="18"/>
        <v>0</v>
      </c>
      <c r="R112" s="99"/>
    </row>
    <row r="113" spans="1:18" s="102" customFormat="1" ht="26.25" hidden="1" customHeight="1" x14ac:dyDescent="0.2">
      <c r="A113" s="92">
        <f t="shared" si="19"/>
        <v>7</v>
      </c>
      <c r="B113" s="93" t="s">
        <v>333</v>
      </c>
      <c r="C113" s="94" t="s">
        <v>242</v>
      </c>
      <c r="D113" s="95"/>
      <c r="E113" s="95"/>
      <c r="F113" s="95"/>
      <c r="G113" s="96"/>
      <c r="H113" s="95"/>
      <c r="I113" s="97">
        <v>4474</v>
      </c>
      <c r="J113" s="95"/>
      <c r="K113" s="95"/>
      <c r="L113" s="95"/>
      <c r="M113" s="95"/>
      <c r="N113" s="95"/>
      <c r="O113" s="98">
        <f t="shared" si="17"/>
        <v>0</v>
      </c>
      <c r="P113" s="99">
        <f>+VLOOKUP(B113,'[158]m codes'!$A:$B,2,0)</f>
        <v>200030275</v>
      </c>
      <c r="Q113" s="100">
        <f t="shared" si="18"/>
        <v>0</v>
      </c>
      <c r="R113" s="99"/>
    </row>
    <row r="114" spans="1:18" s="102" customFormat="1" ht="26.25" hidden="1" customHeight="1" x14ac:dyDescent="0.2">
      <c r="A114" s="92">
        <f t="shared" si="19"/>
        <v>8</v>
      </c>
      <c r="B114" s="93" t="s">
        <v>334</v>
      </c>
      <c r="C114" s="94" t="s">
        <v>242</v>
      </c>
      <c r="D114" s="95"/>
      <c r="E114" s="95"/>
      <c r="F114" s="95"/>
      <c r="G114" s="96"/>
      <c r="H114" s="95"/>
      <c r="I114" s="97"/>
      <c r="J114" s="95"/>
      <c r="K114" s="95"/>
      <c r="L114" s="95"/>
      <c r="M114" s="95"/>
      <c r="N114" s="95"/>
      <c r="O114" s="98">
        <f t="shared" si="17"/>
        <v>0</v>
      </c>
      <c r="P114" s="99">
        <f>+VLOOKUP(B114,'[158]m codes'!$A:$B,2,0)</f>
        <v>200030276</v>
      </c>
      <c r="Q114" s="100">
        <f t="shared" si="18"/>
        <v>0</v>
      </c>
      <c r="R114" s="99"/>
    </row>
    <row r="115" spans="1:18" s="111" customFormat="1" ht="26.25" hidden="1" customHeight="1" x14ac:dyDescent="0.25">
      <c r="A115" s="103"/>
      <c r="B115" s="104" t="s">
        <v>294</v>
      </c>
      <c r="C115" s="104"/>
      <c r="D115" s="105"/>
      <c r="E115" s="105"/>
      <c r="F115" s="105"/>
      <c r="G115" s="106"/>
      <c r="H115" s="105"/>
      <c r="I115" s="107"/>
      <c r="J115" s="108"/>
      <c r="K115" s="108"/>
      <c r="L115" s="108"/>
      <c r="M115" s="108"/>
      <c r="N115" s="108"/>
      <c r="O115" s="104"/>
      <c r="P115" s="109"/>
      <c r="Q115" s="110"/>
      <c r="R115" s="109"/>
    </row>
    <row r="116" spans="1:18" ht="26.25" hidden="1" customHeight="1" x14ac:dyDescent="0.25">
      <c r="A116" s="117" t="s">
        <v>335</v>
      </c>
      <c r="B116" s="118" t="s">
        <v>336</v>
      </c>
      <c r="C116" s="118"/>
      <c r="D116" s="119"/>
      <c r="E116" s="119"/>
      <c r="F116" s="119"/>
      <c r="G116" s="113"/>
      <c r="H116" s="119"/>
      <c r="I116" s="120"/>
      <c r="J116" s="121"/>
      <c r="K116" s="121"/>
      <c r="L116" s="121"/>
      <c r="M116" s="121"/>
      <c r="N116" s="121"/>
      <c r="O116" s="129"/>
      <c r="P116" s="43"/>
      <c r="Q116" s="90"/>
      <c r="R116" s="43"/>
    </row>
    <row r="117" spans="1:18" s="102" customFormat="1" ht="26.25" hidden="1" customHeight="1" x14ac:dyDescent="0.2">
      <c r="A117" s="92">
        <v>1</v>
      </c>
      <c r="B117" s="93" t="s">
        <v>337</v>
      </c>
      <c r="C117" s="94" t="s">
        <v>242</v>
      </c>
      <c r="D117" s="95"/>
      <c r="E117" s="95"/>
      <c r="F117" s="95"/>
      <c r="G117" s="96"/>
      <c r="H117" s="95"/>
      <c r="I117" s="97">
        <v>4474</v>
      </c>
      <c r="J117" s="95"/>
      <c r="K117" s="95"/>
      <c r="L117" s="95"/>
      <c r="M117" s="95"/>
      <c r="N117" s="95"/>
      <c r="O117" s="98">
        <f t="shared" ref="O117:O123" si="20">SUM(K117:N117)</f>
        <v>0</v>
      </c>
      <c r="P117" s="99">
        <f>+VLOOKUP(B117,'[158]m codes'!$A:$B,2,0)</f>
        <v>200030266</v>
      </c>
      <c r="Q117" s="100">
        <f t="shared" ref="Q117:Q123" si="21">+O117-F117</f>
        <v>0</v>
      </c>
      <c r="R117" s="99"/>
    </row>
    <row r="118" spans="1:18" s="102" customFormat="1" ht="26.25" hidden="1" customHeight="1" x14ac:dyDescent="0.2">
      <c r="A118" s="92">
        <f>+A117+1</f>
        <v>2</v>
      </c>
      <c r="B118" s="93" t="s">
        <v>338</v>
      </c>
      <c r="C118" s="94" t="s">
        <v>242</v>
      </c>
      <c r="D118" s="95"/>
      <c r="E118" s="95"/>
      <c r="F118" s="95"/>
      <c r="G118" s="96"/>
      <c r="H118" s="95"/>
      <c r="I118" s="97"/>
      <c r="J118" s="95"/>
      <c r="K118" s="95"/>
      <c r="L118" s="95"/>
      <c r="M118" s="95"/>
      <c r="N118" s="95"/>
      <c r="O118" s="98">
        <f t="shared" si="20"/>
        <v>0</v>
      </c>
      <c r="P118" s="99">
        <f>+VLOOKUP(B118,'[158]m codes'!$A:$B,2,0)</f>
        <v>200030267</v>
      </c>
      <c r="Q118" s="100">
        <f t="shared" si="21"/>
        <v>0</v>
      </c>
      <c r="R118" s="99"/>
    </row>
    <row r="119" spans="1:18" s="102" customFormat="1" ht="26.25" hidden="1" customHeight="1" x14ac:dyDescent="0.2">
      <c r="A119" s="92">
        <f t="shared" ref="A119:A123" si="22">+A118+1</f>
        <v>3</v>
      </c>
      <c r="B119" s="93" t="s">
        <v>339</v>
      </c>
      <c r="C119" s="94" t="s">
        <v>242</v>
      </c>
      <c r="D119" s="95"/>
      <c r="E119" s="95"/>
      <c r="F119" s="95"/>
      <c r="G119" s="96"/>
      <c r="H119" s="95"/>
      <c r="I119" s="97"/>
      <c r="J119" s="95"/>
      <c r="K119" s="95"/>
      <c r="L119" s="95"/>
      <c r="M119" s="95"/>
      <c r="N119" s="95"/>
      <c r="O119" s="98">
        <f t="shared" si="20"/>
        <v>0</v>
      </c>
      <c r="P119" s="99">
        <f>+VLOOKUP(B119,'[158]m codes'!$A:$B,2,0)</f>
        <v>200030268</v>
      </c>
      <c r="Q119" s="100">
        <f t="shared" si="21"/>
        <v>0</v>
      </c>
      <c r="R119" s="99"/>
    </row>
    <row r="120" spans="1:18" s="102" customFormat="1" ht="26.25" hidden="1" customHeight="1" x14ac:dyDescent="0.2">
      <c r="A120" s="92">
        <f t="shared" si="22"/>
        <v>4</v>
      </c>
      <c r="B120" s="93" t="s">
        <v>340</v>
      </c>
      <c r="C120" s="94" t="s">
        <v>242</v>
      </c>
      <c r="D120" s="95"/>
      <c r="E120" s="95"/>
      <c r="F120" s="95"/>
      <c r="G120" s="96"/>
      <c r="H120" s="95"/>
      <c r="I120" s="97">
        <v>4474</v>
      </c>
      <c r="J120" s="95"/>
      <c r="K120" s="95"/>
      <c r="L120" s="95"/>
      <c r="M120" s="95"/>
      <c r="N120" s="95"/>
      <c r="O120" s="98">
        <f t="shared" si="20"/>
        <v>0</v>
      </c>
      <c r="P120" s="99">
        <f>+VLOOKUP(B120,'[158]m codes'!$A:$B,2,0)</f>
        <v>200030269</v>
      </c>
      <c r="Q120" s="100">
        <f t="shared" si="21"/>
        <v>0</v>
      </c>
      <c r="R120" s="99"/>
    </row>
    <row r="121" spans="1:18" s="102" customFormat="1" ht="26.25" hidden="1" customHeight="1" x14ac:dyDescent="0.2">
      <c r="A121" s="92">
        <f t="shared" si="22"/>
        <v>5</v>
      </c>
      <c r="B121" s="93" t="s">
        <v>341</v>
      </c>
      <c r="C121" s="94" t="s">
        <v>242</v>
      </c>
      <c r="D121" s="95"/>
      <c r="E121" s="95"/>
      <c r="F121" s="95"/>
      <c r="G121" s="96"/>
      <c r="H121" s="95"/>
      <c r="I121" s="97"/>
      <c r="J121" s="95"/>
      <c r="K121" s="95"/>
      <c r="L121" s="95"/>
      <c r="M121" s="95"/>
      <c r="N121" s="95"/>
      <c r="O121" s="98">
        <f t="shared" si="20"/>
        <v>0</v>
      </c>
      <c r="P121" s="99">
        <f>+VLOOKUP(B121,'[158]m codes'!$A:$B,2,0)</f>
        <v>200030271</v>
      </c>
      <c r="Q121" s="100">
        <f t="shared" si="21"/>
        <v>0</v>
      </c>
      <c r="R121" s="99"/>
    </row>
    <row r="122" spans="1:18" s="102" customFormat="1" ht="26.25" hidden="1" customHeight="1" x14ac:dyDescent="0.2">
      <c r="A122" s="92">
        <f t="shared" si="22"/>
        <v>6</v>
      </c>
      <c r="B122" s="93" t="s">
        <v>342</v>
      </c>
      <c r="C122" s="94" t="s">
        <v>242</v>
      </c>
      <c r="D122" s="95"/>
      <c r="E122" s="95"/>
      <c r="F122" s="95"/>
      <c r="G122" s="96"/>
      <c r="H122" s="95"/>
      <c r="I122" s="97"/>
      <c r="J122" s="95"/>
      <c r="K122" s="95"/>
      <c r="L122" s="95"/>
      <c r="M122" s="95"/>
      <c r="N122" s="95"/>
      <c r="O122" s="98">
        <f t="shared" si="20"/>
        <v>0</v>
      </c>
      <c r="P122" s="99">
        <f>+VLOOKUP(B122,'[158]m codes'!$A:$B,2,0)</f>
        <v>200030272</v>
      </c>
      <c r="Q122" s="100">
        <f t="shared" si="21"/>
        <v>0</v>
      </c>
      <c r="R122" s="99"/>
    </row>
    <row r="123" spans="1:18" s="102" customFormat="1" ht="26.25" hidden="1" customHeight="1" x14ac:dyDescent="0.2">
      <c r="A123" s="92">
        <f t="shared" si="22"/>
        <v>7</v>
      </c>
      <c r="B123" s="93" t="s">
        <v>343</v>
      </c>
      <c r="C123" s="94" t="s">
        <v>242</v>
      </c>
      <c r="D123" s="95"/>
      <c r="E123" s="95"/>
      <c r="F123" s="95"/>
      <c r="G123" s="96"/>
      <c r="H123" s="95"/>
      <c r="I123" s="97">
        <v>4474</v>
      </c>
      <c r="J123" s="95"/>
      <c r="K123" s="95"/>
      <c r="L123" s="95"/>
      <c r="M123" s="95"/>
      <c r="N123" s="95"/>
      <c r="O123" s="98">
        <f t="shared" si="20"/>
        <v>0</v>
      </c>
      <c r="P123" s="99">
        <f>+VLOOKUP(B123,'[158]m codes'!$A:$B,2,0)</f>
        <v>200030274</v>
      </c>
      <c r="Q123" s="100">
        <f t="shared" si="21"/>
        <v>0</v>
      </c>
      <c r="R123" s="99"/>
    </row>
    <row r="124" spans="1:18" s="111" customFormat="1" ht="26.25" hidden="1" customHeight="1" x14ac:dyDescent="0.25">
      <c r="A124" s="103"/>
      <c r="B124" s="104" t="s">
        <v>294</v>
      </c>
      <c r="C124" s="104"/>
      <c r="D124" s="105"/>
      <c r="E124" s="105"/>
      <c r="F124" s="105"/>
      <c r="G124" s="106"/>
      <c r="H124" s="105"/>
      <c r="I124" s="107"/>
      <c r="J124" s="108"/>
      <c r="K124" s="108"/>
      <c r="L124" s="108"/>
      <c r="M124" s="108"/>
      <c r="N124" s="108"/>
      <c r="O124" s="104"/>
      <c r="P124" s="109"/>
      <c r="Q124" s="110"/>
      <c r="R124" s="109"/>
    </row>
    <row r="125" spans="1:18" ht="26.25" hidden="1" customHeight="1" x14ac:dyDescent="0.25">
      <c r="A125" s="117" t="s">
        <v>344</v>
      </c>
      <c r="B125" s="118" t="s">
        <v>345</v>
      </c>
      <c r="C125" s="118"/>
      <c r="D125" s="119"/>
      <c r="E125" s="119"/>
      <c r="F125" s="119"/>
      <c r="G125" s="113"/>
      <c r="H125" s="119"/>
      <c r="I125" s="120"/>
      <c r="J125" s="121"/>
      <c r="K125" s="121"/>
      <c r="L125" s="121"/>
      <c r="M125" s="121"/>
      <c r="N125" s="121"/>
      <c r="O125" s="129"/>
      <c r="P125" s="43"/>
      <c r="Q125" s="90"/>
      <c r="R125" s="43"/>
    </row>
    <row r="126" spans="1:18" s="134" customFormat="1" ht="26.25" hidden="1" customHeight="1" x14ac:dyDescent="0.2">
      <c r="A126" s="132">
        <v>1</v>
      </c>
      <c r="B126" s="93" t="s">
        <v>346</v>
      </c>
      <c r="C126" s="94" t="s">
        <v>242</v>
      </c>
      <c r="D126" s="95"/>
      <c r="E126" s="95"/>
      <c r="F126" s="95"/>
      <c r="G126" s="96"/>
      <c r="H126" s="95"/>
      <c r="I126" s="97">
        <v>4474</v>
      </c>
      <c r="J126" s="95"/>
      <c r="K126" s="95"/>
      <c r="L126" s="95"/>
      <c r="M126" s="95"/>
      <c r="N126" s="95"/>
      <c r="O126" s="94">
        <f>SUM(K126:N126)</f>
        <v>0</v>
      </c>
      <c r="P126" s="133">
        <f>+VLOOKUP(B126,'[158]m codes'!$A:$B,2,0)</f>
        <v>200030277</v>
      </c>
      <c r="Q126" s="100">
        <f>+O126-F126</f>
        <v>0</v>
      </c>
      <c r="R126" s="133"/>
    </row>
    <row r="127" spans="1:18" s="102" customFormat="1" ht="26.25" hidden="1" customHeight="1" x14ac:dyDescent="0.2">
      <c r="A127" s="92">
        <f>+A126+1</f>
        <v>2</v>
      </c>
      <c r="B127" s="93" t="s">
        <v>347</v>
      </c>
      <c r="C127" s="94" t="s">
        <v>242</v>
      </c>
      <c r="D127" s="95"/>
      <c r="E127" s="95"/>
      <c r="F127" s="95"/>
      <c r="G127" s="96"/>
      <c r="H127" s="95"/>
      <c r="I127" s="97"/>
      <c r="J127" s="95"/>
      <c r="K127" s="95"/>
      <c r="L127" s="95"/>
      <c r="M127" s="95"/>
      <c r="N127" s="95"/>
      <c r="O127" s="98">
        <f>SUM(K127:N127)</f>
        <v>0</v>
      </c>
      <c r="P127" s="99">
        <f>+VLOOKUP(B127,'[158]m codes'!$A:$B,2,0)</f>
        <v>200030278</v>
      </c>
      <c r="Q127" s="100">
        <f>+O127-F127</f>
        <v>0</v>
      </c>
      <c r="R127" s="99"/>
    </row>
    <row r="128" spans="1:18" s="102" customFormat="1" ht="26.25" hidden="1" customHeight="1" x14ac:dyDescent="0.2">
      <c r="A128" s="92">
        <f t="shared" ref="A128:A130" si="23">+A127+1</f>
        <v>3</v>
      </c>
      <c r="B128" s="93" t="s">
        <v>348</v>
      </c>
      <c r="C128" s="94" t="s">
        <v>242</v>
      </c>
      <c r="D128" s="95"/>
      <c r="E128" s="95"/>
      <c r="F128" s="95"/>
      <c r="G128" s="96"/>
      <c r="H128" s="95"/>
      <c r="I128" s="97"/>
      <c r="J128" s="95"/>
      <c r="K128" s="95"/>
      <c r="L128" s="95"/>
      <c r="M128" s="95"/>
      <c r="N128" s="95"/>
      <c r="O128" s="98">
        <f>SUM(K128:N128)</f>
        <v>0</v>
      </c>
      <c r="P128" s="99">
        <f>+VLOOKUP(B128,'[158]m codes'!$A:$B,2,0)</f>
        <v>200030279</v>
      </c>
      <c r="Q128" s="100">
        <f>+O128-F128</f>
        <v>0</v>
      </c>
      <c r="R128" s="99"/>
    </row>
    <row r="129" spans="1:18" s="102" customFormat="1" ht="26.25" hidden="1" customHeight="1" x14ac:dyDescent="0.2">
      <c r="A129" s="92">
        <f t="shared" si="23"/>
        <v>4</v>
      </c>
      <c r="B129" s="93" t="s">
        <v>349</v>
      </c>
      <c r="C129" s="94" t="s">
        <v>242</v>
      </c>
      <c r="D129" s="95"/>
      <c r="E129" s="95"/>
      <c r="F129" s="95"/>
      <c r="G129" s="96"/>
      <c r="H129" s="95"/>
      <c r="I129" s="97">
        <v>4474</v>
      </c>
      <c r="J129" s="95"/>
      <c r="K129" s="95"/>
      <c r="L129" s="95"/>
      <c r="M129" s="95"/>
      <c r="N129" s="95"/>
      <c r="O129" s="98">
        <f>SUM(K129:N129)</f>
        <v>0</v>
      </c>
      <c r="P129" s="99">
        <f>+VLOOKUP(B129,'[158]m codes'!$A:$B,2,0)</f>
        <v>200030280</v>
      </c>
      <c r="Q129" s="100">
        <f>+O129-F129</f>
        <v>0</v>
      </c>
      <c r="R129" s="99"/>
    </row>
    <row r="130" spans="1:18" s="102" customFormat="1" ht="26.25" hidden="1" customHeight="1" x14ac:dyDescent="0.2">
      <c r="A130" s="92">
        <f t="shared" si="23"/>
        <v>5</v>
      </c>
      <c r="B130" s="93" t="s">
        <v>350</v>
      </c>
      <c r="C130" s="94" t="s">
        <v>242</v>
      </c>
      <c r="D130" s="95"/>
      <c r="E130" s="95"/>
      <c r="F130" s="95"/>
      <c r="G130" s="96"/>
      <c r="H130" s="95"/>
      <c r="I130" s="97"/>
      <c r="J130" s="95"/>
      <c r="K130" s="95"/>
      <c r="L130" s="95"/>
      <c r="M130" s="95"/>
      <c r="N130" s="95"/>
      <c r="O130" s="98">
        <f>SUM(K130:N130)</f>
        <v>0</v>
      </c>
      <c r="P130" s="99">
        <f>+VLOOKUP(B130,'[158]m codes'!$A:$B,2,0)</f>
        <v>200030282</v>
      </c>
      <c r="Q130" s="100">
        <f>+O130-F130</f>
        <v>0</v>
      </c>
      <c r="R130" s="99"/>
    </row>
    <row r="131" spans="1:18" s="111" customFormat="1" ht="26.25" hidden="1" customHeight="1" x14ac:dyDescent="0.25">
      <c r="A131" s="103"/>
      <c r="B131" s="104" t="s">
        <v>294</v>
      </c>
      <c r="C131" s="104"/>
      <c r="D131" s="105"/>
      <c r="E131" s="105"/>
      <c r="F131" s="105"/>
      <c r="G131" s="106"/>
      <c r="H131" s="105"/>
      <c r="I131" s="107"/>
      <c r="J131" s="108"/>
      <c r="K131" s="108"/>
      <c r="L131" s="108"/>
      <c r="M131" s="108"/>
      <c r="N131" s="108"/>
      <c r="O131" s="104"/>
      <c r="P131" s="109"/>
      <c r="Q131" s="110"/>
      <c r="R131" s="109"/>
    </row>
    <row r="132" spans="1:18" s="91" customFormat="1" ht="26.25" hidden="1" customHeight="1" x14ac:dyDescent="0.2">
      <c r="A132" s="81">
        <v>1</v>
      </c>
      <c r="B132" s="82" t="s">
        <v>196</v>
      </c>
      <c r="C132" s="82"/>
      <c r="D132" s="83"/>
      <c r="E132" s="83"/>
      <c r="F132" s="83"/>
      <c r="G132" s="84"/>
      <c r="H132" s="83"/>
      <c r="I132" s="83"/>
      <c r="J132" s="83"/>
      <c r="K132" s="83"/>
      <c r="L132" s="83"/>
      <c r="M132" s="83"/>
      <c r="N132" s="83"/>
      <c r="O132" s="81"/>
      <c r="P132" s="89"/>
      <c r="Q132" s="135"/>
      <c r="R132" s="89"/>
    </row>
    <row r="133" spans="1:18" s="127" customFormat="1" ht="26.25" hidden="1" customHeight="1" x14ac:dyDescent="0.2">
      <c r="A133" s="124">
        <v>1</v>
      </c>
      <c r="B133" s="125" t="s">
        <v>351</v>
      </c>
      <c r="C133" s="94" t="s">
        <v>226</v>
      </c>
      <c r="D133" s="95"/>
      <c r="E133" s="95"/>
      <c r="F133" s="95"/>
      <c r="G133" s="96"/>
      <c r="H133" s="95"/>
      <c r="I133" s="97">
        <v>4474</v>
      </c>
      <c r="J133" s="95"/>
      <c r="K133" s="95">
        <f>+K3</f>
        <v>0</v>
      </c>
      <c r="L133" s="95">
        <f>+L3</f>
        <v>0</v>
      </c>
      <c r="M133" s="95"/>
      <c r="N133" s="95"/>
      <c r="O133" s="94">
        <f t="shared" ref="O133:O154" si="24">SUM(K133:N133)</f>
        <v>0</v>
      </c>
      <c r="P133" s="126">
        <f>+VLOOKUP(B133,'[158]m codes'!$A:$B,2,0)</f>
        <v>1200000409</v>
      </c>
      <c r="Q133" s="95">
        <f t="shared" ref="Q133:Q154" si="25">+O133-F133</f>
        <v>0</v>
      </c>
      <c r="R133" s="126"/>
    </row>
    <row r="134" spans="1:18" s="102" customFormat="1" ht="26.25" hidden="1" customHeight="1" x14ac:dyDescent="0.2">
      <c r="A134" s="92">
        <f>+A133+1</f>
        <v>2</v>
      </c>
      <c r="B134" s="93" t="s">
        <v>352</v>
      </c>
      <c r="C134" s="94" t="s">
        <v>226</v>
      </c>
      <c r="D134" s="95"/>
      <c r="E134" s="95"/>
      <c r="F134" s="95"/>
      <c r="G134" s="96"/>
      <c r="H134" s="95"/>
      <c r="I134" s="97"/>
      <c r="J134" s="95"/>
      <c r="K134" s="95">
        <f>+K3*5</f>
        <v>0</v>
      </c>
      <c r="L134" s="95">
        <f>+L3*5</f>
        <v>0</v>
      </c>
      <c r="M134" s="95"/>
      <c r="N134" s="95"/>
      <c r="O134" s="98">
        <f t="shared" si="24"/>
        <v>0</v>
      </c>
      <c r="P134" s="99">
        <f>+VLOOKUP(B134,'[158]m codes'!$A:$B,2,0)</f>
        <v>1200000408</v>
      </c>
      <c r="Q134" s="100">
        <f t="shared" si="25"/>
        <v>0</v>
      </c>
      <c r="R134" s="99"/>
    </row>
    <row r="135" spans="1:18" s="102" customFormat="1" ht="26.25" hidden="1" customHeight="1" x14ac:dyDescent="0.2">
      <c r="A135" s="92">
        <f t="shared" ref="A135:A154" si="26">+A134+1</f>
        <v>3</v>
      </c>
      <c r="B135" s="93" t="s">
        <v>353</v>
      </c>
      <c r="C135" s="94" t="s">
        <v>242</v>
      </c>
      <c r="D135" s="95"/>
      <c r="E135" s="95"/>
      <c r="F135" s="95"/>
      <c r="G135" s="96"/>
      <c r="H135" s="95"/>
      <c r="I135" s="97">
        <v>4474</v>
      </c>
      <c r="J135" s="95"/>
      <c r="K135" s="95">
        <f>+K3</f>
        <v>0</v>
      </c>
      <c r="L135" s="95">
        <f>+L3</f>
        <v>0</v>
      </c>
      <c r="M135" s="95"/>
      <c r="N135" s="95"/>
      <c r="O135" s="98">
        <f t="shared" si="24"/>
        <v>0</v>
      </c>
      <c r="P135" s="99">
        <f>+VLOOKUP(B135,'[158]m codes'!$A:$B,2,0)</f>
        <v>1200000231</v>
      </c>
      <c r="Q135" s="100">
        <f t="shared" si="25"/>
        <v>0</v>
      </c>
      <c r="R135" s="99"/>
    </row>
    <row r="136" spans="1:18" s="102" customFormat="1" ht="26.25" hidden="1" customHeight="1" x14ac:dyDescent="0.2">
      <c r="A136" s="92">
        <f t="shared" si="26"/>
        <v>4</v>
      </c>
      <c r="B136" s="93" t="s">
        <v>354</v>
      </c>
      <c r="C136" s="94" t="s">
        <v>242</v>
      </c>
      <c r="D136" s="95"/>
      <c r="E136" s="95"/>
      <c r="F136" s="95"/>
      <c r="G136" s="96"/>
      <c r="H136" s="95"/>
      <c r="I136" s="97"/>
      <c r="J136" s="95"/>
      <c r="K136" s="95">
        <f>+ROUND(K3*0.9,0)</f>
        <v>0</v>
      </c>
      <c r="L136" s="95"/>
      <c r="M136" s="95"/>
      <c r="N136" s="95"/>
      <c r="O136" s="98">
        <f t="shared" si="24"/>
        <v>0</v>
      </c>
      <c r="P136" s="99">
        <f>+VLOOKUP(B136,'[158]m codes'!$A:$B,2,0)</f>
        <v>1200000410</v>
      </c>
      <c r="Q136" s="100">
        <f t="shared" si="25"/>
        <v>0</v>
      </c>
      <c r="R136" s="99"/>
    </row>
    <row r="137" spans="1:18" s="102" customFormat="1" ht="26.25" hidden="1" customHeight="1" x14ac:dyDescent="0.2">
      <c r="A137" s="92">
        <f t="shared" si="26"/>
        <v>5</v>
      </c>
      <c r="B137" s="93" t="s">
        <v>355</v>
      </c>
      <c r="C137" s="94" t="s">
        <v>242</v>
      </c>
      <c r="D137" s="95"/>
      <c r="E137" s="95"/>
      <c r="F137" s="95"/>
      <c r="G137" s="96"/>
      <c r="H137" s="95"/>
      <c r="I137" s="97"/>
      <c r="J137" s="95"/>
      <c r="K137" s="95"/>
      <c r="L137" s="95"/>
      <c r="M137" s="95"/>
      <c r="N137" s="95"/>
      <c r="O137" s="98">
        <f t="shared" si="24"/>
        <v>0</v>
      </c>
      <c r="P137" s="99">
        <f>+VLOOKUP(B137,'[158]m codes'!$A:$B,2,0)</f>
        <v>1200000425</v>
      </c>
      <c r="Q137" s="100">
        <f t="shared" si="25"/>
        <v>0</v>
      </c>
      <c r="R137" s="99"/>
    </row>
    <row r="138" spans="1:18" s="102" customFormat="1" ht="26.25" hidden="1" customHeight="1" x14ac:dyDescent="0.2">
      <c r="A138" s="92">
        <f t="shared" si="26"/>
        <v>6</v>
      </c>
      <c r="B138" s="136" t="s">
        <v>356</v>
      </c>
      <c r="C138" s="94" t="s">
        <v>242</v>
      </c>
      <c r="D138" s="95"/>
      <c r="E138" s="95"/>
      <c r="F138" s="95"/>
      <c r="G138" s="96"/>
      <c r="H138" s="95"/>
      <c r="I138" s="97">
        <v>4474</v>
      </c>
      <c r="J138" s="95"/>
      <c r="K138" s="95"/>
      <c r="L138" s="95"/>
      <c r="M138" s="95"/>
      <c r="N138" s="95"/>
      <c r="O138" s="98">
        <f t="shared" si="24"/>
        <v>0</v>
      </c>
      <c r="P138" s="99">
        <f>+VLOOKUP(B138,'[158]m codes'!$A:$B,2,0)</f>
        <v>1200000411</v>
      </c>
      <c r="Q138" s="100">
        <f t="shared" si="25"/>
        <v>0</v>
      </c>
      <c r="R138" s="99"/>
    </row>
    <row r="139" spans="1:18" s="102" customFormat="1" ht="26.25" hidden="1" customHeight="1" x14ac:dyDescent="0.2">
      <c r="A139" s="92">
        <f t="shared" si="26"/>
        <v>7</v>
      </c>
      <c r="B139" s="136" t="s">
        <v>357</v>
      </c>
      <c r="C139" s="94" t="s">
        <v>242</v>
      </c>
      <c r="D139" s="95"/>
      <c r="E139" s="95"/>
      <c r="F139" s="95"/>
      <c r="G139" s="96"/>
      <c r="H139" s="95"/>
      <c r="I139" s="97"/>
      <c r="J139" s="95"/>
      <c r="K139" s="95"/>
      <c r="L139" s="95"/>
      <c r="M139" s="95"/>
      <c r="N139" s="95"/>
      <c r="O139" s="98">
        <f t="shared" si="24"/>
        <v>0</v>
      </c>
      <c r="P139" s="99">
        <f>+VLOOKUP(B139,'[158]m codes'!$A:$B,2,0)</f>
        <v>900008156</v>
      </c>
      <c r="Q139" s="100">
        <f t="shared" si="25"/>
        <v>0</v>
      </c>
      <c r="R139" s="99"/>
    </row>
    <row r="140" spans="1:18" s="102" customFormat="1" ht="26.25" hidden="1" customHeight="1" x14ac:dyDescent="0.2">
      <c r="A140" s="92">
        <f t="shared" si="26"/>
        <v>8</v>
      </c>
      <c r="B140" s="136" t="s">
        <v>358</v>
      </c>
      <c r="C140" s="94" t="s">
        <v>242</v>
      </c>
      <c r="D140" s="95"/>
      <c r="E140" s="95"/>
      <c r="F140" s="95"/>
      <c r="G140" s="96"/>
      <c r="H140" s="95"/>
      <c r="I140" s="97"/>
      <c r="J140" s="95"/>
      <c r="K140" s="95"/>
      <c r="L140" s="95"/>
      <c r="M140" s="95"/>
      <c r="N140" s="95"/>
      <c r="O140" s="98">
        <f t="shared" si="24"/>
        <v>0</v>
      </c>
      <c r="P140" s="99">
        <f>+VLOOKUP(B140,'[158]m codes'!$A:$B,2,0)</f>
        <v>900008157</v>
      </c>
      <c r="Q140" s="100">
        <f t="shared" si="25"/>
        <v>0</v>
      </c>
      <c r="R140" s="99"/>
    </row>
    <row r="141" spans="1:18" s="102" customFormat="1" ht="26.25" hidden="1" customHeight="1" x14ac:dyDescent="0.2">
      <c r="A141" s="92">
        <f t="shared" si="26"/>
        <v>9</v>
      </c>
      <c r="B141" s="136" t="s">
        <v>359</v>
      </c>
      <c r="C141" s="94" t="s">
        <v>242</v>
      </c>
      <c r="D141" s="95"/>
      <c r="E141" s="95"/>
      <c r="F141" s="95"/>
      <c r="G141" s="96"/>
      <c r="H141" s="95"/>
      <c r="I141" s="97">
        <v>4474</v>
      </c>
      <c r="J141" s="95"/>
      <c r="K141" s="95"/>
      <c r="L141" s="95"/>
      <c r="M141" s="95"/>
      <c r="N141" s="95"/>
      <c r="O141" s="98">
        <f t="shared" si="24"/>
        <v>0</v>
      </c>
      <c r="P141" s="99">
        <f>+VLOOKUP(B141,'[158]m codes'!$A:$B,2,0)</f>
        <v>900008159</v>
      </c>
      <c r="Q141" s="100">
        <f t="shared" si="25"/>
        <v>0</v>
      </c>
      <c r="R141" s="99"/>
    </row>
    <row r="142" spans="1:18" s="102" customFormat="1" ht="26.25" hidden="1" customHeight="1" x14ac:dyDescent="0.2">
      <c r="A142" s="92">
        <f t="shared" si="26"/>
        <v>10</v>
      </c>
      <c r="B142" s="93" t="s">
        <v>360</v>
      </c>
      <c r="C142" s="94" t="s">
        <v>242</v>
      </c>
      <c r="D142" s="95"/>
      <c r="E142" s="95"/>
      <c r="F142" s="95"/>
      <c r="G142" s="96"/>
      <c r="H142" s="95"/>
      <c r="I142" s="97"/>
      <c r="J142" s="95"/>
      <c r="K142" s="95"/>
      <c r="L142" s="95"/>
      <c r="M142" s="95"/>
      <c r="N142" s="95"/>
      <c r="O142" s="98">
        <f t="shared" si="24"/>
        <v>0</v>
      </c>
      <c r="P142" s="99">
        <f>+VLOOKUP(B142,'[158]m codes'!$A:$B,2,0)</f>
        <v>900008617</v>
      </c>
      <c r="Q142" s="100">
        <f t="shared" si="25"/>
        <v>0</v>
      </c>
      <c r="R142" s="99"/>
    </row>
    <row r="143" spans="1:18" s="102" customFormat="1" ht="26.25" hidden="1" customHeight="1" x14ac:dyDescent="0.2">
      <c r="A143" s="92">
        <f t="shared" si="26"/>
        <v>11</v>
      </c>
      <c r="B143" s="93" t="s">
        <v>361</v>
      </c>
      <c r="C143" s="94" t="s">
        <v>242</v>
      </c>
      <c r="D143" s="95"/>
      <c r="E143" s="95"/>
      <c r="F143" s="95"/>
      <c r="G143" s="96"/>
      <c r="H143" s="95"/>
      <c r="I143" s="97"/>
      <c r="J143" s="95"/>
      <c r="K143" s="95"/>
      <c r="L143" s="95"/>
      <c r="M143" s="95"/>
      <c r="N143" s="95"/>
      <c r="O143" s="98">
        <f t="shared" si="24"/>
        <v>0</v>
      </c>
      <c r="P143" s="99">
        <f>+VLOOKUP(B143,'[158]m codes'!$A:$B,2,0)</f>
        <v>900007416</v>
      </c>
      <c r="Q143" s="100">
        <f t="shared" si="25"/>
        <v>0</v>
      </c>
      <c r="R143" s="99"/>
    </row>
    <row r="144" spans="1:18" s="102" customFormat="1" ht="26.25" hidden="1" customHeight="1" x14ac:dyDescent="0.2">
      <c r="A144" s="92">
        <f t="shared" si="26"/>
        <v>12</v>
      </c>
      <c r="B144" s="93" t="s">
        <v>362</v>
      </c>
      <c r="C144" s="94" t="s">
        <v>242</v>
      </c>
      <c r="D144" s="95"/>
      <c r="E144" s="95"/>
      <c r="F144" s="95"/>
      <c r="G144" s="96"/>
      <c r="H144" s="95"/>
      <c r="I144" s="97"/>
      <c r="J144" s="95"/>
      <c r="K144" s="95">
        <f>+K3*2</f>
        <v>0</v>
      </c>
      <c r="L144" s="95">
        <f>+L3*2</f>
        <v>0</v>
      </c>
      <c r="M144" s="95"/>
      <c r="N144" s="95"/>
      <c r="O144" s="98">
        <f t="shared" si="24"/>
        <v>0</v>
      </c>
      <c r="P144" s="99">
        <f>+VLOOKUP(B144,'[158]m codes'!$A:$B,2,0)</f>
        <v>1200000419</v>
      </c>
      <c r="Q144" s="100">
        <f t="shared" si="25"/>
        <v>0</v>
      </c>
      <c r="R144" s="99"/>
    </row>
    <row r="145" spans="1:18" s="102" customFormat="1" ht="26.25" hidden="1" customHeight="1" x14ac:dyDescent="0.2">
      <c r="A145" s="92">
        <f t="shared" si="26"/>
        <v>13</v>
      </c>
      <c r="B145" s="93" t="s">
        <v>363</v>
      </c>
      <c r="C145" s="94" t="s">
        <v>242</v>
      </c>
      <c r="D145" s="95"/>
      <c r="E145" s="95"/>
      <c r="F145" s="95"/>
      <c r="G145" s="96"/>
      <c r="H145" s="95"/>
      <c r="I145" s="97"/>
      <c r="J145" s="95"/>
      <c r="K145" s="95">
        <f>+K3</f>
        <v>0</v>
      </c>
      <c r="L145" s="95">
        <f>+L3</f>
        <v>0</v>
      </c>
      <c r="M145" s="95"/>
      <c r="N145" s="95"/>
      <c r="O145" s="98">
        <f t="shared" si="24"/>
        <v>0</v>
      </c>
      <c r="P145" s="99">
        <f>+VLOOKUP(B145,'[158]m codes'!$A:$B,2,0)</f>
        <v>1200000416</v>
      </c>
      <c r="Q145" s="100">
        <f t="shared" si="25"/>
        <v>0</v>
      </c>
      <c r="R145" s="99"/>
    </row>
    <row r="146" spans="1:18" s="102" customFormat="1" ht="26.25" hidden="1" customHeight="1" x14ac:dyDescent="0.2">
      <c r="A146" s="92">
        <f t="shared" si="26"/>
        <v>14</v>
      </c>
      <c r="B146" s="93" t="s">
        <v>364</v>
      </c>
      <c r="C146" s="94" t="s">
        <v>242</v>
      </c>
      <c r="D146" s="95"/>
      <c r="E146" s="95"/>
      <c r="F146" s="95"/>
      <c r="G146" s="96"/>
      <c r="H146" s="95"/>
      <c r="I146" s="97">
        <v>4474</v>
      </c>
      <c r="J146" s="95"/>
      <c r="K146" s="95"/>
      <c r="L146" s="95"/>
      <c r="M146" s="95"/>
      <c r="N146" s="95"/>
      <c r="O146" s="98">
        <f t="shared" si="24"/>
        <v>0</v>
      </c>
      <c r="P146" s="99">
        <f>+VLOOKUP(B146,'[158]m codes'!$A:$B,2,0)</f>
        <v>1200000418</v>
      </c>
      <c r="Q146" s="100">
        <f t="shared" si="25"/>
        <v>0</v>
      </c>
      <c r="R146" s="99"/>
    </row>
    <row r="147" spans="1:18" s="102" customFormat="1" ht="26.25" hidden="1" customHeight="1" x14ac:dyDescent="0.2">
      <c r="A147" s="92">
        <f t="shared" si="26"/>
        <v>15</v>
      </c>
      <c r="B147" s="93" t="s">
        <v>365</v>
      </c>
      <c r="C147" s="94" t="s">
        <v>242</v>
      </c>
      <c r="D147" s="95"/>
      <c r="E147" s="95"/>
      <c r="F147" s="95"/>
      <c r="G147" s="96"/>
      <c r="H147" s="95"/>
      <c r="I147" s="97"/>
      <c r="J147" s="95"/>
      <c r="K147" s="95">
        <f>+K3</f>
        <v>0</v>
      </c>
      <c r="L147" s="95">
        <f>+L3</f>
        <v>0</v>
      </c>
      <c r="M147" s="95"/>
      <c r="N147" s="95"/>
      <c r="O147" s="98">
        <f t="shared" si="24"/>
        <v>0</v>
      </c>
      <c r="P147" s="99">
        <f>+VLOOKUP(B147,'[158]m codes'!$A:$B,2,0)</f>
        <v>1200000450</v>
      </c>
      <c r="Q147" s="100">
        <f t="shared" si="25"/>
        <v>0</v>
      </c>
      <c r="R147" s="99"/>
    </row>
    <row r="148" spans="1:18" s="102" customFormat="1" ht="26.25" hidden="1" customHeight="1" x14ac:dyDescent="0.2">
      <c r="A148" s="92">
        <f t="shared" si="26"/>
        <v>16</v>
      </c>
      <c r="B148" s="93" t="s">
        <v>366</v>
      </c>
      <c r="C148" s="94" t="s">
        <v>242</v>
      </c>
      <c r="D148" s="95"/>
      <c r="E148" s="95"/>
      <c r="F148" s="95"/>
      <c r="G148" s="96"/>
      <c r="H148" s="95"/>
      <c r="I148" s="97"/>
      <c r="J148" s="95"/>
      <c r="K148" s="95">
        <f>+K3</f>
        <v>0</v>
      </c>
      <c r="L148" s="95">
        <f>+L3</f>
        <v>0</v>
      </c>
      <c r="M148" s="95"/>
      <c r="N148" s="95"/>
      <c r="O148" s="98">
        <f t="shared" si="24"/>
        <v>0</v>
      </c>
      <c r="P148" s="99">
        <f>+VLOOKUP(B148,'[158]m codes'!$A:$B,2,0)</f>
        <v>1200000451</v>
      </c>
      <c r="Q148" s="100">
        <f t="shared" si="25"/>
        <v>0</v>
      </c>
      <c r="R148" s="99"/>
    </row>
    <row r="149" spans="1:18" s="102" customFormat="1" ht="26.25" hidden="1" customHeight="1" x14ac:dyDescent="0.2">
      <c r="A149" s="92">
        <f t="shared" si="26"/>
        <v>17</v>
      </c>
      <c r="B149" s="93" t="s">
        <v>367</v>
      </c>
      <c r="C149" s="94" t="s">
        <v>242</v>
      </c>
      <c r="D149" s="95"/>
      <c r="E149" s="95"/>
      <c r="F149" s="95"/>
      <c r="G149" s="96"/>
      <c r="H149" s="95"/>
      <c r="I149" s="97"/>
      <c r="J149" s="95"/>
      <c r="K149" s="95">
        <f>+K3</f>
        <v>0</v>
      </c>
      <c r="L149" s="95">
        <f>+L3</f>
        <v>0</v>
      </c>
      <c r="M149" s="95"/>
      <c r="N149" s="95"/>
      <c r="O149" s="98">
        <f t="shared" si="24"/>
        <v>0</v>
      </c>
      <c r="P149" s="99">
        <f>+VLOOKUP(B149,'[158]m codes'!$A:$B,2,0)</f>
        <v>1200000448</v>
      </c>
      <c r="Q149" s="100">
        <f t="shared" si="25"/>
        <v>0</v>
      </c>
      <c r="R149" s="99"/>
    </row>
    <row r="150" spans="1:18" s="102" customFormat="1" ht="26.25" hidden="1" customHeight="1" x14ac:dyDescent="0.2">
      <c r="A150" s="92">
        <f t="shared" si="26"/>
        <v>18</v>
      </c>
      <c r="B150" s="93" t="s">
        <v>368</v>
      </c>
      <c r="C150" s="94" t="s">
        <v>242</v>
      </c>
      <c r="D150" s="95"/>
      <c r="E150" s="95"/>
      <c r="F150" s="95"/>
      <c r="G150" s="96"/>
      <c r="H150" s="95"/>
      <c r="I150" s="97">
        <v>4474</v>
      </c>
      <c r="J150" s="95"/>
      <c r="K150" s="95">
        <f>+K3</f>
        <v>0</v>
      </c>
      <c r="L150" s="95">
        <f>+L3</f>
        <v>0</v>
      </c>
      <c r="M150" s="95"/>
      <c r="N150" s="95"/>
      <c r="O150" s="98">
        <f t="shared" si="24"/>
        <v>0</v>
      </c>
      <c r="P150" s="99">
        <f>+VLOOKUP(B150,'[158]m codes'!$A:$B,2,0)</f>
        <v>1200000417</v>
      </c>
      <c r="Q150" s="100">
        <f t="shared" si="25"/>
        <v>0</v>
      </c>
      <c r="R150" s="99"/>
    </row>
    <row r="151" spans="1:18" s="102" customFormat="1" ht="26.25" hidden="1" customHeight="1" x14ac:dyDescent="0.2">
      <c r="A151" s="92">
        <f t="shared" si="26"/>
        <v>19</v>
      </c>
      <c r="B151" s="93" t="s">
        <v>369</v>
      </c>
      <c r="C151" s="94" t="s">
        <v>242</v>
      </c>
      <c r="D151" s="95"/>
      <c r="E151" s="95"/>
      <c r="F151" s="95"/>
      <c r="G151" s="96"/>
      <c r="H151" s="95"/>
      <c r="I151" s="97"/>
      <c r="J151" s="95"/>
      <c r="K151" s="95">
        <f>+K3</f>
        <v>0</v>
      </c>
      <c r="L151" s="95">
        <f>+L3</f>
        <v>0</v>
      </c>
      <c r="M151" s="95"/>
      <c r="N151" s="95"/>
      <c r="O151" s="98">
        <f t="shared" si="24"/>
        <v>0</v>
      </c>
      <c r="P151" s="99">
        <f>+VLOOKUP(B151,'[158]m codes'!$A:$B,2,0)</f>
        <v>1200000414</v>
      </c>
      <c r="Q151" s="100">
        <f t="shared" si="25"/>
        <v>0</v>
      </c>
      <c r="R151" s="99"/>
    </row>
    <row r="152" spans="1:18" s="102" customFormat="1" ht="26.25" hidden="1" customHeight="1" x14ac:dyDescent="0.2">
      <c r="A152" s="92">
        <f t="shared" si="26"/>
        <v>20</v>
      </c>
      <c r="B152" s="93" t="s">
        <v>370</v>
      </c>
      <c r="C152" s="94" t="s">
        <v>242</v>
      </c>
      <c r="D152" s="95"/>
      <c r="E152" s="95"/>
      <c r="F152" s="95"/>
      <c r="G152" s="96"/>
      <c r="H152" s="95"/>
      <c r="I152" s="97"/>
      <c r="J152" s="95"/>
      <c r="K152" s="95"/>
      <c r="L152" s="95"/>
      <c r="M152" s="95"/>
      <c r="N152" s="95"/>
      <c r="O152" s="98">
        <f t="shared" si="24"/>
        <v>0</v>
      </c>
      <c r="P152" s="99">
        <f>+VLOOKUP(B152,'[158]m codes'!$A:$B,2,0)</f>
        <v>1200000415</v>
      </c>
      <c r="Q152" s="100">
        <f t="shared" si="25"/>
        <v>0</v>
      </c>
      <c r="R152" s="99"/>
    </row>
    <row r="153" spans="1:18" s="102" customFormat="1" ht="26.25" hidden="1" customHeight="1" x14ac:dyDescent="0.2">
      <c r="A153" s="92">
        <f t="shared" si="26"/>
        <v>21</v>
      </c>
      <c r="B153" s="93" t="s">
        <v>371</v>
      </c>
      <c r="C153" s="94" t="s">
        <v>242</v>
      </c>
      <c r="D153" s="95"/>
      <c r="E153" s="95"/>
      <c r="F153" s="95"/>
      <c r="G153" s="96">
        <f t="shared" ref="G153" si="27">+E153-F153</f>
        <v>0</v>
      </c>
      <c r="H153" s="95">
        <f t="shared" ref="H153:H154" si="28">D153-E153</f>
        <v>0</v>
      </c>
      <c r="I153" s="97"/>
      <c r="J153" s="95"/>
      <c r="K153" s="95"/>
      <c r="L153" s="95"/>
      <c r="M153" s="95"/>
      <c r="N153" s="95"/>
      <c r="O153" s="98">
        <f t="shared" si="24"/>
        <v>0</v>
      </c>
      <c r="P153" s="99">
        <f>+VLOOKUP(B153,'[158]m codes'!$A:$B,2,0)</f>
        <v>200001364</v>
      </c>
      <c r="Q153" s="100">
        <f t="shared" si="25"/>
        <v>0</v>
      </c>
      <c r="R153" s="99"/>
    </row>
    <row r="154" spans="1:18" s="102" customFormat="1" ht="26.25" hidden="1" customHeight="1" x14ac:dyDescent="0.2">
      <c r="A154" s="137">
        <f t="shared" si="26"/>
        <v>22</v>
      </c>
      <c r="B154" s="138"/>
      <c r="C154" s="95"/>
      <c r="D154" s="95"/>
      <c r="E154" s="95"/>
      <c r="F154" s="95"/>
      <c r="G154" s="96"/>
      <c r="H154" s="95">
        <f t="shared" si="28"/>
        <v>0</v>
      </c>
      <c r="I154" s="97"/>
      <c r="J154" s="95"/>
      <c r="K154" s="95"/>
      <c r="L154" s="95"/>
      <c r="M154" s="95"/>
      <c r="N154" s="95"/>
      <c r="O154" s="98">
        <f t="shared" si="24"/>
        <v>0</v>
      </c>
      <c r="P154" s="99" t="e">
        <f>+VLOOKUP(B154,'[158]m codes'!$A:$B,2,0)</f>
        <v>#N/A</v>
      </c>
      <c r="Q154" s="100">
        <f t="shared" si="25"/>
        <v>0</v>
      </c>
      <c r="R154" s="99"/>
    </row>
    <row r="155" spans="1:18" s="111" customFormat="1" ht="26.25" hidden="1" customHeight="1" x14ac:dyDescent="0.25">
      <c r="A155" s="139"/>
      <c r="B155" s="108" t="s">
        <v>294</v>
      </c>
      <c r="C155" s="108"/>
      <c r="D155" s="105"/>
      <c r="E155" s="105"/>
      <c r="F155" s="105"/>
      <c r="G155" s="106"/>
      <c r="H155" s="105"/>
      <c r="I155" s="107"/>
      <c r="J155" s="108"/>
      <c r="K155" s="108"/>
      <c r="L155" s="108"/>
      <c r="M155" s="108"/>
      <c r="N155" s="108"/>
      <c r="O155" s="104"/>
      <c r="P155" s="109"/>
      <c r="Q155" s="110"/>
      <c r="R155" s="109"/>
    </row>
    <row r="156" spans="1:18" x14ac:dyDescent="0.25">
      <c r="A156" s="140"/>
      <c r="B156" s="141"/>
      <c r="C156" s="141"/>
      <c r="D156" s="140"/>
      <c r="E156" s="140"/>
      <c r="F156" s="140"/>
      <c r="G156" s="140"/>
      <c r="H156" s="140"/>
      <c r="I156" s="142"/>
      <c r="J156" s="141"/>
      <c r="K156" s="143"/>
      <c r="L156" s="144"/>
      <c r="M156" s="144"/>
      <c r="N156" s="145"/>
      <c r="O156" s="141"/>
      <c r="Q156" s="146"/>
    </row>
    <row r="157" spans="1:18" x14ac:dyDescent="0.25">
      <c r="A157" s="140"/>
      <c r="B157" s="141"/>
      <c r="C157" s="141"/>
      <c r="D157" s="140"/>
      <c r="E157" s="140"/>
      <c r="F157" s="140"/>
      <c r="G157" s="140"/>
      <c r="H157" s="140"/>
      <c r="I157" s="142"/>
      <c r="J157" s="141"/>
      <c r="K157" s="143"/>
      <c r="L157" s="144"/>
      <c r="M157" s="144"/>
      <c r="N157" s="145"/>
      <c r="O157" s="141"/>
      <c r="Q157" s="146"/>
    </row>
    <row r="158" spans="1:18" x14ac:dyDescent="0.25">
      <c r="A158" s="140"/>
      <c r="B158" s="141"/>
      <c r="C158" s="141"/>
      <c r="D158" s="140"/>
      <c r="E158" s="140"/>
      <c r="F158" s="140"/>
      <c r="G158" s="140"/>
      <c r="H158" s="140"/>
      <c r="I158" s="142"/>
      <c r="J158" s="141"/>
      <c r="K158" s="143"/>
      <c r="L158" s="144"/>
      <c r="M158" s="144"/>
      <c r="N158" s="145"/>
      <c r="O158" s="141"/>
      <c r="Q158" s="146"/>
    </row>
    <row r="159" spans="1:18" s="151" customFormat="1" ht="14.25" x14ac:dyDescent="0.25">
      <c r="A159" s="269" t="s">
        <v>372</v>
      </c>
      <c r="B159" s="269"/>
      <c r="C159" s="269"/>
      <c r="D159" s="269"/>
      <c r="E159" s="269"/>
      <c r="F159" s="269"/>
      <c r="G159" s="269"/>
      <c r="H159" s="269"/>
      <c r="I159" s="269"/>
      <c r="J159" s="269"/>
      <c r="K159" s="147"/>
      <c r="L159" s="148"/>
      <c r="M159" s="148"/>
      <c r="N159" s="149"/>
      <c r="O159" s="150"/>
      <c r="Q159" s="152"/>
    </row>
    <row r="162" spans="2:17" x14ac:dyDescent="0.25">
      <c r="B162" s="153"/>
      <c r="D162"/>
      <c r="E162"/>
      <c r="F162"/>
      <c r="G162"/>
      <c r="H162"/>
      <c r="I162"/>
      <c r="K162"/>
      <c r="L162"/>
      <c r="M162"/>
      <c r="N162"/>
      <c r="O162"/>
      <c r="Q162"/>
    </row>
    <row r="163" spans="2:17" ht="15.75" x14ac:dyDescent="0.25">
      <c r="B163" s="154" t="s">
        <v>373</v>
      </c>
      <c r="D163"/>
      <c r="E163"/>
      <c r="F163"/>
      <c r="G163"/>
      <c r="H163"/>
      <c r="I163"/>
      <c r="K163"/>
      <c r="L163"/>
      <c r="M163"/>
      <c r="N163"/>
      <c r="O163"/>
      <c r="Q163"/>
    </row>
    <row r="164" spans="2:17" x14ac:dyDescent="0.25">
      <c r="B164" s="153"/>
      <c r="D164"/>
      <c r="E164"/>
      <c r="F164"/>
      <c r="G164"/>
      <c r="H164"/>
      <c r="I164"/>
      <c r="K164"/>
      <c r="L164"/>
      <c r="M164"/>
      <c r="N164"/>
      <c r="O164"/>
      <c r="Q164"/>
    </row>
    <row r="165" spans="2:17" x14ac:dyDescent="0.25">
      <c r="B165" s="153"/>
      <c r="D165"/>
      <c r="E165"/>
      <c r="F165"/>
      <c r="G165"/>
      <c r="H165"/>
      <c r="I165"/>
      <c r="K165"/>
      <c r="L165"/>
      <c r="M165"/>
      <c r="N165"/>
      <c r="O165"/>
      <c r="Q165"/>
    </row>
    <row r="166" spans="2:17" x14ac:dyDescent="0.25">
      <c r="B166" s="153"/>
      <c r="D166"/>
      <c r="E166"/>
      <c r="F166"/>
      <c r="G166"/>
      <c r="H166"/>
      <c r="I166"/>
      <c r="K166"/>
      <c r="L166"/>
      <c r="M166"/>
      <c r="N166"/>
      <c r="O166"/>
      <c r="Q166"/>
    </row>
    <row r="167" spans="2:17" x14ac:dyDescent="0.25">
      <c r="B167" s="153"/>
      <c r="D167"/>
      <c r="E167"/>
      <c r="F167"/>
      <c r="G167"/>
      <c r="H167"/>
      <c r="I167"/>
      <c r="K167"/>
      <c r="L167"/>
      <c r="M167"/>
      <c r="N167"/>
      <c r="O167"/>
      <c r="Q167"/>
    </row>
    <row r="168" spans="2:17" x14ac:dyDescent="0.25">
      <c r="B168" s="153"/>
      <c r="D168"/>
      <c r="E168"/>
      <c r="F168"/>
      <c r="G168"/>
      <c r="H168"/>
      <c r="I168"/>
      <c r="K168"/>
      <c r="L168"/>
      <c r="M168"/>
      <c r="N168"/>
      <c r="O168"/>
      <c r="Q168"/>
    </row>
    <row r="169" spans="2:17" x14ac:dyDescent="0.25">
      <c r="B169" s="153"/>
      <c r="D169"/>
      <c r="E169"/>
      <c r="F169"/>
      <c r="G169"/>
      <c r="H169"/>
      <c r="I169"/>
      <c r="K169"/>
      <c r="L169"/>
      <c r="M169"/>
      <c r="N169"/>
      <c r="O169"/>
      <c r="Q169"/>
    </row>
    <row r="170" spans="2:17" x14ac:dyDescent="0.25">
      <c r="B170" s="153"/>
      <c r="D170"/>
      <c r="E170"/>
      <c r="F170"/>
      <c r="G170"/>
      <c r="H170"/>
      <c r="I170"/>
      <c r="K170"/>
      <c r="L170"/>
      <c r="M170"/>
      <c r="N170"/>
      <c r="O170"/>
      <c r="Q170"/>
    </row>
    <row r="171" spans="2:17" x14ac:dyDescent="0.25">
      <c r="B171" s="153"/>
      <c r="D171"/>
      <c r="E171"/>
      <c r="F171"/>
      <c r="G171"/>
      <c r="H171"/>
      <c r="I171"/>
      <c r="K171"/>
      <c r="L171"/>
      <c r="M171"/>
      <c r="N171"/>
      <c r="O171"/>
      <c r="Q171"/>
    </row>
    <row r="172" spans="2:17" x14ac:dyDescent="0.25">
      <c r="B172" s="153"/>
      <c r="D172"/>
      <c r="E172"/>
      <c r="F172"/>
      <c r="G172"/>
      <c r="H172"/>
      <c r="I172"/>
      <c r="K172"/>
      <c r="L172"/>
      <c r="M172"/>
      <c r="N172"/>
      <c r="O172"/>
      <c r="Q172"/>
    </row>
    <row r="173" spans="2:17" x14ac:dyDescent="0.25">
      <c r="B173" s="153"/>
      <c r="D173"/>
      <c r="E173"/>
      <c r="F173"/>
      <c r="G173"/>
      <c r="H173"/>
      <c r="I173"/>
      <c r="K173"/>
      <c r="L173"/>
      <c r="M173"/>
      <c r="N173"/>
      <c r="O173"/>
      <c r="Q173"/>
    </row>
    <row r="174" spans="2:17" x14ac:dyDescent="0.25">
      <c r="B174" s="153"/>
      <c r="D174"/>
      <c r="E174"/>
      <c r="F174"/>
      <c r="G174"/>
      <c r="H174"/>
      <c r="I174"/>
      <c r="K174"/>
      <c r="L174"/>
      <c r="M174"/>
      <c r="N174"/>
      <c r="O174"/>
      <c r="Q174"/>
    </row>
    <row r="175" spans="2:17" x14ac:dyDescent="0.25">
      <c r="B175" s="153"/>
      <c r="D175"/>
      <c r="E175"/>
      <c r="F175"/>
      <c r="G175"/>
      <c r="H175"/>
      <c r="I175"/>
      <c r="K175"/>
      <c r="L175"/>
      <c r="M175"/>
      <c r="N175"/>
      <c r="O175"/>
      <c r="Q175"/>
    </row>
    <row r="176" spans="2:17" x14ac:dyDescent="0.25">
      <c r="B176" s="153"/>
      <c r="D176"/>
      <c r="E176"/>
      <c r="F176"/>
      <c r="G176"/>
      <c r="H176"/>
      <c r="I176"/>
      <c r="K176"/>
      <c r="L176"/>
      <c r="M176"/>
      <c r="N176"/>
      <c r="O176"/>
      <c r="Q176"/>
    </row>
    <row r="177" spans="2:17" x14ac:dyDescent="0.25">
      <c r="B177" s="153"/>
      <c r="D177"/>
      <c r="E177"/>
      <c r="F177"/>
      <c r="G177"/>
      <c r="H177"/>
      <c r="I177"/>
      <c r="K177"/>
      <c r="L177"/>
      <c r="M177"/>
      <c r="N177"/>
      <c r="O177"/>
      <c r="Q177"/>
    </row>
    <row r="178" spans="2:17" x14ac:dyDescent="0.25">
      <c r="B178" s="153"/>
      <c r="D178"/>
      <c r="E178"/>
      <c r="F178"/>
      <c r="G178"/>
      <c r="H178"/>
      <c r="I178"/>
      <c r="K178"/>
      <c r="L178"/>
      <c r="M178"/>
      <c r="N178"/>
      <c r="O178"/>
      <c r="Q178"/>
    </row>
    <row r="179" spans="2:17" x14ac:dyDescent="0.25">
      <c r="B179" s="153"/>
      <c r="D179"/>
      <c r="E179"/>
      <c r="F179"/>
      <c r="G179"/>
      <c r="H179"/>
      <c r="I179"/>
      <c r="K179"/>
      <c r="L179"/>
      <c r="M179"/>
      <c r="N179"/>
      <c r="O179"/>
      <c r="Q179"/>
    </row>
    <row r="180" spans="2:17" x14ac:dyDescent="0.25">
      <c r="B180" s="153"/>
      <c r="D180"/>
      <c r="E180"/>
      <c r="F180"/>
      <c r="G180"/>
      <c r="H180"/>
      <c r="I180"/>
      <c r="K180"/>
      <c r="L180"/>
      <c r="M180"/>
      <c r="N180"/>
      <c r="O180"/>
      <c r="Q180"/>
    </row>
    <row r="181" spans="2:17" x14ac:dyDescent="0.25">
      <c r="B181" s="153"/>
      <c r="D181"/>
      <c r="E181"/>
      <c r="F181"/>
      <c r="G181"/>
      <c r="H181"/>
      <c r="I181"/>
      <c r="K181"/>
      <c r="L181"/>
      <c r="M181"/>
      <c r="N181"/>
      <c r="O181"/>
      <c r="Q181"/>
    </row>
    <row r="182" spans="2:17" x14ac:dyDescent="0.25">
      <c r="B182" s="153"/>
      <c r="D182"/>
      <c r="E182"/>
      <c r="F182"/>
      <c r="G182"/>
      <c r="H182"/>
      <c r="I182"/>
      <c r="K182"/>
      <c r="L182"/>
      <c r="M182"/>
      <c r="N182"/>
      <c r="O182"/>
      <c r="Q182"/>
    </row>
    <row r="183" spans="2:17" x14ac:dyDescent="0.25">
      <c r="B183" s="153"/>
      <c r="D183"/>
      <c r="E183"/>
      <c r="F183"/>
      <c r="G183"/>
      <c r="H183"/>
      <c r="I183"/>
      <c r="K183"/>
      <c r="L183"/>
      <c r="M183"/>
      <c r="N183"/>
      <c r="O183"/>
      <c r="Q183"/>
    </row>
    <row r="184" spans="2:17" x14ac:dyDescent="0.25">
      <c r="B184" s="153"/>
      <c r="D184"/>
      <c r="E184"/>
      <c r="F184"/>
      <c r="G184"/>
      <c r="H184"/>
      <c r="I184"/>
      <c r="K184"/>
      <c r="L184"/>
      <c r="M184"/>
      <c r="N184"/>
      <c r="O184"/>
      <c r="Q184"/>
    </row>
    <row r="185" spans="2:17" x14ac:dyDescent="0.25">
      <c r="B185" s="153"/>
      <c r="D185"/>
      <c r="E185"/>
      <c r="F185"/>
      <c r="G185"/>
      <c r="H185"/>
      <c r="I185"/>
      <c r="K185"/>
      <c r="L185"/>
      <c r="M185"/>
      <c r="N185"/>
      <c r="O185"/>
      <c r="Q185"/>
    </row>
    <row r="186" spans="2:17" x14ac:dyDescent="0.25">
      <c r="B186" s="153"/>
      <c r="D186"/>
      <c r="E186"/>
      <c r="F186"/>
      <c r="G186"/>
      <c r="H186"/>
      <c r="I186"/>
      <c r="K186"/>
      <c r="L186"/>
      <c r="M186"/>
      <c r="N186"/>
      <c r="O186"/>
      <c r="Q186"/>
    </row>
    <row r="187" spans="2:17" x14ac:dyDescent="0.25">
      <c r="B187" s="153"/>
      <c r="D187"/>
      <c r="E187"/>
      <c r="F187"/>
      <c r="G187"/>
      <c r="H187"/>
      <c r="I187"/>
      <c r="K187"/>
      <c r="L187"/>
      <c r="M187"/>
      <c r="N187"/>
      <c r="O187"/>
      <c r="Q187"/>
    </row>
    <row r="188" spans="2:17" x14ac:dyDescent="0.25">
      <c r="B188" s="153"/>
      <c r="D188"/>
      <c r="E188"/>
      <c r="F188"/>
      <c r="G188"/>
      <c r="H188"/>
      <c r="I188"/>
      <c r="K188"/>
      <c r="L188"/>
      <c r="M188"/>
      <c r="N188"/>
      <c r="O188"/>
      <c r="Q188"/>
    </row>
    <row r="189" spans="2:17" x14ac:dyDescent="0.25">
      <c r="B189" s="153"/>
      <c r="D189"/>
      <c r="E189"/>
      <c r="F189"/>
      <c r="G189"/>
      <c r="H189"/>
      <c r="I189"/>
      <c r="K189"/>
      <c r="L189"/>
      <c r="M189"/>
      <c r="N189"/>
      <c r="O189"/>
      <c r="Q189"/>
    </row>
    <row r="190" spans="2:17" x14ac:dyDescent="0.25">
      <c r="B190" s="153"/>
      <c r="D190"/>
      <c r="E190"/>
      <c r="F190"/>
      <c r="G190"/>
      <c r="H190"/>
      <c r="I190"/>
      <c r="K190"/>
      <c r="L190"/>
      <c r="M190"/>
      <c r="N190"/>
      <c r="O190"/>
      <c r="Q190"/>
    </row>
    <row r="191" spans="2:17" x14ac:dyDescent="0.25">
      <c r="B191" s="153"/>
      <c r="D191"/>
      <c r="E191"/>
      <c r="F191"/>
      <c r="G191"/>
      <c r="H191"/>
      <c r="I191"/>
      <c r="K191"/>
      <c r="L191"/>
      <c r="M191"/>
      <c r="N191"/>
      <c r="O191"/>
      <c r="Q191"/>
    </row>
    <row r="192" spans="2:17" x14ac:dyDescent="0.25">
      <c r="B192" s="153"/>
      <c r="D192"/>
      <c r="E192"/>
      <c r="F192"/>
      <c r="G192"/>
      <c r="H192"/>
      <c r="I192"/>
      <c r="K192"/>
      <c r="L192"/>
      <c r="M192"/>
      <c r="N192"/>
      <c r="O192"/>
      <c r="Q192"/>
    </row>
    <row r="193" spans="2:17" x14ac:dyDescent="0.25">
      <c r="B193" s="153"/>
      <c r="D193"/>
      <c r="E193"/>
      <c r="F193"/>
      <c r="G193"/>
      <c r="H193"/>
      <c r="I193"/>
      <c r="K193"/>
      <c r="L193"/>
      <c r="M193"/>
      <c r="N193"/>
      <c r="O193"/>
      <c r="Q193"/>
    </row>
    <row r="194" spans="2:17" x14ac:dyDescent="0.25">
      <c r="B194" s="153"/>
      <c r="D194"/>
      <c r="E194"/>
      <c r="F194"/>
      <c r="G194"/>
      <c r="H194"/>
      <c r="I194"/>
      <c r="K194"/>
      <c r="L194"/>
      <c r="M194"/>
      <c r="N194"/>
      <c r="O194"/>
      <c r="Q194"/>
    </row>
    <row r="195" spans="2:17" x14ac:dyDescent="0.25">
      <c r="B195" s="153"/>
      <c r="D195"/>
      <c r="E195"/>
      <c r="F195"/>
      <c r="G195"/>
      <c r="H195"/>
      <c r="I195"/>
      <c r="K195"/>
      <c r="L195"/>
      <c r="M195"/>
      <c r="N195"/>
      <c r="O195"/>
      <c r="Q195"/>
    </row>
    <row r="196" spans="2:17" x14ac:dyDescent="0.25">
      <c r="B196" s="153"/>
      <c r="D196"/>
      <c r="E196"/>
      <c r="F196"/>
      <c r="G196"/>
      <c r="H196"/>
      <c r="I196"/>
      <c r="K196"/>
      <c r="L196"/>
      <c r="M196"/>
      <c r="N196"/>
      <c r="O196"/>
      <c r="Q196"/>
    </row>
    <row r="197" spans="2:17" x14ac:dyDescent="0.25">
      <c r="B197" s="153"/>
      <c r="D197"/>
      <c r="E197"/>
      <c r="F197"/>
      <c r="G197"/>
      <c r="H197"/>
      <c r="I197"/>
      <c r="K197"/>
      <c r="L197"/>
      <c r="M197"/>
      <c r="N197"/>
      <c r="O197"/>
      <c r="Q197"/>
    </row>
    <row r="198" spans="2:17" x14ac:dyDescent="0.25">
      <c r="B198" s="153"/>
      <c r="D198"/>
      <c r="E198"/>
      <c r="F198"/>
      <c r="G198"/>
      <c r="H198"/>
      <c r="I198"/>
      <c r="K198"/>
      <c r="L198"/>
      <c r="M198"/>
      <c r="N198"/>
      <c r="O198"/>
      <c r="Q198"/>
    </row>
    <row r="199" spans="2:17" x14ac:dyDescent="0.25">
      <c r="B199" s="153"/>
      <c r="D199"/>
      <c r="E199"/>
      <c r="F199"/>
      <c r="G199"/>
      <c r="H199"/>
      <c r="I199"/>
      <c r="K199"/>
      <c r="L199"/>
      <c r="M199"/>
      <c r="N199"/>
      <c r="O199"/>
      <c r="Q199"/>
    </row>
    <row r="200" spans="2:17" x14ac:dyDescent="0.25">
      <c r="B200" s="153"/>
      <c r="D200"/>
      <c r="E200"/>
      <c r="F200"/>
      <c r="G200"/>
      <c r="H200"/>
      <c r="I200"/>
      <c r="K200"/>
      <c r="L200"/>
      <c r="M200"/>
      <c r="N200"/>
      <c r="O200"/>
      <c r="Q200"/>
    </row>
    <row r="201" spans="2:17" x14ac:dyDescent="0.25">
      <c r="B201" s="153"/>
      <c r="D201"/>
      <c r="E201"/>
      <c r="F201"/>
      <c r="G201"/>
      <c r="H201"/>
      <c r="I201"/>
      <c r="K201"/>
      <c r="L201"/>
      <c r="M201"/>
      <c r="N201"/>
      <c r="O201"/>
      <c r="Q201"/>
    </row>
    <row r="202" spans="2:17" x14ac:dyDescent="0.25">
      <c r="B202" s="153"/>
      <c r="D202"/>
      <c r="E202"/>
      <c r="F202"/>
      <c r="G202"/>
      <c r="H202"/>
      <c r="I202"/>
      <c r="K202"/>
      <c r="L202"/>
      <c r="M202"/>
      <c r="N202"/>
      <c r="O202"/>
      <c r="Q202"/>
    </row>
    <row r="203" spans="2:17" x14ac:dyDescent="0.25">
      <c r="B203" s="153"/>
      <c r="D203"/>
      <c r="E203"/>
      <c r="F203"/>
      <c r="G203"/>
      <c r="H203"/>
      <c r="I203"/>
      <c r="K203"/>
      <c r="L203"/>
      <c r="M203"/>
      <c r="N203"/>
      <c r="O203"/>
      <c r="Q203"/>
    </row>
  </sheetData>
  <mergeCells count="16">
    <mergeCell ref="K6:O6"/>
    <mergeCell ref="R6:R7"/>
    <mergeCell ref="S9:S11"/>
    <mergeCell ref="S4:S7"/>
    <mergeCell ref="A159:J159"/>
    <mergeCell ref="A6:A7"/>
    <mergeCell ref="B6:B7"/>
    <mergeCell ref="C6:C7"/>
    <mergeCell ref="E6:G6"/>
    <mergeCell ref="H6:H7"/>
    <mergeCell ref="J6:J7"/>
    <mergeCell ref="A1:J1"/>
    <mergeCell ref="A2:J2"/>
    <mergeCell ref="A3:J3"/>
    <mergeCell ref="G4:J4"/>
    <mergeCell ref="G5:J5"/>
  </mergeCells>
  <conditionalFormatting sqref="C59:F64 C154:G154 H1:I3 I10:I13 I153:I154 H6:I9 C153:F153 H10:H18">
    <cfRule type="cellIs" dxfId="45" priority="44" operator="lessThan">
      <formula>0</formula>
    </cfRule>
  </conditionalFormatting>
  <conditionalFormatting sqref="C14:E16 C18:F18 I18 I14:I16">
    <cfRule type="cellIs" dxfId="44" priority="41" operator="lessThan">
      <formula>0</formula>
    </cfRule>
  </conditionalFormatting>
  <conditionalFormatting sqref="C22:F29 I22:I29">
    <cfRule type="cellIs" dxfId="43" priority="40" operator="lessThan">
      <formula>0</formula>
    </cfRule>
  </conditionalFormatting>
  <conditionalFormatting sqref="C32:F58 I32:I58">
    <cfRule type="cellIs" dxfId="42" priority="39" operator="lessThan">
      <formula>0</formula>
    </cfRule>
  </conditionalFormatting>
  <conditionalFormatting sqref="C67:F74 I67:I74">
    <cfRule type="cellIs" dxfId="41" priority="38" operator="lessThan">
      <formula>0</formula>
    </cfRule>
  </conditionalFormatting>
  <conditionalFormatting sqref="C77:F104 I77:I104">
    <cfRule type="cellIs" dxfId="40" priority="37" operator="lessThan">
      <formula>0</formula>
    </cfRule>
  </conditionalFormatting>
  <conditionalFormatting sqref="C107:F114 I107:I114">
    <cfRule type="cellIs" dxfId="39" priority="36" operator="lessThan">
      <formula>0</formula>
    </cfRule>
  </conditionalFormatting>
  <conditionalFormatting sqref="C117:F123 I117:I123">
    <cfRule type="cellIs" dxfId="38" priority="34" operator="lessThan">
      <formula>0</formula>
    </cfRule>
  </conditionalFormatting>
  <conditionalFormatting sqref="C126:F130 I126:I130">
    <cfRule type="cellIs" dxfId="37" priority="35" operator="lessThan">
      <formula>0</formula>
    </cfRule>
  </conditionalFormatting>
  <conditionalFormatting sqref="C133:F151 I133:I151">
    <cfRule type="cellIs" dxfId="36" priority="33" operator="lessThan">
      <formula>0</formula>
    </cfRule>
  </conditionalFormatting>
  <conditionalFormatting sqref="H20:I21 I59:I65 H66:I66 H75:I76 I105 H106:I106 I115 H116:I116 H125:I125 I131 I19 C9:E13 G9:H9 G10:G16 H10:H18">
    <cfRule type="cellIs" dxfId="35" priority="46" operator="lessThan">
      <formula>0</formula>
    </cfRule>
  </conditionalFormatting>
  <conditionalFormatting sqref="H31:I31 I30">
    <cfRule type="cellIs" dxfId="34" priority="45" operator="lessThan">
      <formula>0</formula>
    </cfRule>
  </conditionalFormatting>
  <conditionalFormatting sqref="H155:I1048576">
    <cfRule type="cellIs" dxfId="33" priority="42" operator="lessThan">
      <formula>0</formula>
    </cfRule>
  </conditionalFormatting>
  <conditionalFormatting sqref="I124">
    <cfRule type="cellIs" dxfId="32" priority="43" operator="lessThan">
      <formula>0</formula>
    </cfRule>
  </conditionalFormatting>
  <conditionalFormatting sqref="C152:F152 I152">
    <cfRule type="cellIs" dxfId="31" priority="32" operator="lessThan">
      <formula>0</formula>
    </cfRule>
  </conditionalFormatting>
  <conditionalFormatting sqref="C17:F17 I17">
    <cfRule type="cellIs" dxfId="30" priority="31" operator="lessThan">
      <formula>0</formula>
    </cfRule>
  </conditionalFormatting>
  <conditionalFormatting sqref="K3:K5">
    <cfRule type="cellIs" dxfId="29" priority="30" operator="lessThan">
      <formula>0</formula>
    </cfRule>
  </conditionalFormatting>
  <conditionalFormatting sqref="H22:H29">
    <cfRule type="cellIs" dxfId="28" priority="28" operator="lessThan">
      <formula>0</formula>
    </cfRule>
  </conditionalFormatting>
  <conditionalFormatting sqref="H22:H29">
    <cfRule type="cellIs" dxfId="27" priority="29" operator="lessThan">
      <formula>0</formula>
    </cfRule>
  </conditionalFormatting>
  <conditionalFormatting sqref="H32:H64">
    <cfRule type="cellIs" dxfId="26" priority="26" operator="lessThan">
      <formula>0</formula>
    </cfRule>
  </conditionalFormatting>
  <conditionalFormatting sqref="H32:H64">
    <cfRule type="cellIs" dxfId="25" priority="27" operator="lessThan">
      <formula>0</formula>
    </cfRule>
  </conditionalFormatting>
  <conditionalFormatting sqref="H67:H68 H70:H74">
    <cfRule type="cellIs" dxfId="24" priority="24" operator="lessThan">
      <formula>0</formula>
    </cfRule>
  </conditionalFormatting>
  <conditionalFormatting sqref="H67:H68 H70:H74">
    <cfRule type="cellIs" dxfId="23" priority="25" operator="lessThan">
      <formula>0</formula>
    </cfRule>
  </conditionalFormatting>
  <conditionalFormatting sqref="H69">
    <cfRule type="cellIs" dxfId="22" priority="22" operator="lessThan">
      <formula>0</formula>
    </cfRule>
  </conditionalFormatting>
  <conditionalFormatting sqref="H69">
    <cfRule type="cellIs" dxfId="21" priority="23" operator="lessThan">
      <formula>0</formula>
    </cfRule>
  </conditionalFormatting>
  <conditionalFormatting sqref="H77:H104">
    <cfRule type="cellIs" dxfId="20" priority="20" operator="lessThan">
      <formula>0</formula>
    </cfRule>
  </conditionalFormatting>
  <conditionalFormatting sqref="H77:H104">
    <cfRule type="cellIs" dxfId="19" priority="21" operator="lessThan">
      <formula>0</formula>
    </cfRule>
  </conditionalFormatting>
  <conditionalFormatting sqref="H107:H114">
    <cfRule type="cellIs" dxfId="18" priority="18" operator="lessThan">
      <formula>0</formula>
    </cfRule>
  </conditionalFormatting>
  <conditionalFormatting sqref="H107:H114">
    <cfRule type="cellIs" dxfId="17" priority="19" operator="lessThan">
      <formula>0</formula>
    </cfRule>
  </conditionalFormatting>
  <conditionalFormatting sqref="H117:H123">
    <cfRule type="cellIs" dxfId="16" priority="16" operator="lessThan">
      <formula>0</formula>
    </cfRule>
  </conditionalFormatting>
  <conditionalFormatting sqref="H117:H123">
    <cfRule type="cellIs" dxfId="15" priority="17" operator="lessThan">
      <formula>0</formula>
    </cfRule>
  </conditionalFormatting>
  <conditionalFormatting sqref="H126:H130">
    <cfRule type="cellIs" dxfId="14" priority="14" operator="lessThan">
      <formula>0</formula>
    </cfRule>
  </conditionalFormatting>
  <conditionalFormatting sqref="H126:H130">
    <cfRule type="cellIs" dxfId="13" priority="15" operator="lessThan">
      <formula>0</formula>
    </cfRule>
  </conditionalFormatting>
  <conditionalFormatting sqref="H133:H154">
    <cfRule type="cellIs" dxfId="12" priority="12" operator="lessThan">
      <formula>0</formula>
    </cfRule>
  </conditionalFormatting>
  <conditionalFormatting sqref="H133:H154">
    <cfRule type="cellIs" dxfId="11" priority="13" operator="lessThan">
      <formula>0</formula>
    </cfRule>
  </conditionalFormatting>
  <conditionalFormatting sqref="G17:G18">
    <cfRule type="cellIs" dxfId="10" priority="11" operator="lessThan">
      <formula>0</formula>
    </cfRule>
  </conditionalFormatting>
  <conditionalFormatting sqref="G22:G29">
    <cfRule type="cellIs" dxfId="9" priority="10" operator="lessThan">
      <formula>0</formula>
    </cfRule>
  </conditionalFormatting>
  <conditionalFormatting sqref="G32:G64">
    <cfRule type="cellIs" dxfId="8" priority="9" operator="lessThan">
      <formula>0</formula>
    </cfRule>
  </conditionalFormatting>
  <conditionalFormatting sqref="G67:G74">
    <cfRule type="cellIs" dxfId="7" priority="8" operator="lessThan">
      <formula>0</formula>
    </cfRule>
  </conditionalFormatting>
  <conditionalFormatting sqref="G77:G104">
    <cfRule type="cellIs" dxfId="6" priority="7" operator="lessThan">
      <formula>0</formula>
    </cfRule>
  </conditionalFormatting>
  <conditionalFormatting sqref="G107:G114">
    <cfRule type="cellIs" dxfId="5" priority="6" operator="lessThan">
      <formula>0</formula>
    </cfRule>
  </conditionalFormatting>
  <conditionalFormatting sqref="G117:G123">
    <cfRule type="cellIs" dxfId="4" priority="5" operator="lessThan">
      <formula>0</formula>
    </cfRule>
  </conditionalFormatting>
  <conditionalFormatting sqref="G126:G130">
    <cfRule type="cellIs" dxfId="3" priority="4" operator="lessThan">
      <formula>0</formula>
    </cfRule>
  </conditionalFormatting>
  <conditionalFormatting sqref="G133:G153">
    <cfRule type="cellIs" dxfId="2" priority="3" operator="lessThan">
      <formula>0</formula>
    </cfRule>
  </conditionalFormatting>
  <conditionalFormatting sqref="F14:F16">
    <cfRule type="cellIs" dxfId="1" priority="1" operator="lessThan">
      <formula>0</formula>
    </cfRule>
  </conditionalFormatting>
  <conditionalFormatting sqref="F9:F13">
    <cfRule type="cellIs" dxfId="0" priority="2"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6" man="1"/>
    <brk id="13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41"/>
  <sheetViews>
    <sheetView tabSelected="1" topLeftCell="B1" zoomScaleSheetLayoutView="130" workbookViewId="0">
      <selection activeCell="I5" sqref="I5"/>
    </sheetView>
  </sheetViews>
  <sheetFormatPr defaultRowHeight="15" x14ac:dyDescent="0.25"/>
  <cols>
    <col min="1" max="1" width="7.42578125" customWidth="1"/>
    <col min="2" max="2" width="6.28515625" style="26" customWidth="1"/>
    <col min="3" max="3" width="12.42578125" style="26" customWidth="1"/>
    <col min="4" max="4" width="18" style="26" bestFit="1" customWidth="1"/>
    <col min="5" max="5" width="10.42578125" style="26" customWidth="1"/>
    <col min="6" max="6" width="13.140625" style="26" customWidth="1"/>
    <col min="7" max="7" width="11.7109375" style="26" customWidth="1"/>
    <col min="8" max="8" width="28.28515625" customWidth="1"/>
    <col min="9" max="9" width="22.140625" customWidth="1"/>
    <col min="11" max="11" width="16" customWidth="1"/>
    <col min="12" max="12" width="15.42578125" customWidth="1"/>
    <col min="13" max="13" width="17.140625" customWidth="1"/>
    <col min="14" max="14" width="15.85546875" customWidth="1"/>
  </cols>
  <sheetData>
    <row r="2" spans="2:14" ht="15.75" x14ac:dyDescent="0.25">
      <c r="B2" s="233" t="s">
        <v>0</v>
      </c>
      <c r="C2" s="233"/>
      <c r="D2" s="1" t="s">
        <v>1</v>
      </c>
      <c r="E2" s="2"/>
      <c r="F2" s="2"/>
      <c r="G2" s="3"/>
      <c r="H2" s="4"/>
    </row>
    <row r="3" spans="2:14" ht="15" customHeight="1" x14ac:dyDescent="0.25">
      <c r="B3" s="233" t="s">
        <v>2</v>
      </c>
      <c r="C3" s="233"/>
      <c r="D3" s="5" t="s">
        <v>3</v>
      </c>
      <c r="E3" s="6"/>
      <c r="F3" s="6"/>
      <c r="G3" s="6"/>
      <c r="H3" s="7"/>
    </row>
    <row r="4" spans="2:14" ht="15" customHeight="1" x14ac:dyDescent="0.25">
      <c r="B4" s="234" t="s">
        <v>4</v>
      </c>
      <c r="C4" s="234"/>
      <c r="D4" s="8" t="s">
        <v>5</v>
      </c>
      <c r="E4" s="9"/>
      <c r="F4" s="9"/>
      <c r="G4" s="9"/>
      <c r="H4" s="10"/>
    </row>
    <row r="5" spans="2:14" ht="15" customHeight="1" x14ac:dyDescent="0.25">
      <c r="B5" s="279" t="s">
        <v>6</v>
      </c>
      <c r="C5" s="280"/>
      <c r="D5" s="280"/>
      <c r="E5" s="280"/>
      <c r="F5" s="280"/>
      <c r="G5" s="280"/>
      <c r="H5" s="280"/>
      <c r="K5" s="11"/>
      <c r="L5" s="11" t="s">
        <v>7</v>
      </c>
      <c r="M5" s="11" t="s">
        <v>8</v>
      </c>
      <c r="N5" s="11" t="s">
        <v>9</v>
      </c>
    </row>
    <row r="6" spans="2:14" ht="15" customHeight="1" x14ac:dyDescent="0.25">
      <c r="B6" s="12" t="s">
        <v>10</v>
      </c>
      <c r="C6" s="12" t="s">
        <v>11</v>
      </c>
      <c r="D6" s="12" t="s">
        <v>12</v>
      </c>
      <c r="E6" s="13" t="s">
        <v>13</v>
      </c>
      <c r="F6" s="13" t="s">
        <v>14</v>
      </c>
      <c r="G6" s="12" t="s">
        <v>15</v>
      </c>
      <c r="H6" s="12" t="s">
        <v>16</v>
      </c>
      <c r="K6" s="11" t="s">
        <v>17</v>
      </c>
      <c r="L6" s="14">
        <v>7800</v>
      </c>
      <c r="M6" s="14">
        <v>6395</v>
      </c>
      <c r="N6" s="15">
        <f>+L6-M6</f>
        <v>1405</v>
      </c>
    </row>
    <row r="7" spans="2:14" ht="15" customHeight="1" x14ac:dyDescent="0.25">
      <c r="B7" s="16">
        <v>1</v>
      </c>
      <c r="C7" s="17">
        <v>44841</v>
      </c>
      <c r="D7" s="16">
        <v>7800</v>
      </c>
      <c r="E7" s="16"/>
      <c r="F7" s="16"/>
      <c r="G7" s="16">
        <v>801</v>
      </c>
      <c r="H7" s="16">
        <v>7800</v>
      </c>
      <c r="K7" s="11" t="s">
        <v>18</v>
      </c>
      <c r="L7" s="14">
        <v>3000</v>
      </c>
      <c r="M7" s="14">
        <v>2482</v>
      </c>
      <c r="N7" s="15">
        <f t="shared" ref="N7:N12" si="0">+L7-M7</f>
        <v>518</v>
      </c>
    </row>
    <row r="8" spans="2:14" ht="15" customHeight="1" x14ac:dyDescent="0.25">
      <c r="B8" s="18"/>
      <c r="C8" s="19"/>
      <c r="D8" s="20"/>
      <c r="E8" s="20"/>
      <c r="F8" s="20"/>
      <c r="G8" s="20"/>
      <c r="H8" s="20"/>
      <c r="K8" s="11" t="s">
        <v>19</v>
      </c>
      <c r="L8" s="14">
        <v>2900</v>
      </c>
      <c r="M8" s="14">
        <v>2454</v>
      </c>
      <c r="N8" s="15">
        <f t="shared" si="0"/>
        <v>446</v>
      </c>
    </row>
    <row r="9" spans="2:14" ht="15" customHeight="1" x14ac:dyDescent="0.25">
      <c r="B9" s="281" t="s">
        <v>20</v>
      </c>
      <c r="C9" s="282"/>
      <c r="D9" s="282"/>
      <c r="E9" s="282"/>
      <c r="F9" s="282"/>
      <c r="G9" s="282"/>
      <c r="H9" s="282"/>
      <c r="K9" s="11" t="s">
        <v>21</v>
      </c>
      <c r="L9" s="14">
        <v>1600</v>
      </c>
      <c r="M9" s="14">
        <v>1493</v>
      </c>
      <c r="N9" s="15">
        <f t="shared" si="0"/>
        <v>107</v>
      </c>
    </row>
    <row r="10" spans="2:14" ht="15" customHeight="1" x14ac:dyDescent="0.25">
      <c r="B10" s="12" t="s">
        <v>10</v>
      </c>
      <c r="C10" s="12" t="s">
        <v>11</v>
      </c>
      <c r="D10" s="12" t="s">
        <v>12</v>
      </c>
      <c r="E10" s="13" t="s">
        <v>13</v>
      </c>
      <c r="F10" s="13" t="s">
        <v>14</v>
      </c>
      <c r="G10" s="12" t="s">
        <v>15</v>
      </c>
      <c r="H10" s="12" t="s">
        <v>16</v>
      </c>
      <c r="K10" s="11" t="s">
        <v>22</v>
      </c>
      <c r="L10" s="14">
        <v>48</v>
      </c>
      <c r="M10" s="14">
        <v>48</v>
      </c>
      <c r="N10" s="15">
        <f t="shared" si="0"/>
        <v>0</v>
      </c>
    </row>
    <row r="11" spans="2:14" ht="15" customHeight="1" x14ac:dyDescent="0.25">
      <c r="B11" s="16">
        <v>1</v>
      </c>
      <c r="C11" s="17">
        <v>44853</v>
      </c>
      <c r="D11" s="16">
        <v>900</v>
      </c>
      <c r="E11" s="16"/>
      <c r="F11" s="16"/>
      <c r="G11" s="16">
        <v>807</v>
      </c>
      <c r="H11" s="278">
        <f>+SUM(D11:F15)</f>
        <v>3000</v>
      </c>
      <c r="K11" s="11" t="s">
        <v>23</v>
      </c>
      <c r="L11" s="14">
        <v>3636</v>
      </c>
      <c r="M11" s="14">
        <v>3186</v>
      </c>
      <c r="N11" s="15">
        <f t="shared" si="0"/>
        <v>450</v>
      </c>
    </row>
    <row r="12" spans="2:14" ht="15" customHeight="1" x14ac:dyDescent="0.25">
      <c r="B12" s="16">
        <v>2</v>
      </c>
      <c r="C12" s="17">
        <v>44870</v>
      </c>
      <c r="D12" s="16">
        <v>600</v>
      </c>
      <c r="E12" s="16"/>
      <c r="F12" s="16"/>
      <c r="G12" s="16">
        <v>813</v>
      </c>
      <c r="H12" s="278"/>
      <c r="K12" s="11" t="s">
        <v>24</v>
      </c>
      <c r="L12" s="14">
        <v>12</v>
      </c>
      <c r="M12" s="14"/>
      <c r="N12" s="15">
        <f t="shared" si="0"/>
        <v>12</v>
      </c>
    </row>
    <row r="13" spans="2:14" ht="15" customHeight="1" x14ac:dyDescent="0.25">
      <c r="B13" s="16">
        <v>3</v>
      </c>
      <c r="C13" s="17">
        <v>44882</v>
      </c>
      <c r="D13" s="16">
        <v>600</v>
      </c>
      <c r="E13" s="16"/>
      <c r="F13" s="16"/>
      <c r="G13" s="21">
        <v>820</v>
      </c>
      <c r="H13" s="278"/>
      <c r="K13" s="11" t="s">
        <v>25</v>
      </c>
      <c r="L13" s="14"/>
      <c r="M13" s="14"/>
      <c r="N13" s="11"/>
    </row>
    <row r="14" spans="2:14" ht="15" customHeight="1" x14ac:dyDescent="0.25">
      <c r="B14" s="16">
        <v>4</v>
      </c>
      <c r="C14" s="17">
        <v>44902</v>
      </c>
      <c r="D14" s="16">
        <v>450</v>
      </c>
      <c r="E14" s="16"/>
      <c r="F14" s="16"/>
      <c r="G14" s="21">
        <v>834</v>
      </c>
      <c r="H14" s="278"/>
      <c r="K14" s="11" t="s">
        <v>26</v>
      </c>
      <c r="L14" s="11"/>
      <c r="M14" s="11"/>
      <c r="N14" s="11"/>
    </row>
    <row r="15" spans="2:14" ht="15" customHeight="1" x14ac:dyDescent="0.25">
      <c r="B15" s="16">
        <v>5</v>
      </c>
      <c r="C15" s="17">
        <v>44904</v>
      </c>
      <c r="D15" s="16">
        <v>450</v>
      </c>
      <c r="E15" s="16"/>
      <c r="F15" s="16"/>
      <c r="G15" s="21">
        <v>836</v>
      </c>
      <c r="H15" s="278"/>
      <c r="K15" s="11"/>
      <c r="L15" s="14">
        <f>SUM(L6:L14)</f>
        <v>18996</v>
      </c>
      <c r="M15" s="14">
        <v>16058</v>
      </c>
      <c r="N15" s="15">
        <f>+SUM(N6:N12)</f>
        <v>2938</v>
      </c>
    </row>
    <row r="16" spans="2:14" ht="15" customHeight="1" x14ac:dyDescent="0.25">
      <c r="B16" s="283" t="s">
        <v>27</v>
      </c>
      <c r="C16" s="284"/>
      <c r="D16" s="284"/>
      <c r="E16" s="284"/>
      <c r="F16" s="284"/>
      <c r="G16" s="284"/>
      <c r="H16" s="284"/>
    </row>
    <row r="17" spans="2:8" ht="15" customHeight="1" x14ac:dyDescent="0.25">
      <c r="B17" s="12" t="s">
        <v>10</v>
      </c>
      <c r="C17" s="12" t="s">
        <v>11</v>
      </c>
      <c r="D17" s="12" t="s">
        <v>12</v>
      </c>
      <c r="E17" s="13" t="s">
        <v>13</v>
      </c>
      <c r="F17" s="13" t="s">
        <v>14</v>
      </c>
      <c r="G17" s="12" t="s">
        <v>15</v>
      </c>
      <c r="H17" s="12" t="s">
        <v>16</v>
      </c>
    </row>
    <row r="18" spans="2:8" ht="15" customHeight="1" x14ac:dyDescent="0.25">
      <c r="B18" s="16">
        <v>1</v>
      </c>
      <c r="C18" s="17">
        <v>44853</v>
      </c>
      <c r="D18" s="16">
        <v>1000</v>
      </c>
      <c r="E18" s="16"/>
      <c r="F18" s="16"/>
      <c r="G18" s="16">
        <v>804</v>
      </c>
      <c r="H18" s="285">
        <f>+SUM(D18:D21)</f>
        <v>2900</v>
      </c>
    </row>
    <row r="19" spans="2:8" ht="15" customHeight="1" x14ac:dyDescent="0.25">
      <c r="B19" s="22">
        <v>2</v>
      </c>
      <c r="C19" s="23">
        <v>44871</v>
      </c>
      <c r="D19" s="22">
        <v>1000</v>
      </c>
      <c r="E19" s="22"/>
      <c r="F19" s="22"/>
      <c r="G19" s="16">
        <v>812</v>
      </c>
      <c r="H19" s="286"/>
    </row>
    <row r="20" spans="2:8" ht="15" customHeight="1" x14ac:dyDescent="0.25">
      <c r="B20" s="22">
        <v>3</v>
      </c>
      <c r="C20" s="23">
        <v>44895</v>
      </c>
      <c r="D20" s="22">
        <v>600</v>
      </c>
      <c r="E20" s="22"/>
      <c r="F20" s="22"/>
      <c r="G20" s="21">
        <v>827</v>
      </c>
      <c r="H20" s="286"/>
    </row>
    <row r="21" spans="2:8" ht="15" customHeight="1" x14ac:dyDescent="0.25">
      <c r="B21" s="22">
        <v>4</v>
      </c>
      <c r="C21" s="23">
        <v>44936</v>
      </c>
      <c r="D21" s="22">
        <v>300</v>
      </c>
      <c r="E21" s="22"/>
      <c r="F21" s="22"/>
      <c r="G21" s="16">
        <v>853</v>
      </c>
      <c r="H21" s="286"/>
    </row>
    <row r="22" spans="2:8" ht="15" customHeight="1" x14ac:dyDescent="0.25">
      <c r="B22" s="283" t="s">
        <v>28</v>
      </c>
      <c r="C22" s="284"/>
      <c r="D22" s="284"/>
      <c r="E22" s="284"/>
      <c r="F22" s="284"/>
      <c r="G22" s="284"/>
      <c r="H22" s="284"/>
    </row>
    <row r="23" spans="2:8" ht="15" customHeight="1" x14ac:dyDescent="0.25">
      <c r="B23" s="12" t="s">
        <v>10</v>
      </c>
      <c r="C23" s="12" t="s">
        <v>11</v>
      </c>
      <c r="D23" s="12" t="s">
        <v>12</v>
      </c>
      <c r="E23" s="13" t="s">
        <v>13</v>
      </c>
      <c r="F23" s="13" t="s">
        <v>14</v>
      </c>
      <c r="G23" s="12" t="s">
        <v>15</v>
      </c>
      <c r="H23" s="12" t="s">
        <v>16</v>
      </c>
    </row>
    <row r="24" spans="2:8" ht="15" customHeight="1" x14ac:dyDescent="0.25">
      <c r="B24" s="16">
        <v>1</v>
      </c>
      <c r="C24" s="17">
        <v>44842</v>
      </c>
      <c r="D24" s="16">
        <v>1000</v>
      </c>
      <c r="E24" s="16"/>
      <c r="F24" s="16"/>
      <c r="G24" s="16">
        <v>802</v>
      </c>
      <c r="H24" s="250">
        <f>+SUM(D24:D25)</f>
        <v>1600</v>
      </c>
    </row>
    <row r="25" spans="2:8" ht="15" customHeight="1" x14ac:dyDescent="0.25">
      <c r="B25" s="16">
        <v>2</v>
      </c>
      <c r="C25" s="17">
        <v>44880</v>
      </c>
      <c r="D25" s="16">
        <v>600</v>
      </c>
      <c r="E25" s="16"/>
      <c r="F25" s="16"/>
      <c r="G25" s="21">
        <v>818</v>
      </c>
      <c r="H25" s="252"/>
    </row>
    <row r="26" spans="2:8" ht="15" customHeight="1" x14ac:dyDescent="0.25">
      <c r="B26" s="16"/>
      <c r="C26" s="17"/>
      <c r="D26" s="16"/>
      <c r="E26" s="16"/>
      <c r="F26" s="16"/>
      <c r="G26" s="16"/>
      <c r="H26" s="24"/>
    </row>
    <row r="27" spans="2:8" ht="15" customHeight="1" x14ac:dyDescent="0.25">
      <c r="B27" s="283" t="s">
        <v>29</v>
      </c>
      <c r="C27" s="284"/>
      <c r="D27" s="284"/>
      <c r="E27" s="284"/>
      <c r="F27" s="284"/>
      <c r="G27" s="284"/>
      <c r="H27" s="284"/>
    </row>
    <row r="28" spans="2:8" ht="15" customHeight="1" x14ac:dyDescent="0.25">
      <c r="B28" s="12" t="s">
        <v>10</v>
      </c>
      <c r="C28" s="12" t="s">
        <v>11</v>
      </c>
      <c r="D28" s="12" t="s">
        <v>12</v>
      </c>
      <c r="E28" s="13" t="s">
        <v>13</v>
      </c>
      <c r="F28" s="13" t="s">
        <v>14</v>
      </c>
      <c r="G28" s="12" t="s">
        <v>15</v>
      </c>
      <c r="H28" s="12" t="s">
        <v>16</v>
      </c>
    </row>
    <row r="29" spans="2:8" ht="15" customHeight="1" x14ac:dyDescent="0.25">
      <c r="B29" s="16">
        <v>1</v>
      </c>
      <c r="C29" s="17">
        <v>44886</v>
      </c>
      <c r="D29" s="16">
        <v>48</v>
      </c>
      <c r="E29" s="16"/>
      <c r="F29" s="16"/>
      <c r="G29" s="16">
        <v>819</v>
      </c>
      <c r="H29" s="25">
        <f>+D29</f>
        <v>48</v>
      </c>
    </row>
    <row r="30" spans="2:8" ht="15" customHeight="1" x14ac:dyDescent="0.25">
      <c r="B30" s="20"/>
      <c r="C30" s="19"/>
      <c r="D30" s="20"/>
      <c r="E30" s="20"/>
      <c r="F30" s="20"/>
      <c r="G30" s="20"/>
      <c r="H30" s="25"/>
    </row>
    <row r="31" spans="2:8" ht="15" customHeight="1" x14ac:dyDescent="0.25">
      <c r="B31" s="283" t="s">
        <v>30</v>
      </c>
      <c r="C31" s="284"/>
      <c r="D31" s="284"/>
      <c r="E31" s="284"/>
      <c r="F31" s="284"/>
      <c r="G31" s="284"/>
      <c r="H31" s="284"/>
    </row>
    <row r="32" spans="2:8" ht="15" customHeight="1" x14ac:dyDescent="0.25">
      <c r="B32" s="12" t="s">
        <v>10</v>
      </c>
      <c r="C32" s="12" t="s">
        <v>11</v>
      </c>
      <c r="D32" s="12" t="s">
        <v>12</v>
      </c>
      <c r="E32" s="13" t="s">
        <v>13</v>
      </c>
      <c r="F32" s="13" t="s">
        <v>14</v>
      </c>
      <c r="G32" s="12" t="s">
        <v>15</v>
      </c>
      <c r="H32" s="12" t="s">
        <v>16</v>
      </c>
    </row>
    <row r="33" spans="2:9" ht="15" customHeight="1" x14ac:dyDescent="0.25">
      <c r="B33" s="16">
        <v>1</v>
      </c>
      <c r="C33" s="17">
        <v>44874</v>
      </c>
      <c r="D33" s="16">
        <v>2160</v>
      </c>
      <c r="E33" s="16"/>
      <c r="F33" s="16"/>
      <c r="G33" s="16">
        <v>815</v>
      </c>
      <c r="H33" s="285">
        <f>+SUM(D33:D36)</f>
        <v>3636</v>
      </c>
    </row>
    <row r="34" spans="2:9" ht="15" customHeight="1" x14ac:dyDescent="0.25">
      <c r="B34" s="16">
        <v>2</v>
      </c>
      <c r="C34" s="17">
        <v>44886</v>
      </c>
      <c r="D34" s="16">
        <v>1320</v>
      </c>
      <c r="E34" s="16"/>
      <c r="F34" s="16"/>
      <c r="G34" s="16">
        <v>821</v>
      </c>
      <c r="H34" s="286"/>
    </row>
    <row r="35" spans="2:9" ht="15" customHeight="1" x14ac:dyDescent="0.25">
      <c r="B35" s="16">
        <v>3</v>
      </c>
      <c r="C35" s="17">
        <v>44936</v>
      </c>
      <c r="D35" s="16">
        <v>120</v>
      </c>
      <c r="E35" s="16"/>
      <c r="F35" s="16"/>
      <c r="G35" s="16">
        <v>853</v>
      </c>
      <c r="H35" s="286"/>
    </row>
    <row r="36" spans="2:9" ht="15" customHeight="1" x14ac:dyDescent="0.25">
      <c r="B36" s="16">
        <v>4</v>
      </c>
      <c r="C36" s="17">
        <v>44982</v>
      </c>
      <c r="D36" s="16">
        <v>36</v>
      </c>
      <c r="E36" s="16"/>
      <c r="F36" s="16"/>
      <c r="G36" s="16">
        <v>876</v>
      </c>
      <c r="H36" s="286"/>
    </row>
    <row r="37" spans="2:9" ht="15" customHeight="1" x14ac:dyDescent="0.25">
      <c r="B37" s="283" t="s">
        <v>31</v>
      </c>
      <c r="C37" s="284"/>
      <c r="D37" s="284"/>
      <c r="E37" s="284"/>
      <c r="F37" s="284"/>
      <c r="G37" s="284"/>
      <c r="H37" s="284"/>
    </row>
    <row r="38" spans="2:9" ht="15" customHeight="1" x14ac:dyDescent="0.25">
      <c r="B38" s="12" t="s">
        <v>10</v>
      </c>
      <c r="C38" s="12" t="s">
        <v>11</v>
      </c>
      <c r="D38" s="12" t="s">
        <v>12</v>
      </c>
      <c r="E38" s="13" t="s">
        <v>13</v>
      </c>
      <c r="F38" s="13" t="s">
        <v>14</v>
      </c>
      <c r="G38" s="12" t="s">
        <v>15</v>
      </c>
      <c r="H38" s="12" t="s">
        <v>16</v>
      </c>
    </row>
    <row r="39" spans="2:9" ht="15" customHeight="1" x14ac:dyDescent="0.25">
      <c r="B39" s="16">
        <v>1</v>
      </c>
      <c r="C39" s="17">
        <v>44982</v>
      </c>
      <c r="D39" s="16">
        <v>12</v>
      </c>
      <c r="E39" s="16"/>
      <c r="F39" s="16"/>
      <c r="G39" s="16">
        <v>876</v>
      </c>
      <c r="H39" s="250">
        <f>+SUM(D39:D41)</f>
        <v>12</v>
      </c>
    </row>
    <row r="40" spans="2:9" ht="15" customHeight="1" x14ac:dyDescent="0.25">
      <c r="B40" s="16">
        <v>2</v>
      </c>
      <c r="C40" s="17"/>
      <c r="D40" s="16"/>
      <c r="E40" s="16"/>
      <c r="F40" s="16"/>
      <c r="G40" s="16"/>
      <c r="H40" s="251"/>
    </row>
    <row r="41" spans="2:9" ht="15" customHeight="1" x14ac:dyDescent="0.25">
      <c r="B41" s="16">
        <v>3</v>
      </c>
      <c r="C41" s="17"/>
      <c r="D41" s="16"/>
      <c r="E41" s="16"/>
      <c r="F41" s="16"/>
      <c r="G41" s="16"/>
      <c r="H41" s="252"/>
    </row>
    <row r="42" spans="2:9" ht="10.5" customHeight="1" x14ac:dyDescent="0.25"/>
    <row r="43" spans="2:9" ht="9" customHeight="1" x14ac:dyDescent="0.25"/>
    <row r="45" spans="2:9" ht="18.75" x14ac:dyDescent="0.25">
      <c r="B45" s="287"/>
      <c r="C45" s="287"/>
      <c r="D45" s="287"/>
      <c r="E45"/>
      <c r="F45"/>
      <c r="G45" s="27"/>
    </row>
    <row r="46" spans="2:9" ht="45" x14ac:dyDescent="0.25">
      <c r="B46" s="232" t="s">
        <v>32</v>
      </c>
      <c r="C46" s="232"/>
      <c r="D46" s="28" t="s">
        <v>33</v>
      </c>
      <c r="E46" s="29" t="s">
        <v>34</v>
      </c>
      <c r="F46" s="29" t="s">
        <v>35</v>
      </c>
      <c r="G46" s="29" t="s">
        <v>36</v>
      </c>
      <c r="H46" s="29" t="s">
        <v>37</v>
      </c>
      <c r="I46" s="29" t="s">
        <v>38</v>
      </c>
    </row>
    <row r="47" spans="2:9" x14ac:dyDescent="0.25">
      <c r="B47" s="240" t="s">
        <v>39</v>
      </c>
      <c r="C47" s="240"/>
      <c r="D47" s="31" t="s">
        <v>40</v>
      </c>
      <c r="E47" s="11">
        <f>10+10</f>
        <v>20</v>
      </c>
      <c r="F47" s="11">
        <f>1+2+1+1</f>
        <v>5</v>
      </c>
      <c r="G47" s="11">
        <f>E47-F47</f>
        <v>15</v>
      </c>
      <c r="H47" s="11" t="s">
        <v>41</v>
      </c>
      <c r="I47" s="32" t="s">
        <v>42</v>
      </c>
    </row>
    <row r="48" spans="2:9" x14ac:dyDescent="0.25">
      <c r="B48" s="240"/>
      <c r="C48" s="240"/>
      <c r="D48" s="31" t="s">
        <v>43</v>
      </c>
      <c r="E48" s="11">
        <f>7+2</f>
        <v>9</v>
      </c>
      <c r="F48" s="11">
        <f>1+1+1</f>
        <v>3</v>
      </c>
      <c r="G48" s="11">
        <f>E48-F48</f>
        <v>6</v>
      </c>
      <c r="H48" s="11" t="s">
        <v>44</v>
      </c>
      <c r="I48" s="11">
        <v>853</v>
      </c>
    </row>
    <row r="49" spans="2:9" x14ac:dyDescent="0.25">
      <c r="B49" s="240"/>
      <c r="C49" s="240"/>
      <c r="D49" s="31" t="s">
        <v>45</v>
      </c>
      <c r="E49" s="11">
        <f>2+3</f>
        <v>5</v>
      </c>
      <c r="F49" s="11">
        <f>1+1</f>
        <v>2</v>
      </c>
      <c r="G49" s="11">
        <f>E49-F49</f>
        <v>3</v>
      </c>
      <c r="H49" s="11" t="s">
        <v>46</v>
      </c>
      <c r="I49" s="11" t="s">
        <v>47</v>
      </c>
    </row>
    <row r="50" spans="2:9" ht="30" x14ac:dyDescent="0.25">
      <c r="B50" s="240"/>
      <c r="C50" s="240"/>
      <c r="D50" s="31" t="s">
        <v>48</v>
      </c>
      <c r="E50" s="11">
        <f>1+7</f>
        <v>8</v>
      </c>
      <c r="F50" s="11">
        <f>2+1+1+1+1+1+1</f>
        <v>8</v>
      </c>
      <c r="G50" s="11">
        <f>E50-F50</f>
        <v>0</v>
      </c>
      <c r="H50" s="33" t="s">
        <v>49</v>
      </c>
      <c r="I50" s="11" t="s">
        <v>50</v>
      </c>
    </row>
    <row r="51" spans="2:9" x14ac:dyDescent="0.25">
      <c r="B51" s="240"/>
      <c r="C51" s="240"/>
      <c r="D51" s="31" t="s">
        <v>51</v>
      </c>
      <c r="E51" s="11"/>
      <c r="F51" s="11"/>
      <c r="G51" s="11"/>
      <c r="H51" s="11"/>
      <c r="I51" s="11"/>
    </row>
    <row r="52" spans="2:9" x14ac:dyDescent="0.25">
      <c r="B52" s="240"/>
      <c r="C52" s="240"/>
      <c r="D52" s="31" t="s">
        <v>52</v>
      </c>
      <c r="E52" s="11"/>
      <c r="F52" s="34"/>
      <c r="G52" s="34"/>
      <c r="H52" s="34"/>
      <c r="I52" s="11"/>
    </row>
    <row r="53" spans="2:9" x14ac:dyDescent="0.25">
      <c r="B53" s="240"/>
      <c r="C53" s="240"/>
      <c r="D53" s="31" t="s">
        <v>53</v>
      </c>
      <c r="E53" s="11">
        <v>1</v>
      </c>
      <c r="F53" s="11"/>
      <c r="G53" s="11">
        <f>E53-F53</f>
        <v>1</v>
      </c>
      <c r="H53" s="11"/>
      <c r="I53" s="11">
        <v>822</v>
      </c>
    </row>
    <row r="54" spans="2:9" x14ac:dyDescent="0.25">
      <c r="B54" s="240"/>
      <c r="C54" s="240"/>
      <c r="D54" s="31" t="s">
        <v>54</v>
      </c>
      <c r="E54" s="11"/>
      <c r="F54" s="11"/>
      <c r="G54" s="11"/>
      <c r="H54" s="11"/>
      <c r="I54" s="11"/>
    </row>
    <row r="55" spans="2:9" x14ac:dyDescent="0.25">
      <c r="B55" s="240"/>
      <c r="C55" s="240"/>
      <c r="D55" s="31" t="s">
        <v>55</v>
      </c>
      <c r="E55" s="11"/>
      <c r="F55" s="11"/>
      <c r="G55" s="11"/>
      <c r="H55" s="11"/>
      <c r="I55" s="11"/>
    </row>
    <row r="56" spans="2:9" x14ac:dyDescent="0.25">
      <c r="B56" s="240" t="s">
        <v>56</v>
      </c>
      <c r="C56" s="240"/>
      <c r="D56" s="31" t="s">
        <v>57</v>
      </c>
      <c r="E56" s="11"/>
      <c r="F56" s="11"/>
      <c r="G56" s="11"/>
      <c r="H56" s="11"/>
      <c r="I56" s="11"/>
    </row>
    <row r="57" spans="2:9" x14ac:dyDescent="0.25">
      <c r="B57" s="240"/>
      <c r="C57" s="240"/>
      <c r="D57" s="31" t="s">
        <v>58</v>
      </c>
      <c r="E57" s="11"/>
      <c r="F57" s="11"/>
      <c r="G57" s="11"/>
      <c r="H57" s="11"/>
      <c r="I57" s="11"/>
    </row>
    <row r="58" spans="2:9" x14ac:dyDescent="0.25">
      <c r="B58" s="240"/>
      <c r="C58" s="240"/>
      <c r="D58" s="31" t="s">
        <v>59</v>
      </c>
      <c r="E58" s="11"/>
      <c r="F58" s="11"/>
      <c r="G58" s="11"/>
      <c r="H58" s="11"/>
      <c r="I58" s="11"/>
    </row>
    <row r="59" spans="2:9" x14ac:dyDescent="0.25">
      <c r="B59" s="240"/>
      <c r="C59" s="240"/>
      <c r="D59" s="31" t="s">
        <v>60</v>
      </c>
      <c r="E59" s="11"/>
      <c r="F59" s="11"/>
      <c r="G59" s="11"/>
      <c r="H59" s="11"/>
      <c r="I59" s="11"/>
    </row>
    <row r="60" spans="2:9" x14ac:dyDescent="0.25">
      <c r="B60" s="240"/>
      <c r="C60" s="240"/>
      <c r="D60" s="31" t="s">
        <v>61</v>
      </c>
      <c r="E60" s="11"/>
      <c r="F60" s="11"/>
      <c r="G60" s="11"/>
      <c r="H60" s="11"/>
      <c r="I60" s="11"/>
    </row>
    <row r="61" spans="2:9" x14ac:dyDescent="0.25">
      <c r="B61" s="240"/>
      <c r="C61" s="240"/>
      <c r="D61" s="31" t="s">
        <v>62</v>
      </c>
      <c r="E61" s="11"/>
      <c r="F61" s="11"/>
      <c r="G61" s="11"/>
      <c r="H61" s="11"/>
      <c r="I61" s="11"/>
    </row>
    <row r="62" spans="2:9" x14ac:dyDescent="0.25">
      <c r="B62" s="240"/>
      <c r="C62" s="240"/>
      <c r="D62" s="31" t="s">
        <v>63</v>
      </c>
      <c r="E62" s="11"/>
      <c r="F62" s="11"/>
      <c r="G62" s="11"/>
      <c r="H62" s="11"/>
      <c r="I62" s="11"/>
    </row>
    <row r="63" spans="2:9" x14ac:dyDescent="0.25">
      <c r="B63" s="240"/>
      <c r="C63" s="240"/>
      <c r="D63" s="31" t="s">
        <v>64</v>
      </c>
      <c r="E63" s="11">
        <v>2</v>
      </c>
      <c r="F63" s="11">
        <v>1</v>
      </c>
      <c r="G63" s="11">
        <f>E63-F63</f>
        <v>1</v>
      </c>
      <c r="H63" s="11" t="s">
        <v>65</v>
      </c>
      <c r="I63" s="11">
        <v>803</v>
      </c>
    </row>
    <row r="64" spans="2:9" x14ac:dyDescent="0.25">
      <c r="B64" s="240"/>
      <c r="C64" s="240"/>
      <c r="D64" s="31" t="s">
        <v>66</v>
      </c>
      <c r="E64" s="35">
        <f>2+3+4+1</f>
        <v>10</v>
      </c>
      <c r="F64" s="35">
        <f>3+1+1</f>
        <v>5</v>
      </c>
      <c r="G64" s="11">
        <f>E64-F64</f>
        <v>5</v>
      </c>
      <c r="H64" s="35" t="s">
        <v>67</v>
      </c>
      <c r="I64" s="11" t="s">
        <v>68</v>
      </c>
    </row>
    <row r="65" spans="2:9" x14ac:dyDescent="0.25">
      <c r="B65" s="240"/>
      <c r="C65" s="240"/>
      <c r="D65" s="31" t="s">
        <v>69</v>
      </c>
      <c r="E65" s="11">
        <f>3+1</f>
        <v>4</v>
      </c>
      <c r="F65" s="11">
        <f>1+2+1</f>
        <v>4</v>
      </c>
      <c r="G65" s="11">
        <f>E65-F65</f>
        <v>0</v>
      </c>
      <c r="H65" s="11" t="s">
        <v>70</v>
      </c>
      <c r="I65" s="11" t="s">
        <v>47</v>
      </c>
    </row>
    <row r="66" spans="2:9" x14ac:dyDescent="0.25">
      <c r="B66" s="240"/>
      <c r="C66" s="240"/>
      <c r="D66" s="31" t="s">
        <v>71</v>
      </c>
      <c r="E66" s="11">
        <f>8+4</f>
        <v>12</v>
      </c>
      <c r="F66" s="11">
        <f>2+1+1+1</f>
        <v>5</v>
      </c>
      <c r="G66" s="11">
        <f>E66-F66</f>
        <v>7</v>
      </c>
      <c r="H66" s="11" t="s">
        <v>72</v>
      </c>
      <c r="I66" s="11" t="s">
        <v>73</v>
      </c>
    </row>
    <row r="67" spans="2:9" x14ac:dyDescent="0.25">
      <c r="B67" s="240"/>
      <c r="C67" s="240"/>
      <c r="D67" s="31" t="s">
        <v>74</v>
      </c>
      <c r="E67" s="11"/>
      <c r="F67" s="11"/>
      <c r="G67" s="11"/>
      <c r="H67" s="11"/>
      <c r="I67" s="11"/>
    </row>
    <row r="68" spans="2:9" x14ac:dyDescent="0.25">
      <c r="B68" s="240"/>
      <c r="C68" s="240"/>
      <c r="D68" s="31" t="s">
        <v>75</v>
      </c>
      <c r="E68" s="11">
        <f>1+2+2+2</f>
        <v>7</v>
      </c>
      <c r="F68" s="11">
        <v>1</v>
      </c>
      <c r="G68" s="11">
        <f>E68-F68</f>
        <v>6</v>
      </c>
      <c r="H68" s="11" t="s">
        <v>76</v>
      </c>
      <c r="I68" s="11" t="s">
        <v>77</v>
      </c>
    </row>
    <row r="69" spans="2:9" x14ac:dyDescent="0.25">
      <c r="B69" s="240"/>
      <c r="C69" s="240"/>
      <c r="D69" s="31" t="s">
        <v>78</v>
      </c>
      <c r="E69" s="11"/>
      <c r="F69" s="11"/>
      <c r="G69" s="11"/>
      <c r="H69" s="11"/>
      <c r="I69" s="11"/>
    </row>
    <row r="70" spans="2:9" x14ac:dyDescent="0.25">
      <c r="B70" s="240"/>
      <c r="C70" s="240"/>
      <c r="D70" s="31" t="s">
        <v>79</v>
      </c>
      <c r="E70" s="11"/>
      <c r="F70" s="11"/>
      <c r="G70" s="11"/>
      <c r="H70" s="11"/>
      <c r="I70" s="11"/>
    </row>
    <row r="71" spans="2:9" x14ac:dyDescent="0.25">
      <c r="B71" s="240"/>
      <c r="C71" s="240"/>
      <c r="D71" s="31" t="s">
        <v>80</v>
      </c>
      <c r="E71" s="11"/>
      <c r="F71" s="11"/>
      <c r="G71" s="11"/>
      <c r="H71" s="11"/>
      <c r="I71" s="11"/>
    </row>
    <row r="72" spans="2:9" x14ac:dyDescent="0.25">
      <c r="B72" s="240"/>
      <c r="C72" s="240"/>
      <c r="D72" s="31" t="s">
        <v>81</v>
      </c>
      <c r="E72" s="11"/>
      <c r="F72" s="11"/>
      <c r="G72" s="11"/>
      <c r="H72" s="11"/>
      <c r="I72" s="11"/>
    </row>
    <row r="73" spans="2:9" x14ac:dyDescent="0.25">
      <c r="B73" s="240"/>
      <c r="C73" s="240"/>
      <c r="D73" s="31" t="s">
        <v>82</v>
      </c>
      <c r="E73" s="11">
        <f>3+7+1</f>
        <v>11</v>
      </c>
      <c r="F73" s="34">
        <f>1+1+1</f>
        <v>3</v>
      </c>
      <c r="G73" s="11">
        <f>E73-F73</f>
        <v>8</v>
      </c>
      <c r="H73" s="34" t="s">
        <v>83</v>
      </c>
      <c r="I73" s="11" t="s">
        <v>84</v>
      </c>
    </row>
    <row r="74" spans="2:9" x14ac:dyDescent="0.25">
      <c r="B74" s="240"/>
      <c r="C74" s="240"/>
      <c r="D74" s="31" t="s">
        <v>85</v>
      </c>
      <c r="E74" s="11">
        <f>6+2</f>
        <v>8</v>
      </c>
      <c r="F74" s="34">
        <f>1+1+2</f>
        <v>4</v>
      </c>
      <c r="G74" s="11">
        <f>E74-F74</f>
        <v>4</v>
      </c>
      <c r="H74" s="36" t="s">
        <v>86</v>
      </c>
      <c r="I74" s="11" t="s">
        <v>87</v>
      </c>
    </row>
    <row r="75" spans="2:9" x14ac:dyDescent="0.25">
      <c r="B75" s="240"/>
      <c r="C75" s="240"/>
      <c r="D75" s="31" t="s">
        <v>88</v>
      </c>
      <c r="E75" s="11">
        <f>1+1</f>
        <v>2</v>
      </c>
      <c r="F75" s="11"/>
      <c r="G75" s="11">
        <f>E75-F75</f>
        <v>2</v>
      </c>
      <c r="H75" s="11"/>
      <c r="I75" s="11" t="s">
        <v>89</v>
      </c>
    </row>
    <row r="76" spans="2:9" x14ac:dyDescent="0.25">
      <c r="B76" s="240"/>
      <c r="C76" s="240"/>
      <c r="D76" s="31" t="s">
        <v>90</v>
      </c>
      <c r="E76" s="11">
        <f>2+1+1</f>
        <v>4</v>
      </c>
      <c r="F76" s="11">
        <v>1</v>
      </c>
      <c r="G76" s="11">
        <f>E76-F76</f>
        <v>3</v>
      </c>
      <c r="H76" s="11" t="s">
        <v>91</v>
      </c>
      <c r="I76" s="11" t="s">
        <v>92</v>
      </c>
    </row>
    <row r="77" spans="2:9" x14ac:dyDescent="0.25">
      <c r="B77" s="240"/>
      <c r="C77" s="240"/>
      <c r="D77" s="31" t="s">
        <v>93</v>
      </c>
      <c r="E77" s="11"/>
      <c r="F77" s="11"/>
      <c r="G77" s="11"/>
      <c r="H77" s="11"/>
      <c r="I77" s="11"/>
    </row>
    <row r="78" spans="2:9" x14ac:dyDescent="0.25">
      <c r="B78" s="240"/>
      <c r="C78" s="240"/>
      <c r="D78" s="31" t="s">
        <v>94</v>
      </c>
      <c r="E78" s="11">
        <v>1</v>
      </c>
      <c r="F78" s="11">
        <v>1</v>
      </c>
      <c r="G78" s="11"/>
      <c r="H78" s="11"/>
      <c r="I78" s="11">
        <v>835</v>
      </c>
    </row>
    <row r="79" spans="2:9" x14ac:dyDescent="0.25">
      <c r="B79" s="240"/>
      <c r="C79" s="240"/>
      <c r="D79" s="31" t="s">
        <v>95</v>
      </c>
      <c r="E79" s="11"/>
      <c r="F79" s="11"/>
      <c r="G79" s="11"/>
      <c r="H79" s="11"/>
      <c r="I79" s="11"/>
    </row>
    <row r="80" spans="2:9" x14ac:dyDescent="0.25">
      <c r="B80" s="240"/>
      <c r="C80" s="240"/>
      <c r="D80" s="31" t="s">
        <v>96</v>
      </c>
      <c r="E80" s="11"/>
      <c r="F80" s="11"/>
      <c r="G80" s="11"/>
      <c r="H80" s="11"/>
      <c r="I80" s="11"/>
    </row>
    <row r="81" spans="2:9" x14ac:dyDescent="0.25">
      <c r="B81" s="240"/>
      <c r="C81" s="240"/>
      <c r="D81" s="31" t="s">
        <v>97</v>
      </c>
      <c r="E81" s="11"/>
      <c r="F81" s="11"/>
      <c r="G81" s="11"/>
      <c r="H81" s="11"/>
      <c r="I81" s="11"/>
    </row>
    <row r="82" spans="2:9" x14ac:dyDescent="0.25">
      <c r="B82" s="240"/>
      <c r="C82" s="240"/>
      <c r="D82" s="31" t="s">
        <v>98</v>
      </c>
      <c r="E82" s="11"/>
      <c r="F82" s="11"/>
      <c r="G82" s="11"/>
      <c r="H82" s="11"/>
      <c r="I82" s="11"/>
    </row>
    <row r="83" spans="2:9" x14ac:dyDescent="0.25">
      <c r="B83" s="240"/>
      <c r="C83" s="240"/>
      <c r="D83" s="31" t="s">
        <v>99</v>
      </c>
      <c r="E83" s="11"/>
      <c r="F83" s="11"/>
      <c r="G83" s="11"/>
      <c r="H83" s="11"/>
      <c r="I83" s="11"/>
    </row>
    <row r="84" spans="2:9" x14ac:dyDescent="0.25">
      <c r="B84" s="240"/>
      <c r="C84" s="240"/>
      <c r="D84" s="31" t="s">
        <v>100</v>
      </c>
      <c r="E84" s="35"/>
      <c r="F84" s="35"/>
      <c r="G84" s="35"/>
      <c r="H84" s="35"/>
      <c r="I84" s="11"/>
    </row>
    <row r="85" spans="2:9" x14ac:dyDescent="0.25">
      <c r="B85" s="240"/>
      <c r="C85" s="240"/>
      <c r="D85" s="31" t="s">
        <v>101</v>
      </c>
      <c r="E85" s="11"/>
      <c r="F85" s="11"/>
      <c r="G85" s="11"/>
      <c r="H85" s="11"/>
      <c r="I85" s="11"/>
    </row>
    <row r="86" spans="2:9" x14ac:dyDescent="0.25">
      <c r="B86" s="240"/>
      <c r="C86" s="240"/>
      <c r="D86" s="31" t="s">
        <v>102</v>
      </c>
      <c r="E86" s="11"/>
      <c r="F86" s="11"/>
      <c r="G86" s="11"/>
      <c r="H86" s="11"/>
      <c r="I86" s="11"/>
    </row>
    <row r="87" spans="2:9" x14ac:dyDescent="0.25">
      <c r="B87" s="240"/>
      <c r="C87" s="240"/>
      <c r="D87" s="31" t="s">
        <v>103</v>
      </c>
      <c r="E87" s="11"/>
      <c r="F87" s="11"/>
      <c r="G87" s="11"/>
      <c r="H87" s="11"/>
      <c r="I87" s="11"/>
    </row>
    <row r="88" spans="2:9" x14ac:dyDescent="0.25">
      <c r="B88" s="240"/>
      <c r="C88" s="240"/>
      <c r="D88" s="31" t="s">
        <v>104</v>
      </c>
      <c r="E88" s="11"/>
      <c r="F88" s="11"/>
      <c r="G88" s="11"/>
      <c r="H88" s="11"/>
      <c r="I88" s="11"/>
    </row>
    <row r="89" spans="2:9" x14ac:dyDescent="0.25">
      <c r="B89" s="240"/>
      <c r="C89" s="240"/>
      <c r="D89" s="31" t="s">
        <v>105</v>
      </c>
      <c r="E89" s="11"/>
      <c r="F89" s="11"/>
      <c r="G89" s="11"/>
      <c r="H89" s="11"/>
      <c r="I89" s="11"/>
    </row>
    <row r="90" spans="2:9" x14ac:dyDescent="0.25">
      <c r="B90" s="240"/>
      <c r="C90" s="240"/>
      <c r="D90" s="31" t="s">
        <v>106</v>
      </c>
      <c r="E90" s="11"/>
      <c r="F90" s="11"/>
      <c r="G90" s="11"/>
      <c r="H90" s="11"/>
      <c r="I90" s="11"/>
    </row>
    <row r="91" spans="2:9" x14ac:dyDescent="0.25">
      <c r="B91" s="240"/>
      <c r="C91" s="240"/>
      <c r="D91" s="31" t="s">
        <v>107</v>
      </c>
      <c r="E91" s="11"/>
      <c r="F91" s="11"/>
      <c r="G91" s="11"/>
      <c r="H91" s="11"/>
      <c r="I91" s="11"/>
    </row>
    <row r="92" spans="2:9" x14ac:dyDescent="0.25">
      <c r="B92" s="240"/>
      <c r="C92" s="240"/>
      <c r="D92" s="31" t="s">
        <v>108</v>
      </c>
      <c r="E92" s="11"/>
      <c r="F92" s="11"/>
      <c r="G92" s="11"/>
      <c r="H92" s="11"/>
      <c r="I92" s="11"/>
    </row>
    <row r="93" spans="2:9" x14ac:dyDescent="0.25">
      <c r="B93" s="240"/>
      <c r="C93" s="240"/>
      <c r="D93" s="31" t="s">
        <v>109</v>
      </c>
      <c r="E93" s="11"/>
      <c r="F93" s="11"/>
      <c r="G93" s="11"/>
      <c r="H93" s="11"/>
      <c r="I93" s="11"/>
    </row>
    <row r="94" spans="2:9" x14ac:dyDescent="0.25">
      <c r="B94" s="240"/>
      <c r="C94" s="240"/>
      <c r="D94" s="31" t="s">
        <v>110</v>
      </c>
      <c r="E94" s="11"/>
      <c r="F94" s="11"/>
      <c r="G94" s="11"/>
      <c r="H94" s="11"/>
      <c r="I94" s="11"/>
    </row>
    <row r="95" spans="2:9" x14ac:dyDescent="0.25">
      <c r="B95" s="240"/>
      <c r="C95" s="240"/>
      <c r="D95" s="31" t="s">
        <v>111</v>
      </c>
      <c r="E95" s="11"/>
      <c r="F95" s="11"/>
      <c r="G95" s="11"/>
      <c r="H95" s="11"/>
      <c r="I95" s="11"/>
    </row>
    <row r="96" spans="2:9" x14ac:dyDescent="0.25">
      <c r="B96" s="240"/>
      <c r="C96" s="240"/>
      <c r="D96" s="31" t="s">
        <v>112</v>
      </c>
      <c r="E96" s="11"/>
      <c r="F96" s="11"/>
      <c r="G96" s="11"/>
      <c r="H96" s="11"/>
      <c r="I96" s="11"/>
    </row>
    <row r="97" spans="2:9" x14ac:dyDescent="0.25">
      <c r="B97" s="240" t="s">
        <v>113</v>
      </c>
      <c r="C97" s="240"/>
      <c r="D97" s="31" t="s">
        <v>40</v>
      </c>
      <c r="E97" s="11"/>
      <c r="F97" s="11"/>
      <c r="G97" s="11"/>
      <c r="H97" s="11"/>
      <c r="I97" s="11"/>
    </row>
    <row r="98" spans="2:9" x14ac:dyDescent="0.25">
      <c r="B98" s="240"/>
      <c r="C98" s="240"/>
      <c r="D98" s="31" t="s">
        <v>43</v>
      </c>
      <c r="E98" s="11"/>
      <c r="F98" s="11"/>
      <c r="G98" s="11"/>
      <c r="H98" s="11"/>
      <c r="I98" s="11"/>
    </row>
    <row r="99" spans="2:9" x14ac:dyDescent="0.25">
      <c r="B99" s="240"/>
      <c r="C99" s="240"/>
      <c r="D99" s="31" t="s">
        <v>45</v>
      </c>
      <c r="E99" s="11"/>
      <c r="F99" s="11"/>
      <c r="G99" s="11"/>
      <c r="H99" s="11"/>
      <c r="I99" s="11"/>
    </row>
    <row r="100" spans="2:9" x14ac:dyDescent="0.25">
      <c r="B100" s="240"/>
      <c r="C100" s="240"/>
      <c r="D100" s="31" t="s">
        <v>48</v>
      </c>
      <c r="E100" s="11"/>
      <c r="F100" s="11"/>
      <c r="G100" s="11"/>
      <c r="H100" s="11"/>
      <c r="I100" s="11"/>
    </row>
    <row r="101" spans="2:9" x14ac:dyDescent="0.25">
      <c r="B101" s="240"/>
      <c r="C101" s="240"/>
      <c r="D101" s="31" t="s">
        <v>51</v>
      </c>
      <c r="E101" s="11"/>
      <c r="F101" s="11"/>
      <c r="G101" s="11"/>
      <c r="H101" s="11"/>
      <c r="I101" s="11"/>
    </row>
    <row r="102" spans="2:9" x14ac:dyDescent="0.25">
      <c r="B102" s="240"/>
      <c r="C102" s="240"/>
      <c r="D102" s="31" t="s">
        <v>52</v>
      </c>
      <c r="E102" s="11"/>
      <c r="F102" s="11"/>
      <c r="G102" s="11"/>
      <c r="H102" s="11"/>
      <c r="I102" s="11"/>
    </row>
    <row r="103" spans="2:9" x14ac:dyDescent="0.25">
      <c r="B103" s="240"/>
      <c r="C103" s="240"/>
      <c r="D103" s="31" t="s">
        <v>53</v>
      </c>
      <c r="E103" s="11"/>
      <c r="F103" s="11"/>
      <c r="G103" s="11"/>
      <c r="H103" s="11"/>
      <c r="I103" s="11"/>
    </row>
    <row r="104" spans="2:9" x14ac:dyDescent="0.25">
      <c r="B104" s="240"/>
      <c r="C104" s="240"/>
      <c r="D104" s="31" t="s">
        <v>54</v>
      </c>
      <c r="E104" s="11"/>
      <c r="F104" s="11"/>
      <c r="G104" s="11"/>
      <c r="H104" s="11"/>
      <c r="I104" s="11"/>
    </row>
    <row r="105" spans="2:9" x14ac:dyDescent="0.25">
      <c r="B105" s="240"/>
      <c r="C105" s="240"/>
      <c r="D105" s="31" t="s">
        <v>55</v>
      </c>
      <c r="E105" s="11"/>
      <c r="F105" s="11"/>
      <c r="G105" s="11"/>
      <c r="H105" s="11"/>
      <c r="I105" s="11"/>
    </row>
    <row r="106" spans="2:9" x14ac:dyDescent="0.25">
      <c r="B106" s="240" t="s">
        <v>114</v>
      </c>
      <c r="C106" s="240"/>
      <c r="D106" s="31" t="s">
        <v>115</v>
      </c>
      <c r="E106" s="11">
        <f>2+7+1+6</f>
        <v>16</v>
      </c>
      <c r="F106" s="11">
        <f>1+1+2</f>
        <v>4</v>
      </c>
      <c r="G106" s="11">
        <f t="shared" ref="G106:G111" si="1">E106-F106</f>
        <v>12</v>
      </c>
      <c r="H106" s="11" t="s">
        <v>116</v>
      </c>
      <c r="I106" s="11" t="s">
        <v>117</v>
      </c>
    </row>
    <row r="107" spans="2:9" x14ac:dyDescent="0.25">
      <c r="B107" s="240"/>
      <c r="C107" s="240"/>
      <c r="D107" s="31" t="s">
        <v>118</v>
      </c>
      <c r="E107" s="11">
        <f>1+1+3+3+7+1</f>
        <v>16</v>
      </c>
      <c r="F107" s="11">
        <f>1+1+1+1</f>
        <v>4</v>
      </c>
      <c r="G107" s="11">
        <f t="shared" si="1"/>
        <v>12</v>
      </c>
      <c r="H107" s="11" t="s">
        <v>119</v>
      </c>
      <c r="I107" s="32" t="s">
        <v>120</v>
      </c>
    </row>
    <row r="108" spans="2:9" x14ac:dyDescent="0.25">
      <c r="B108" s="240"/>
      <c r="C108" s="240"/>
      <c r="D108" s="31" t="s">
        <v>121</v>
      </c>
      <c r="E108" s="11">
        <f>3+4</f>
        <v>7</v>
      </c>
      <c r="F108" s="11">
        <v>1</v>
      </c>
      <c r="G108" s="11">
        <f t="shared" si="1"/>
        <v>6</v>
      </c>
      <c r="H108" s="11" t="s">
        <v>122</v>
      </c>
      <c r="I108" s="11" t="s">
        <v>123</v>
      </c>
    </row>
    <row r="109" spans="2:9" x14ac:dyDescent="0.25">
      <c r="B109" s="240"/>
      <c r="C109" s="240"/>
      <c r="D109" s="31" t="s">
        <v>124</v>
      </c>
      <c r="E109" s="11">
        <v>5</v>
      </c>
      <c r="F109" s="11">
        <f>1+1+1+1+1</f>
        <v>5</v>
      </c>
      <c r="G109" s="11">
        <f t="shared" si="1"/>
        <v>0</v>
      </c>
      <c r="H109" s="11" t="s">
        <v>125</v>
      </c>
      <c r="I109" s="11">
        <v>816</v>
      </c>
    </row>
    <row r="110" spans="2:9" x14ac:dyDescent="0.25">
      <c r="B110" s="240"/>
      <c r="C110" s="240"/>
      <c r="D110" s="31" t="s">
        <v>126</v>
      </c>
      <c r="E110" s="11">
        <f>1+1</f>
        <v>2</v>
      </c>
      <c r="F110" s="11">
        <v>1</v>
      </c>
      <c r="G110" s="11">
        <f t="shared" si="1"/>
        <v>1</v>
      </c>
      <c r="H110" s="11" t="s">
        <v>127</v>
      </c>
      <c r="I110" s="11" t="s">
        <v>128</v>
      </c>
    </row>
    <row r="111" spans="2:9" x14ac:dyDescent="0.25">
      <c r="B111" s="240"/>
      <c r="C111" s="240"/>
      <c r="D111" s="31" t="s">
        <v>129</v>
      </c>
      <c r="E111" s="11">
        <f>1+1</f>
        <v>2</v>
      </c>
      <c r="F111" s="11">
        <v>1</v>
      </c>
      <c r="G111" s="11">
        <f t="shared" si="1"/>
        <v>1</v>
      </c>
      <c r="H111" s="11" t="s">
        <v>130</v>
      </c>
      <c r="I111" s="11" t="s">
        <v>131</v>
      </c>
    </row>
    <row r="112" spans="2:9" x14ac:dyDescent="0.25">
      <c r="B112" s="240"/>
      <c r="C112" s="240"/>
      <c r="D112" s="31" t="s">
        <v>132</v>
      </c>
      <c r="E112" s="11"/>
      <c r="F112" s="11"/>
      <c r="G112" s="11"/>
      <c r="H112" s="11"/>
      <c r="I112" s="11"/>
    </row>
    <row r="113" spans="2:9" x14ac:dyDescent="0.25">
      <c r="B113" s="240"/>
      <c r="C113" s="240"/>
      <c r="D113" s="31" t="s">
        <v>133</v>
      </c>
      <c r="E113" s="11"/>
      <c r="F113" s="11"/>
      <c r="G113" s="11"/>
      <c r="H113" s="11"/>
      <c r="I113" s="11"/>
    </row>
    <row r="114" spans="2:9" x14ac:dyDescent="0.25">
      <c r="B114" s="240"/>
      <c r="C114" s="240"/>
      <c r="D114" s="31" t="s">
        <v>134</v>
      </c>
      <c r="E114" s="11">
        <v>1</v>
      </c>
      <c r="F114" s="11">
        <v>1</v>
      </c>
      <c r="G114" s="11">
        <f>E114-F114</f>
        <v>0</v>
      </c>
      <c r="H114" s="11" t="s">
        <v>135</v>
      </c>
      <c r="I114" s="11">
        <v>816</v>
      </c>
    </row>
    <row r="115" spans="2:9" x14ac:dyDescent="0.25">
      <c r="B115" s="240"/>
      <c r="C115" s="240"/>
      <c r="D115" s="31" t="s">
        <v>136</v>
      </c>
      <c r="E115" s="11"/>
      <c r="F115" s="11"/>
      <c r="G115" s="11"/>
      <c r="H115" s="11"/>
      <c r="I115" s="11"/>
    </row>
    <row r="116" spans="2:9" x14ac:dyDescent="0.25">
      <c r="B116" s="240"/>
      <c r="C116" s="240"/>
      <c r="D116" s="31" t="s">
        <v>82</v>
      </c>
      <c r="E116" s="11">
        <v>2</v>
      </c>
      <c r="F116" s="11">
        <v>2</v>
      </c>
      <c r="G116" s="11"/>
      <c r="H116" s="11"/>
      <c r="I116" s="11">
        <v>860</v>
      </c>
    </row>
    <row r="117" spans="2:9" x14ac:dyDescent="0.25">
      <c r="B117" s="240"/>
      <c r="C117" s="240"/>
      <c r="D117" s="31" t="s">
        <v>85</v>
      </c>
      <c r="E117" s="11">
        <v>2</v>
      </c>
      <c r="F117" s="11"/>
      <c r="G117" s="11">
        <f>E117-F117</f>
        <v>2</v>
      </c>
      <c r="H117" s="34"/>
      <c r="I117" s="11"/>
    </row>
    <row r="118" spans="2:9" x14ac:dyDescent="0.25">
      <c r="B118" s="240"/>
      <c r="C118" s="240"/>
      <c r="D118" s="31" t="s">
        <v>88</v>
      </c>
      <c r="E118" s="11">
        <v>1</v>
      </c>
      <c r="F118" s="11"/>
      <c r="G118" s="11">
        <f>E118-F118</f>
        <v>1</v>
      </c>
      <c r="H118" s="11"/>
      <c r="I118" s="11">
        <v>814</v>
      </c>
    </row>
    <row r="119" spans="2:9" x14ac:dyDescent="0.25">
      <c r="B119" s="240"/>
      <c r="C119" s="240"/>
      <c r="D119" s="31" t="s">
        <v>90</v>
      </c>
      <c r="E119" s="11"/>
      <c r="F119" s="11"/>
      <c r="G119" s="11"/>
      <c r="H119" s="11"/>
      <c r="I119" s="11"/>
    </row>
    <row r="120" spans="2:9" x14ac:dyDescent="0.25">
      <c r="B120" s="240"/>
      <c r="C120" s="240"/>
      <c r="D120" s="31" t="s">
        <v>137</v>
      </c>
      <c r="E120" s="11">
        <v>1</v>
      </c>
      <c r="F120" s="11">
        <v>1</v>
      </c>
      <c r="G120" s="11">
        <f>E120-F120</f>
        <v>0</v>
      </c>
      <c r="H120" s="11" t="s">
        <v>138</v>
      </c>
      <c r="I120" s="11">
        <v>816</v>
      </c>
    </row>
    <row r="121" spans="2:9" x14ac:dyDescent="0.25">
      <c r="B121" s="240"/>
      <c r="C121" s="240"/>
      <c r="D121" s="31" t="s">
        <v>94</v>
      </c>
      <c r="E121" s="11"/>
      <c r="F121" s="11"/>
      <c r="G121" s="11"/>
      <c r="H121" s="11"/>
      <c r="I121" s="11"/>
    </row>
    <row r="122" spans="2:9" x14ac:dyDescent="0.25">
      <c r="B122" s="240"/>
      <c r="C122" s="240"/>
      <c r="D122" s="31" t="s">
        <v>95</v>
      </c>
      <c r="E122" s="11"/>
      <c r="F122" s="11"/>
      <c r="G122" s="11"/>
      <c r="H122" s="11"/>
      <c r="I122" s="11"/>
    </row>
    <row r="123" spans="2:9" x14ac:dyDescent="0.25">
      <c r="B123" s="240"/>
      <c r="C123" s="240"/>
      <c r="D123" s="31" t="s">
        <v>96</v>
      </c>
      <c r="E123" s="11">
        <v>1</v>
      </c>
      <c r="F123" s="11"/>
      <c r="G123" s="11">
        <f>E123-F123</f>
        <v>1</v>
      </c>
      <c r="H123" s="11"/>
      <c r="I123" s="11">
        <v>822</v>
      </c>
    </row>
    <row r="124" spans="2:9" x14ac:dyDescent="0.25">
      <c r="B124" s="240"/>
      <c r="C124" s="240"/>
      <c r="D124" s="31" t="s">
        <v>139</v>
      </c>
      <c r="E124" s="11"/>
      <c r="F124" s="11"/>
      <c r="G124" s="11"/>
      <c r="H124" s="11"/>
      <c r="I124" s="11"/>
    </row>
    <row r="125" spans="2:9" x14ac:dyDescent="0.25">
      <c r="B125" s="240"/>
      <c r="C125" s="240"/>
      <c r="D125" s="31" t="s">
        <v>140</v>
      </c>
      <c r="E125" s="11"/>
      <c r="F125" s="11"/>
      <c r="G125" s="11"/>
      <c r="H125" s="11"/>
      <c r="I125" s="11"/>
    </row>
    <row r="126" spans="2:9" x14ac:dyDescent="0.25">
      <c r="B126" s="240"/>
      <c r="C126" s="240"/>
      <c r="D126" s="31" t="s">
        <v>141</v>
      </c>
      <c r="E126" s="11">
        <v>1</v>
      </c>
      <c r="F126" s="11"/>
      <c r="G126" s="11">
        <f>E126-F126</f>
        <v>1</v>
      </c>
      <c r="H126" s="11"/>
      <c r="I126" s="11">
        <v>822</v>
      </c>
    </row>
    <row r="127" spans="2:9" x14ac:dyDescent="0.25">
      <c r="B127" s="240"/>
      <c r="C127" s="240"/>
      <c r="D127" s="31" t="s">
        <v>142</v>
      </c>
      <c r="E127" s="11"/>
      <c r="F127" s="11"/>
      <c r="G127" s="11"/>
      <c r="H127" s="11"/>
      <c r="I127" s="11"/>
    </row>
    <row r="128" spans="2:9" x14ac:dyDescent="0.25">
      <c r="B128" s="240"/>
      <c r="C128" s="240"/>
      <c r="D128" s="31" t="s">
        <v>143</v>
      </c>
      <c r="E128" s="11"/>
      <c r="F128" s="11"/>
      <c r="G128" s="11"/>
      <c r="H128" s="11"/>
      <c r="I128" s="11"/>
    </row>
    <row r="129" spans="2:9" x14ac:dyDescent="0.25">
      <c r="B129" s="240"/>
      <c r="C129" s="240"/>
      <c r="D129" s="31" t="s">
        <v>144</v>
      </c>
      <c r="E129" s="11"/>
      <c r="F129" s="11"/>
      <c r="G129" s="11"/>
      <c r="H129" s="11"/>
      <c r="I129" s="11"/>
    </row>
    <row r="130" spans="2:9" x14ac:dyDescent="0.25">
      <c r="B130" s="240"/>
      <c r="C130" s="240"/>
      <c r="D130" s="31" t="s">
        <v>145</v>
      </c>
      <c r="E130" s="11"/>
      <c r="F130" s="11"/>
      <c r="G130" s="11"/>
      <c r="H130" s="11"/>
      <c r="I130" s="11"/>
    </row>
    <row r="131" spans="2:9" x14ac:dyDescent="0.25">
      <c r="B131" s="240"/>
      <c r="C131" s="240"/>
      <c r="D131" s="31" t="s">
        <v>146</v>
      </c>
      <c r="E131" s="11"/>
      <c r="F131" s="11"/>
      <c r="G131" s="11"/>
      <c r="H131" s="11"/>
      <c r="I131" s="11"/>
    </row>
    <row r="132" spans="2:9" x14ac:dyDescent="0.25">
      <c r="B132" s="240"/>
      <c r="C132" s="240"/>
      <c r="D132" s="31" t="s">
        <v>147</v>
      </c>
      <c r="E132" s="11"/>
      <c r="F132" s="11"/>
      <c r="G132" s="11"/>
      <c r="H132" s="11"/>
      <c r="I132" s="11"/>
    </row>
    <row r="133" spans="2:9" x14ac:dyDescent="0.25">
      <c r="B133" s="240"/>
      <c r="C133" s="240"/>
      <c r="D133" s="31" t="s">
        <v>148</v>
      </c>
      <c r="E133" s="11"/>
      <c r="F133" s="11"/>
      <c r="G133" s="11"/>
      <c r="H133" s="11"/>
      <c r="I133" s="11"/>
    </row>
    <row r="134" spans="2:9" x14ac:dyDescent="0.25">
      <c r="B134" s="240"/>
      <c r="C134" s="240"/>
      <c r="D134" s="31" t="s">
        <v>149</v>
      </c>
      <c r="E134" s="11"/>
      <c r="F134" s="11"/>
      <c r="G134" s="11"/>
      <c r="H134" s="11"/>
      <c r="I134" s="11"/>
    </row>
    <row r="135" spans="2:9" x14ac:dyDescent="0.25">
      <c r="B135" s="240"/>
      <c r="C135" s="240"/>
      <c r="D135" s="31" t="s">
        <v>150</v>
      </c>
      <c r="E135" s="11"/>
      <c r="F135" s="11"/>
      <c r="G135" s="11"/>
      <c r="H135" s="11"/>
      <c r="I135" s="11"/>
    </row>
    <row r="136" spans="2:9" x14ac:dyDescent="0.25">
      <c r="B136" s="240"/>
      <c r="C136" s="240"/>
      <c r="D136" s="31" t="s">
        <v>151</v>
      </c>
      <c r="E136" s="11"/>
      <c r="F136" s="11"/>
      <c r="G136" s="11"/>
      <c r="H136" s="11"/>
      <c r="I136" s="11"/>
    </row>
    <row r="137" spans="2:9" x14ac:dyDescent="0.25">
      <c r="B137" s="240"/>
      <c r="C137" s="240"/>
      <c r="D137" s="31" t="s">
        <v>152</v>
      </c>
      <c r="E137" s="11"/>
      <c r="F137" s="11"/>
      <c r="G137" s="11"/>
      <c r="H137" s="11"/>
      <c r="I137" s="11"/>
    </row>
    <row r="138" spans="2:9" x14ac:dyDescent="0.25">
      <c r="B138" s="240"/>
      <c r="C138" s="240"/>
      <c r="D138" s="31" t="s">
        <v>153</v>
      </c>
      <c r="E138" s="11"/>
      <c r="F138" s="11"/>
      <c r="G138" s="11"/>
      <c r="H138" s="11"/>
      <c r="I138" s="11"/>
    </row>
    <row r="139" spans="2:9" x14ac:dyDescent="0.25">
      <c r="B139" s="240"/>
      <c r="C139" s="240"/>
      <c r="D139" s="31" t="s">
        <v>154</v>
      </c>
      <c r="E139" s="11"/>
      <c r="F139" s="11"/>
      <c r="G139" s="11"/>
      <c r="H139" s="11"/>
      <c r="I139" s="11"/>
    </row>
    <row r="140" spans="2:9" x14ac:dyDescent="0.25">
      <c r="B140" s="240" t="s">
        <v>155</v>
      </c>
      <c r="C140" s="240"/>
      <c r="D140" s="31" t="s">
        <v>40</v>
      </c>
      <c r="E140" s="11">
        <f>30+10+10</f>
        <v>50</v>
      </c>
      <c r="F140" s="11">
        <f>1+1</f>
        <v>2</v>
      </c>
      <c r="G140" s="11">
        <f>E140-F140</f>
        <v>48</v>
      </c>
      <c r="H140" s="11" t="s">
        <v>156</v>
      </c>
      <c r="I140" s="32" t="s">
        <v>157</v>
      </c>
    </row>
    <row r="141" spans="2:9" x14ac:dyDescent="0.25">
      <c r="B141" s="240"/>
      <c r="C141" s="240"/>
      <c r="D141" s="31" t="s">
        <v>43</v>
      </c>
      <c r="E141" s="11">
        <v>8</v>
      </c>
      <c r="F141" s="11"/>
      <c r="G141" s="11">
        <f>E141-F141</f>
        <v>8</v>
      </c>
      <c r="H141" s="11"/>
      <c r="I141" s="11">
        <v>835</v>
      </c>
    </row>
    <row r="142" spans="2:9" x14ac:dyDescent="0.25">
      <c r="B142" s="240"/>
      <c r="C142" s="240"/>
      <c r="D142" s="31" t="s">
        <v>45</v>
      </c>
      <c r="E142" s="11"/>
      <c r="F142" s="11"/>
      <c r="G142" s="11"/>
      <c r="H142" s="11"/>
      <c r="I142" s="11"/>
    </row>
    <row r="143" spans="2:9" x14ac:dyDescent="0.25">
      <c r="B143" s="240"/>
      <c r="C143" s="240"/>
      <c r="D143" s="31" t="s">
        <v>48</v>
      </c>
      <c r="E143" s="11"/>
      <c r="F143" s="11"/>
      <c r="G143" s="11"/>
      <c r="H143" s="11"/>
      <c r="I143" s="11"/>
    </row>
    <row r="144" spans="2:9" x14ac:dyDescent="0.25">
      <c r="B144" s="240"/>
      <c r="C144" s="240"/>
      <c r="D144" s="31" t="s">
        <v>51</v>
      </c>
      <c r="E144" s="11"/>
      <c r="F144" s="11"/>
      <c r="G144" s="11"/>
      <c r="H144" s="11"/>
      <c r="I144" s="11"/>
    </row>
    <row r="145" spans="2:9" x14ac:dyDescent="0.25">
      <c r="B145" s="240"/>
      <c r="C145" s="240"/>
      <c r="D145" s="31" t="s">
        <v>52</v>
      </c>
      <c r="E145" s="11"/>
      <c r="F145" s="11"/>
      <c r="G145" s="11"/>
      <c r="H145" s="11"/>
      <c r="I145" s="11" t="s">
        <v>158</v>
      </c>
    </row>
    <row r="146" spans="2:9" x14ac:dyDescent="0.25">
      <c r="B146" s="240"/>
      <c r="C146" s="240"/>
      <c r="D146" s="31" t="s">
        <v>53</v>
      </c>
      <c r="E146" s="11"/>
      <c r="F146" s="11"/>
      <c r="G146" s="11"/>
      <c r="H146" s="11"/>
      <c r="I146" s="11"/>
    </row>
    <row r="147" spans="2:9" x14ac:dyDescent="0.25">
      <c r="B147" s="240" t="s">
        <v>159</v>
      </c>
      <c r="C147" s="240" t="s">
        <v>40</v>
      </c>
      <c r="D147" s="31" t="s">
        <v>160</v>
      </c>
      <c r="E147" s="11"/>
      <c r="F147" s="11"/>
      <c r="G147" s="11"/>
      <c r="H147" s="11"/>
      <c r="I147" s="11"/>
    </row>
    <row r="148" spans="2:9" x14ac:dyDescent="0.25">
      <c r="B148" s="240"/>
      <c r="C148" s="240"/>
      <c r="D148" s="31" t="s">
        <v>161</v>
      </c>
      <c r="E148" s="11"/>
      <c r="F148" s="11"/>
      <c r="G148" s="11"/>
      <c r="H148" s="11"/>
      <c r="I148" s="11"/>
    </row>
    <row r="149" spans="2:9" x14ac:dyDescent="0.25">
      <c r="B149" s="240"/>
      <c r="C149" s="240" t="s">
        <v>43</v>
      </c>
      <c r="D149" s="31" t="s">
        <v>160</v>
      </c>
      <c r="E149" s="11"/>
      <c r="F149" s="11"/>
      <c r="G149" s="11"/>
      <c r="H149" s="11"/>
      <c r="I149" s="11"/>
    </row>
    <row r="150" spans="2:9" x14ac:dyDescent="0.25">
      <c r="B150" s="240"/>
      <c r="C150" s="240"/>
      <c r="D150" s="31" t="s">
        <v>161</v>
      </c>
      <c r="E150" s="11"/>
      <c r="F150" s="11"/>
      <c r="G150" s="11"/>
      <c r="H150" s="11"/>
      <c r="I150" s="11"/>
    </row>
    <row r="151" spans="2:9" x14ac:dyDescent="0.25">
      <c r="B151" s="240"/>
      <c r="C151" s="240" t="s">
        <v>45</v>
      </c>
      <c r="D151" s="31" t="s">
        <v>160</v>
      </c>
      <c r="E151" s="11"/>
      <c r="F151" s="11"/>
      <c r="G151" s="11"/>
      <c r="H151" s="11"/>
      <c r="I151" s="11"/>
    </row>
    <row r="152" spans="2:9" x14ac:dyDescent="0.25">
      <c r="B152" s="240"/>
      <c r="C152" s="240"/>
      <c r="D152" s="31" t="s">
        <v>161</v>
      </c>
      <c r="E152" s="11">
        <f>2+2</f>
        <v>4</v>
      </c>
      <c r="F152" s="11"/>
      <c r="G152" s="11">
        <f>E152-F152</f>
        <v>4</v>
      </c>
      <c r="H152" s="11"/>
      <c r="I152" s="11" t="s">
        <v>162</v>
      </c>
    </row>
    <row r="153" spans="2:9" x14ac:dyDescent="0.25">
      <c r="B153" s="240"/>
      <c r="C153" s="240" t="s">
        <v>48</v>
      </c>
      <c r="D153" s="31" t="s">
        <v>160</v>
      </c>
      <c r="E153" s="11"/>
      <c r="F153" s="11"/>
      <c r="G153" s="11"/>
      <c r="H153" s="11"/>
      <c r="I153" s="11"/>
    </row>
    <row r="154" spans="2:9" x14ac:dyDescent="0.25">
      <c r="B154" s="240"/>
      <c r="C154" s="240"/>
      <c r="D154" s="31" t="s">
        <v>161</v>
      </c>
      <c r="E154" s="11"/>
      <c r="F154" s="11"/>
      <c r="G154" s="11"/>
      <c r="H154" s="11"/>
      <c r="I154" s="11"/>
    </row>
    <row r="155" spans="2:9" x14ac:dyDescent="0.25">
      <c r="B155" s="240"/>
      <c r="C155" s="240" t="s">
        <v>51</v>
      </c>
      <c r="D155" s="31" t="s">
        <v>160</v>
      </c>
      <c r="E155" s="11"/>
      <c r="F155" s="11"/>
      <c r="G155" s="11"/>
      <c r="H155" s="11"/>
      <c r="I155" s="11"/>
    </row>
    <row r="156" spans="2:9" x14ac:dyDescent="0.25">
      <c r="B156" s="240"/>
      <c r="C156" s="240"/>
      <c r="D156" s="31" t="s">
        <v>161</v>
      </c>
      <c r="E156" s="11"/>
      <c r="F156" s="11"/>
      <c r="G156" s="11"/>
      <c r="H156" s="11"/>
      <c r="I156" s="11"/>
    </row>
    <row r="157" spans="2:9" x14ac:dyDescent="0.25">
      <c r="B157" s="240"/>
      <c r="C157" s="240" t="s">
        <v>52</v>
      </c>
      <c r="D157" s="31" t="s">
        <v>160</v>
      </c>
      <c r="E157" s="11"/>
      <c r="F157" s="11"/>
      <c r="G157" s="11"/>
      <c r="H157" s="11"/>
      <c r="I157" s="11"/>
    </row>
    <row r="158" spans="2:9" x14ac:dyDescent="0.25">
      <c r="B158" s="240"/>
      <c r="C158" s="240"/>
      <c r="D158" s="31" t="s">
        <v>161</v>
      </c>
      <c r="E158" s="11">
        <f>1+2</f>
        <v>3</v>
      </c>
      <c r="F158" s="11">
        <v>1</v>
      </c>
      <c r="G158" s="11">
        <f>E158-F158</f>
        <v>2</v>
      </c>
      <c r="H158" s="11"/>
      <c r="I158" s="11" t="s">
        <v>163</v>
      </c>
    </row>
    <row r="159" spans="2:9" x14ac:dyDescent="0.25">
      <c r="B159" s="240"/>
      <c r="C159" s="240" t="s">
        <v>53</v>
      </c>
      <c r="D159" s="31" t="s">
        <v>160</v>
      </c>
      <c r="E159" s="11"/>
      <c r="F159" s="11"/>
      <c r="G159" s="11"/>
      <c r="H159" s="11"/>
      <c r="I159" s="11"/>
    </row>
    <row r="160" spans="2:9" x14ac:dyDescent="0.25">
      <c r="B160" s="240"/>
      <c r="C160" s="240"/>
      <c r="D160" s="31" t="s">
        <v>161</v>
      </c>
      <c r="E160" s="11"/>
      <c r="F160" s="11"/>
      <c r="G160" s="11"/>
      <c r="H160" s="11"/>
      <c r="I160" s="11"/>
    </row>
    <row r="161" spans="2:9" x14ac:dyDescent="0.25">
      <c r="B161" s="240"/>
      <c r="C161" s="240" t="s">
        <v>54</v>
      </c>
      <c r="D161" s="31" t="s">
        <v>160</v>
      </c>
      <c r="E161" s="11"/>
      <c r="F161" s="11"/>
      <c r="G161" s="11"/>
      <c r="H161" s="11"/>
      <c r="I161" s="11"/>
    </row>
    <row r="162" spans="2:9" x14ac:dyDescent="0.25">
      <c r="B162" s="240"/>
      <c r="C162" s="240"/>
      <c r="D162" s="31" t="s">
        <v>161</v>
      </c>
      <c r="E162" s="11"/>
      <c r="F162" s="11"/>
      <c r="G162" s="11"/>
      <c r="H162" s="11"/>
      <c r="I162" s="11"/>
    </row>
    <row r="163" spans="2:9" x14ac:dyDescent="0.25">
      <c r="B163" s="240"/>
      <c r="C163" s="240" t="s">
        <v>55</v>
      </c>
      <c r="D163" s="31" t="s">
        <v>160</v>
      </c>
      <c r="E163" s="11"/>
      <c r="F163" s="11"/>
      <c r="G163" s="11"/>
      <c r="H163" s="11"/>
      <c r="I163" s="11"/>
    </row>
    <row r="164" spans="2:9" x14ac:dyDescent="0.25">
      <c r="B164" s="240"/>
      <c r="C164" s="240"/>
      <c r="D164" s="31" t="s">
        <v>161</v>
      </c>
      <c r="E164" s="11"/>
      <c r="F164" s="11"/>
      <c r="G164" s="11"/>
      <c r="H164" s="11"/>
      <c r="I164" s="11"/>
    </row>
    <row r="165" spans="2:9" x14ac:dyDescent="0.25">
      <c r="B165" s="240" t="s">
        <v>164</v>
      </c>
      <c r="C165" s="240"/>
      <c r="D165" s="31" t="s">
        <v>165</v>
      </c>
      <c r="E165" s="11"/>
      <c r="F165" s="11"/>
      <c r="G165" s="11"/>
      <c r="H165" s="11"/>
      <c r="I165" s="11"/>
    </row>
    <row r="166" spans="2:9" x14ac:dyDescent="0.25">
      <c r="B166" s="240"/>
      <c r="C166" s="240"/>
      <c r="D166" s="31" t="s">
        <v>40</v>
      </c>
      <c r="E166" s="11"/>
      <c r="F166" s="11"/>
      <c r="G166" s="11"/>
      <c r="H166" s="11"/>
      <c r="I166" s="11"/>
    </row>
    <row r="167" spans="2:9" x14ac:dyDescent="0.25">
      <c r="B167" s="240"/>
      <c r="C167" s="240"/>
      <c r="D167" s="31" t="s">
        <v>43</v>
      </c>
      <c r="E167" s="11"/>
      <c r="F167" s="11"/>
      <c r="G167" s="11"/>
      <c r="H167" s="11"/>
      <c r="I167" s="11"/>
    </row>
    <row r="168" spans="2:9" x14ac:dyDescent="0.25">
      <c r="B168" s="240"/>
      <c r="C168" s="240"/>
      <c r="D168" s="31" t="s">
        <v>45</v>
      </c>
      <c r="E168" s="11"/>
      <c r="F168" s="11"/>
      <c r="G168" s="11"/>
      <c r="H168" s="11"/>
      <c r="I168" s="11"/>
    </row>
    <row r="169" spans="2:9" x14ac:dyDescent="0.25">
      <c r="B169" s="240"/>
      <c r="C169" s="240"/>
      <c r="D169" s="31" t="s">
        <v>48</v>
      </c>
      <c r="E169" s="11"/>
      <c r="F169" s="11"/>
      <c r="G169" s="11"/>
      <c r="H169" s="11"/>
      <c r="I169" s="11"/>
    </row>
    <row r="170" spans="2:9" x14ac:dyDescent="0.25">
      <c r="B170" s="240"/>
      <c r="C170" s="240"/>
      <c r="D170" s="31" t="s">
        <v>51</v>
      </c>
      <c r="E170" s="11"/>
      <c r="F170" s="11"/>
      <c r="G170" s="11"/>
      <c r="H170" s="11"/>
      <c r="I170" s="11"/>
    </row>
    <row r="171" spans="2:9" x14ac:dyDescent="0.25">
      <c r="B171" s="240"/>
      <c r="C171" s="240"/>
      <c r="D171" s="31" t="s">
        <v>52</v>
      </c>
      <c r="E171" s="11"/>
      <c r="F171" s="11"/>
      <c r="G171" s="11"/>
      <c r="H171" s="11"/>
      <c r="I171" s="11"/>
    </row>
    <row r="172" spans="2:9" x14ac:dyDescent="0.25">
      <c r="B172" s="240"/>
      <c r="C172" s="240"/>
      <c r="D172" s="31" t="s">
        <v>53</v>
      </c>
      <c r="E172" s="11"/>
      <c r="F172" s="11"/>
      <c r="G172" s="11"/>
      <c r="H172" s="11"/>
      <c r="I172" s="11"/>
    </row>
    <row r="173" spans="2:9" x14ac:dyDescent="0.25">
      <c r="B173" s="240"/>
      <c r="C173" s="240"/>
      <c r="D173" s="31" t="s">
        <v>54</v>
      </c>
      <c r="E173" s="11"/>
      <c r="F173" s="11"/>
      <c r="G173" s="11"/>
      <c r="H173" s="11"/>
      <c r="I173" s="11"/>
    </row>
    <row r="174" spans="2:9" x14ac:dyDescent="0.25">
      <c r="B174" s="240" t="s">
        <v>166</v>
      </c>
      <c r="C174" s="240"/>
      <c r="D174" s="31" t="s">
        <v>165</v>
      </c>
      <c r="E174" s="11"/>
      <c r="F174" s="11"/>
      <c r="G174" s="11"/>
      <c r="H174" s="11"/>
      <c r="I174" s="11"/>
    </row>
    <row r="175" spans="2:9" x14ac:dyDescent="0.25">
      <c r="B175" s="240"/>
      <c r="C175" s="240"/>
      <c r="D175" s="31" t="s">
        <v>40</v>
      </c>
      <c r="E175" s="11"/>
      <c r="F175" s="11"/>
      <c r="G175" s="11"/>
      <c r="H175" s="11"/>
      <c r="I175" s="11"/>
    </row>
    <row r="176" spans="2:9" x14ac:dyDescent="0.25">
      <c r="B176" s="240"/>
      <c r="C176" s="240"/>
      <c r="D176" s="31" t="s">
        <v>43</v>
      </c>
      <c r="E176" s="11"/>
      <c r="F176" s="11"/>
      <c r="G176" s="11"/>
      <c r="H176" s="11"/>
      <c r="I176" s="11"/>
    </row>
    <row r="177" spans="2:9" x14ac:dyDescent="0.25">
      <c r="B177" s="240"/>
      <c r="C177" s="240"/>
      <c r="D177" s="31" t="s">
        <v>45</v>
      </c>
      <c r="E177" s="11"/>
      <c r="F177" s="11"/>
      <c r="G177" s="11"/>
      <c r="H177" s="11"/>
      <c r="I177" s="11"/>
    </row>
    <row r="178" spans="2:9" x14ac:dyDescent="0.25">
      <c r="B178" s="240"/>
      <c r="C178" s="240"/>
      <c r="D178" s="31" t="s">
        <v>48</v>
      </c>
      <c r="E178" s="11"/>
      <c r="F178" s="11"/>
      <c r="G178" s="11"/>
      <c r="H178" s="11"/>
      <c r="I178" s="11"/>
    </row>
    <row r="179" spans="2:9" x14ac:dyDescent="0.25">
      <c r="B179" s="240"/>
      <c r="C179" s="240"/>
      <c r="D179" s="31" t="s">
        <v>51</v>
      </c>
      <c r="E179" s="11"/>
      <c r="F179" s="11"/>
      <c r="G179" s="11"/>
      <c r="H179" s="11"/>
      <c r="I179" s="11"/>
    </row>
    <row r="180" spans="2:9" x14ac:dyDescent="0.25">
      <c r="B180" s="240"/>
      <c r="C180" s="240"/>
      <c r="D180" s="31" t="s">
        <v>52</v>
      </c>
      <c r="E180" s="11"/>
      <c r="F180" s="11"/>
      <c r="G180" s="11"/>
      <c r="H180" s="11"/>
      <c r="I180" s="11"/>
    </row>
    <row r="181" spans="2:9" x14ac:dyDescent="0.25">
      <c r="B181" s="240"/>
      <c r="C181" s="240"/>
      <c r="D181" s="31" t="s">
        <v>53</v>
      </c>
      <c r="E181" s="11"/>
      <c r="F181" s="11"/>
      <c r="G181" s="11"/>
      <c r="H181" s="11"/>
      <c r="I181" s="11"/>
    </row>
    <row r="182" spans="2:9" x14ac:dyDescent="0.25">
      <c r="B182" s="240"/>
      <c r="C182" s="240"/>
      <c r="D182" s="31" t="s">
        <v>54</v>
      </c>
      <c r="E182" s="11"/>
      <c r="F182" s="11"/>
      <c r="G182" s="11"/>
      <c r="H182" s="11"/>
      <c r="I182" s="11"/>
    </row>
    <row r="183" spans="2:9" x14ac:dyDescent="0.25">
      <c r="B183" s="241" t="s">
        <v>167</v>
      </c>
      <c r="C183" s="241"/>
      <c r="D183" s="37" t="s">
        <v>40</v>
      </c>
      <c r="E183" s="11"/>
      <c r="F183" s="11"/>
      <c r="G183" s="11"/>
      <c r="H183" s="11"/>
      <c r="I183" s="11"/>
    </row>
    <row r="184" spans="2:9" x14ac:dyDescent="0.25">
      <c r="B184" s="241"/>
      <c r="C184" s="241"/>
      <c r="D184" s="37" t="s">
        <v>43</v>
      </c>
      <c r="E184" s="11"/>
      <c r="F184" s="11"/>
      <c r="G184" s="11"/>
      <c r="H184" s="11"/>
      <c r="I184" s="11"/>
    </row>
    <row r="185" spans="2:9" x14ac:dyDescent="0.25">
      <c r="B185" s="241"/>
      <c r="C185" s="241"/>
      <c r="D185" s="37" t="s">
        <v>45</v>
      </c>
      <c r="E185" s="11"/>
      <c r="F185" s="11"/>
      <c r="G185" s="11"/>
      <c r="H185" s="11"/>
      <c r="I185" s="11"/>
    </row>
    <row r="186" spans="2:9" x14ac:dyDescent="0.25">
      <c r="B186" s="241"/>
      <c r="C186" s="241"/>
      <c r="D186" s="37" t="s">
        <v>48</v>
      </c>
      <c r="E186" s="11"/>
      <c r="F186" s="11"/>
      <c r="G186" s="11"/>
      <c r="H186" s="11"/>
      <c r="I186" s="11"/>
    </row>
    <row r="187" spans="2:9" x14ac:dyDescent="0.25">
      <c r="B187" s="241"/>
      <c r="C187" s="241"/>
      <c r="D187" s="37" t="s">
        <v>51</v>
      </c>
      <c r="E187" s="11"/>
      <c r="F187" s="11"/>
      <c r="G187" s="11"/>
      <c r="H187" s="11"/>
      <c r="I187" s="11"/>
    </row>
    <row r="188" spans="2:9" x14ac:dyDescent="0.25">
      <c r="B188" s="241"/>
      <c r="C188" s="241"/>
      <c r="D188" s="37" t="s">
        <v>52</v>
      </c>
      <c r="E188" s="11"/>
      <c r="F188" s="11"/>
      <c r="G188" s="11"/>
      <c r="H188" s="11"/>
      <c r="I188" s="11"/>
    </row>
    <row r="189" spans="2:9" x14ac:dyDescent="0.25">
      <c r="B189" s="241"/>
      <c r="C189" s="241"/>
      <c r="D189" s="37" t="s">
        <v>53</v>
      </c>
      <c r="E189" s="11"/>
      <c r="F189" s="11"/>
      <c r="G189" s="11"/>
      <c r="H189" s="11"/>
      <c r="I189" s="11"/>
    </row>
    <row r="190" spans="2:9" x14ac:dyDescent="0.25">
      <c r="B190" s="241"/>
      <c r="C190" s="241"/>
      <c r="D190" s="37" t="s">
        <v>54</v>
      </c>
      <c r="E190" s="11"/>
      <c r="F190" s="11"/>
      <c r="G190" s="11"/>
      <c r="H190" s="11"/>
      <c r="I190" s="11"/>
    </row>
    <row r="191" spans="2:9" x14ac:dyDescent="0.25">
      <c r="B191" s="241"/>
      <c r="C191" s="241"/>
      <c r="D191" s="37" t="s">
        <v>55</v>
      </c>
      <c r="E191" s="11"/>
      <c r="F191" s="11"/>
      <c r="G191" s="11"/>
      <c r="H191" s="11"/>
      <c r="I191" s="11"/>
    </row>
    <row r="192" spans="2:9" x14ac:dyDescent="0.25">
      <c r="B192" s="241" t="s">
        <v>168</v>
      </c>
      <c r="C192" s="241"/>
      <c r="D192" s="37" t="s">
        <v>40</v>
      </c>
      <c r="E192" s="11"/>
      <c r="F192" s="11"/>
      <c r="G192" s="11"/>
      <c r="H192" s="11"/>
      <c r="I192" s="11"/>
    </row>
    <row r="193" spans="2:9" x14ac:dyDescent="0.25">
      <c r="B193" s="241"/>
      <c r="C193" s="241"/>
      <c r="D193" s="37" t="s">
        <v>43</v>
      </c>
      <c r="E193" s="11"/>
      <c r="F193" s="11"/>
      <c r="G193" s="11"/>
      <c r="H193" s="11"/>
      <c r="I193" s="11"/>
    </row>
    <row r="194" spans="2:9" x14ac:dyDescent="0.25">
      <c r="B194" s="241"/>
      <c r="C194" s="241"/>
      <c r="D194" s="37" t="s">
        <v>45</v>
      </c>
      <c r="E194" s="11"/>
      <c r="F194" s="11"/>
      <c r="G194" s="11"/>
      <c r="H194" s="11"/>
      <c r="I194" s="11"/>
    </row>
    <row r="195" spans="2:9" x14ac:dyDescent="0.25">
      <c r="B195" s="241"/>
      <c r="C195" s="241"/>
      <c r="D195" s="37" t="s">
        <v>48</v>
      </c>
      <c r="E195" s="11"/>
      <c r="F195" s="11"/>
      <c r="G195" s="11"/>
      <c r="H195" s="11"/>
      <c r="I195" s="11"/>
    </row>
    <row r="196" spans="2:9" x14ac:dyDescent="0.25">
      <c r="B196" s="241"/>
      <c r="C196" s="241"/>
      <c r="D196" s="37" t="s">
        <v>51</v>
      </c>
      <c r="E196" s="11"/>
      <c r="F196" s="11"/>
      <c r="G196" s="11"/>
      <c r="H196" s="11"/>
      <c r="I196" s="11"/>
    </row>
    <row r="197" spans="2:9" x14ac:dyDescent="0.25">
      <c r="B197" s="241"/>
      <c r="C197" s="241"/>
      <c r="D197" s="37" t="s">
        <v>52</v>
      </c>
      <c r="E197" s="11"/>
      <c r="F197" s="11"/>
      <c r="G197" s="11"/>
      <c r="H197" s="11"/>
      <c r="I197" s="11"/>
    </row>
    <row r="198" spans="2:9" x14ac:dyDescent="0.25">
      <c r="B198" s="241"/>
      <c r="C198" s="241"/>
      <c r="D198" s="37" t="s">
        <v>53</v>
      </c>
      <c r="E198" s="11"/>
      <c r="F198" s="11"/>
      <c r="G198" s="11"/>
      <c r="H198" s="11"/>
      <c r="I198" s="11"/>
    </row>
    <row r="199" spans="2:9" x14ac:dyDescent="0.25">
      <c r="B199" s="241"/>
      <c r="C199" s="241"/>
      <c r="D199" s="37" t="s">
        <v>54</v>
      </c>
      <c r="E199" s="11"/>
      <c r="F199" s="11"/>
      <c r="G199" s="11"/>
      <c r="H199" s="11"/>
      <c r="I199" s="11"/>
    </row>
    <row r="200" spans="2:9" x14ac:dyDescent="0.25">
      <c r="B200" s="241"/>
      <c r="C200" s="241"/>
      <c r="D200" s="37" t="s">
        <v>55</v>
      </c>
      <c r="E200" s="11"/>
      <c r="F200" s="11"/>
      <c r="G200" s="11"/>
      <c r="H200" s="11"/>
      <c r="I200" s="11"/>
    </row>
    <row r="201" spans="2:9" x14ac:dyDescent="0.25">
      <c r="B201" s="241" t="s">
        <v>169</v>
      </c>
      <c r="C201" s="241"/>
      <c r="D201" s="37" t="s">
        <v>40</v>
      </c>
      <c r="E201" s="11"/>
      <c r="F201" s="11"/>
      <c r="G201" s="11"/>
      <c r="H201" s="11"/>
      <c r="I201" s="11"/>
    </row>
    <row r="202" spans="2:9" x14ac:dyDescent="0.25">
      <c r="B202" s="241"/>
      <c r="C202" s="241"/>
      <c r="D202" s="37" t="s">
        <v>43</v>
      </c>
      <c r="E202" s="11"/>
      <c r="F202" s="11"/>
      <c r="G202" s="11"/>
      <c r="H202" s="11"/>
      <c r="I202" s="11"/>
    </row>
    <row r="203" spans="2:9" x14ac:dyDescent="0.25">
      <c r="B203" s="241"/>
      <c r="C203" s="241"/>
      <c r="D203" s="37" t="s">
        <v>45</v>
      </c>
      <c r="E203" s="11"/>
      <c r="F203" s="11"/>
      <c r="G203" s="11"/>
      <c r="H203" s="11"/>
      <c r="I203" s="11"/>
    </row>
    <row r="204" spans="2:9" x14ac:dyDescent="0.25">
      <c r="B204" s="241"/>
      <c r="C204" s="241"/>
      <c r="D204" s="37" t="s">
        <v>48</v>
      </c>
      <c r="E204" s="11"/>
      <c r="F204" s="11"/>
      <c r="G204" s="11"/>
      <c r="H204" s="11"/>
      <c r="I204" s="11"/>
    </row>
    <row r="205" spans="2:9" x14ac:dyDescent="0.25">
      <c r="B205" s="241"/>
      <c r="C205" s="241"/>
      <c r="D205" s="37" t="s">
        <v>51</v>
      </c>
      <c r="E205" s="11"/>
      <c r="F205" s="11"/>
      <c r="G205" s="11"/>
      <c r="H205" s="11"/>
      <c r="I205" s="11"/>
    </row>
    <row r="206" spans="2:9" x14ac:dyDescent="0.25">
      <c r="B206" s="241"/>
      <c r="C206" s="241"/>
      <c r="D206" s="37" t="s">
        <v>52</v>
      </c>
      <c r="E206" s="11"/>
      <c r="F206" s="11"/>
      <c r="G206" s="11"/>
      <c r="H206" s="11"/>
      <c r="I206" s="11"/>
    </row>
    <row r="207" spans="2:9" x14ac:dyDescent="0.25">
      <c r="B207" s="241"/>
      <c r="C207" s="241"/>
      <c r="D207" s="37" t="s">
        <v>53</v>
      </c>
      <c r="E207" s="11"/>
      <c r="F207" s="11"/>
      <c r="G207" s="11"/>
      <c r="H207" s="11"/>
      <c r="I207" s="11"/>
    </row>
    <row r="208" spans="2:9" x14ac:dyDescent="0.25">
      <c r="B208" s="241"/>
      <c r="C208" s="241"/>
      <c r="D208" s="37" t="s">
        <v>54</v>
      </c>
      <c r="E208" s="11"/>
      <c r="F208" s="11"/>
      <c r="G208" s="11"/>
      <c r="H208" s="11"/>
      <c r="I208" s="11"/>
    </row>
    <row r="209" spans="2:9" ht="18.75" x14ac:dyDescent="0.25">
      <c r="B209" s="38" t="s">
        <v>170</v>
      </c>
      <c r="C209" s="38"/>
      <c r="D209" s="39"/>
      <c r="E209" s="11"/>
      <c r="F209" s="11"/>
      <c r="G209" s="11"/>
      <c r="H209" s="11"/>
      <c r="I209" s="11"/>
    </row>
    <row r="210" spans="2:9" x14ac:dyDescent="0.25">
      <c r="B210" s="240" t="s">
        <v>171</v>
      </c>
      <c r="C210" s="240" t="s">
        <v>54</v>
      </c>
      <c r="D210" s="31" t="s">
        <v>160</v>
      </c>
      <c r="E210" s="11"/>
      <c r="F210" s="11"/>
      <c r="G210" s="11"/>
      <c r="H210" s="11"/>
      <c r="I210" s="11"/>
    </row>
    <row r="211" spans="2:9" x14ac:dyDescent="0.25">
      <c r="B211" s="240"/>
      <c r="C211" s="240"/>
      <c r="D211" s="31" t="s">
        <v>161</v>
      </c>
      <c r="E211" s="11"/>
      <c r="F211" s="11"/>
      <c r="G211" s="11"/>
      <c r="H211" s="11"/>
      <c r="I211" s="11"/>
    </row>
    <row r="212" spans="2:9" x14ac:dyDescent="0.25">
      <c r="B212" s="240"/>
      <c r="C212" s="240"/>
      <c r="D212" s="31" t="s">
        <v>172</v>
      </c>
      <c r="E212" s="11"/>
      <c r="F212" s="11"/>
      <c r="G212" s="11"/>
      <c r="H212" s="11"/>
      <c r="I212" s="11"/>
    </row>
    <row r="213" spans="2:9" x14ac:dyDescent="0.25">
      <c r="B213" s="240"/>
      <c r="C213" s="240" t="s">
        <v>55</v>
      </c>
      <c r="D213" s="31" t="s">
        <v>160</v>
      </c>
      <c r="E213" s="11"/>
      <c r="F213" s="11"/>
      <c r="G213" s="11"/>
      <c r="H213" s="11"/>
      <c r="I213" s="11"/>
    </row>
    <row r="214" spans="2:9" x14ac:dyDescent="0.25">
      <c r="B214" s="240"/>
      <c r="C214" s="240"/>
      <c r="D214" s="31" t="s">
        <v>161</v>
      </c>
      <c r="E214" s="11"/>
      <c r="F214" s="11"/>
      <c r="G214" s="11"/>
      <c r="H214" s="11"/>
      <c r="I214" s="11"/>
    </row>
    <row r="215" spans="2:9" x14ac:dyDescent="0.25">
      <c r="B215" s="240"/>
      <c r="C215" s="240"/>
      <c r="D215" s="31" t="s">
        <v>172</v>
      </c>
      <c r="E215" s="11"/>
      <c r="F215" s="11"/>
      <c r="G215" s="11"/>
      <c r="H215" s="11"/>
      <c r="I215" s="11"/>
    </row>
    <row r="216" spans="2:9" x14ac:dyDescent="0.25">
      <c r="B216" s="242" t="s">
        <v>173</v>
      </c>
      <c r="C216" s="242"/>
      <c r="D216" s="41" t="s">
        <v>174</v>
      </c>
      <c r="E216" s="11"/>
      <c r="F216" s="11"/>
      <c r="G216" s="11"/>
      <c r="H216" s="11"/>
      <c r="I216" s="11"/>
    </row>
    <row r="217" spans="2:9" x14ac:dyDescent="0.25">
      <c r="B217" s="242"/>
      <c r="C217" s="242"/>
      <c r="D217" s="41" t="s">
        <v>175</v>
      </c>
      <c r="E217" s="11"/>
      <c r="F217" s="11"/>
      <c r="G217" s="11"/>
      <c r="H217" s="11"/>
      <c r="I217" s="11"/>
    </row>
    <row r="218" spans="2:9" x14ac:dyDescent="0.25">
      <c r="B218" s="242"/>
      <c r="C218" s="242"/>
      <c r="D218" s="41" t="s">
        <v>176</v>
      </c>
      <c r="E218" s="11"/>
      <c r="F218" s="11"/>
      <c r="G218" s="11"/>
      <c r="H218" s="11"/>
      <c r="I218" s="11"/>
    </row>
    <row r="219" spans="2:9" x14ac:dyDescent="0.25">
      <c r="B219" s="242"/>
      <c r="C219" s="242"/>
      <c r="D219" s="41" t="s">
        <v>177</v>
      </c>
      <c r="E219" s="11"/>
      <c r="F219" s="11"/>
      <c r="G219" s="11"/>
      <c r="H219" s="11"/>
      <c r="I219" s="11"/>
    </row>
    <row r="220" spans="2:9" x14ac:dyDescent="0.25">
      <c r="B220" s="242"/>
      <c r="C220" s="242"/>
      <c r="D220" s="41" t="s">
        <v>178</v>
      </c>
      <c r="E220" s="11"/>
      <c r="F220" s="11"/>
      <c r="G220" s="11"/>
      <c r="H220" s="11"/>
      <c r="I220" s="11"/>
    </row>
    <row r="221" spans="2:9" x14ac:dyDescent="0.25">
      <c r="B221" s="242"/>
      <c r="C221" s="242"/>
      <c r="D221" s="41" t="s">
        <v>179</v>
      </c>
      <c r="E221" s="11"/>
      <c r="F221" s="11"/>
      <c r="G221" s="11"/>
      <c r="H221" s="11"/>
      <c r="I221" s="11"/>
    </row>
    <row r="222" spans="2:9" x14ac:dyDescent="0.25">
      <c r="B222" s="243" t="s">
        <v>180</v>
      </c>
      <c r="C222" s="243"/>
      <c r="D222" s="42" t="s">
        <v>174</v>
      </c>
      <c r="E222" s="11"/>
      <c r="F222" s="11"/>
      <c r="G222" s="11"/>
      <c r="H222" s="11"/>
      <c r="I222" s="11"/>
    </row>
    <row r="223" spans="2:9" x14ac:dyDescent="0.25">
      <c r="B223" s="243"/>
      <c r="C223" s="243"/>
      <c r="D223" s="42" t="s">
        <v>175</v>
      </c>
      <c r="E223" s="11"/>
      <c r="F223" s="11"/>
      <c r="G223" s="11"/>
      <c r="H223" s="11"/>
      <c r="I223" s="11"/>
    </row>
    <row r="224" spans="2:9" x14ac:dyDescent="0.25">
      <c r="B224" s="243"/>
      <c r="C224" s="243"/>
      <c r="D224" s="42" t="s">
        <v>176</v>
      </c>
      <c r="E224" s="11"/>
      <c r="F224" s="11"/>
      <c r="G224" s="11"/>
      <c r="H224" s="11"/>
      <c r="I224" s="11"/>
    </row>
    <row r="225" spans="2:9" x14ac:dyDescent="0.25">
      <c r="B225" s="243" t="s">
        <v>181</v>
      </c>
      <c r="C225" s="243"/>
      <c r="D225" s="42" t="s">
        <v>182</v>
      </c>
      <c r="E225" s="11"/>
      <c r="F225" s="11"/>
      <c r="G225" s="11"/>
      <c r="H225" s="11"/>
      <c r="I225" s="11"/>
    </row>
    <row r="226" spans="2:9" x14ac:dyDescent="0.25">
      <c r="B226" s="243"/>
      <c r="C226" s="243"/>
      <c r="D226" s="42" t="s">
        <v>175</v>
      </c>
      <c r="E226" s="11"/>
      <c r="F226" s="11"/>
      <c r="G226" s="11"/>
      <c r="H226" s="11"/>
      <c r="I226" s="11"/>
    </row>
    <row r="227" spans="2:9" x14ac:dyDescent="0.25">
      <c r="B227" s="243"/>
      <c r="C227" s="243"/>
      <c r="D227" s="42" t="s">
        <v>176</v>
      </c>
      <c r="E227" s="11"/>
      <c r="F227" s="11"/>
      <c r="G227" s="11"/>
      <c r="H227" s="11"/>
      <c r="I227" s="11"/>
    </row>
    <row r="228" spans="2:9" x14ac:dyDescent="0.25">
      <c r="B228" s="243"/>
      <c r="C228" s="243"/>
      <c r="D228" s="42" t="s">
        <v>178</v>
      </c>
      <c r="E228" s="11"/>
      <c r="F228" s="11"/>
      <c r="G228" s="11"/>
      <c r="H228" s="11"/>
      <c r="I228" s="11"/>
    </row>
    <row r="229" spans="2:9" x14ac:dyDescent="0.25">
      <c r="B229" s="243"/>
      <c r="C229" s="243"/>
      <c r="D229" s="42" t="s">
        <v>179</v>
      </c>
      <c r="E229" s="11"/>
      <c r="F229" s="11"/>
      <c r="G229" s="11"/>
      <c r="H229" s="11"/>
      <c r="I229" s="11"/>
    </row>
    <row r="230" spans="2:9" x14ac:dyDescent="0.25">
      <c r="B230" s="243" t="s">
        <v>183</v>
      </c>
      <c r="C230" s="243"/>
      <c r="D230" s="42" t="s">
        <v>54</v>
      </c>
      <c r="E230" s="11"/>
      <c r="F230" s="11"/>
      <c r="G230" s="11"/>
      <c r="H230" s="11"/>
      <c r="I230" s="11"/>
    </row>
    <row r="231" spans="2:9" x14ac:dyDescent="0.25">
      <c r="B231" s="243" t="s">
        <v>184</v>
      </c>
      <c r="C231" s="243"/>
      <c r="D231" s="42" t="s">
        <v>185</v>
      </c>
      <c r="E231" s="11"/>
      <c r="F231" s="11"/>
      <c r="G231" s="11"/>
      <c r="H231" s="11"/>
      <c r="I231" s="11"/>
    </row>
    <row r="232" spans="2:9" x14ac:dyDescent="0.25">
      <c r="B232" s="243"/>
      <c r="C232" s="243"/>
      <c r="D232" s="42" t="s">
        <v>186</v>
      </c>
      <c r="E232" s="11"/>
      <c r="F232" s="11"/>
      <c r="G232" s="11"/>
      <c r="H232" s="11"/>
      <c r="I232" s="11"/>
    </row>
    <row r="233" spans="2:9" x14ac:dyDescent="0.25">
      <c r="B233" s="243"/>
      <c r="C233" s="243"/>
      <c r="D233" s="42" t="s">
        <v>187</v>
      </c>
      <c r="E233" s="11"/>
      <c r="F233" s="11"/>
      <c r="G233" s="11"/>
      <c r="H233" s="11"/>
      <c r="I233" s="11"/>
    </row>
    <row r="234" spans="2:9" x14ac:dyDescent="0.25">
      <c r="B234" s="243"/>
      <c r="C234" s="243"/>
      <c r="D234" s="42" t="s">
        <v>54</v>
      </c>
      <c r="E234" s="11"/>
      <c r="F234" s="11"/>
      <c r="G234" s="11"/>
      <c r="H234" s="11"/>
      <c r="I234" s="11"/>
    </row>
    <row r="235" spans="2:9" x14ac:dyDescent="0.25">
      <c r="B235" s="243"/>
      <c r="C235" s="243"/>
      <c r="D235" s="42" t="s">
        <v>55</v>
      </c>
      <c r="E235" s="11"/>
      <c r="F235" s="11"/>
      <c r="G235" s="11"/>
      <c r="H235" s="11"/>
      <c r="I235" s="43"/>
    </row>
    <row r="236" spans="2:9" x14ac:dyDescent="0.25">
      <c r="B236" s="243" t="s">
        <v>188</v>
      </c>
      <c r="C236" s="243"/>
      <c r="D236" s="42" t="s">
        <v>189</v>
      </c>
      <c r="E236" s="11"/>
      <c r="F236" s="11"/>
      <c r="G236" s="11"/>
      <c r="H236" s="11"/>
      <c r="I236" s="43"/>
    </row>
    <row r="237" spans="2:9" x14ac:dyDescent="0.25">
      <c r="B237" s="243"/>
      <c r="C237" s="243"/>
      <c r="D237" s="42" t="s">
        <v>55</v>
      </c>
      <c r="E237" s="11"/>
      <c r="F237" s="11"/>
      <c r="G237" s="11"/>
      <c r="H237" s="11"/>
      <c r="I237" s="43"/>
    </row>
    <row r="238" spans="2:9" x14ac:dyDescent="0.25">
      <c r="B238" s="240" t="s">
        <v>190</v>
      </c>
      <c r="C238" s="240"/>
      <c r="D238" s="42" t="s">
        <v>189</v>
      </c>
      <c r="E238" s="11"/>
      <c r="F238" s="11"/>
      <c r="G238" s="11"/>
      <c r="H238" s="11"/>
      <c r="I238" s="43"/>
    </row>
    <row r="239" spans="2:9" x14ac:dyDescent="0.25">
      <c r="B239" s="240"/>
      <c r="C239" s="240"/>
      <c r="D239" s="42" t="s">
        <v>55</v>
      </c>
      <c r="E239" s="11"/>
      <c r="F239" s="11"/>
      <c r="G239" s="11"/>
      <c r="H239" s="11"/>
      <c r="I239" s="43"/>
    </row>
    <row r="240" spans="2:9" ht="30" x14ac:dyDescent="0.25">
      <c r="B240" s="240" t="s">
        <v>191</v>
      </c>
      <c r="C240" s="240"/>
      <c r="D240" s="44" t="s">
        <v>192</v>
      </c>
      <c r="E240" s="11"/>
      <c r="F240" s="11"/>
      <c r="G240" s="11"/>
      <c r="H240" s="11"/>
      <c r="I240" s="43"/>
    </row>
    <row r="241" spans="2:9" x14ac:dyDescent="0.25">
      <c r="B241" s="240" t="s">
        <v>193</v>
      </c>
      <c r="C241" s="240"/>
      <c r="D241" s="41" t="s">
        <v>194</v>
      </c>
      <c r="E241" s="11"/>
      <c r="F241" s="11"/>
      <c r="G241" s="11"/>
      <c r="H241" s="11"/>
      <c r="I241" s="43"/>
    </row>
  </sheetData>
  <mergeCells count="49">
    <mergeCell ref="B238:C239"/>
    <mergeCell ref="B240:C240"/>
    <mergeCell ref="B241:C241"/>
    <mergeCell ref="B216:C221"/>
    <mergeCell ref="B222:C224"/>
    <mergeCell ref="B225:C229"/>
    <mergeCell ref="B230:C230"/>
    <mergeCell ref="B231:C235"/>
    <mergeCell ref="B236:C237"/>
    <mergeCell ref="B183:C191"/>
    <mergeCell ref="B192:C200"/>
    <mergeCell ref="B201:C208"/>
    <mergeCell ref="B210:B215"/>
    <mergeCell ref="C210:C212"/>
    <mergeCell ref="C213:C215"/>
    <mergeCell ref="B174:C182"/>
    <mergeCell ref="B56:C96"/>
    <mergeCell ref="B97:C105"/>
    <mergeCell ref="B106:C139"/>
    <mergeCell ref="B140:C146"/>
    <mergeCell ref="B147:B164"/>
    <mergeCell ref="C147:C148"/>
    <mergeCell ref="C149:C150"/>
    <mergeCell ref="C151:C152"/>
    <mergeCell ref="C153:C154"/>
    <mergeCell ref="C155:C156"/>
    <mergeCell ref="C157:C158"/>
    <mergeCell ref="C159:C160"/>
    <mergeCell ref="C161:C162"/>
    <mergeCell ref="C163:C164"/>
    <mergeCell ref="B165:C173"/>
    <mergeCell ref="B47:C55"/>
    <mergeCell ref="B16:H16"/>
    <mergeCell ref="H18:H21"/>
    <mergeCell ref="B22:H22"/>
    <mergeCell ref="H24:H25"/>
    <mergeCell ref="B27:H27"/>
    <mergeCell ref="B31:H31"/>
    <mergeCell ref="H33:H36"/>
    <mergeCell ref="B37:H37"/>
    <mergeCell ref="H39:H41"/>
    <mergeCell ref="B45:D45"/>
    <mergeCell ref="B46:C46"/>
    <mergeCell ref="H11:H15"/>
    <mergeCell ref="B2:C2"/>
    <mergeCell ref="B3:C3"/>
    <mergeCell ref="B4:C4"/>
    <mergeCell ref="B5:H5"/>
    <mergeCell ref="B9:H9"/>
  </mergeCells>
  <printOptions horizontalCentered="1"/>
  <pageMargins left="0.19685039370078741" right="0.19685039370078741" top="0.39370078740157483" bottom="0.39370078740157483" header="0" footer="0"/>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PR ENTERPRISES</vt:lpstr>
      <vt:lpstr>SHRUSTI INTERIOR BRAHUPUR</vt:lpstr>
      <vt:lpstr>SARAY JAMMUVARI AJADI </vt:lpstr>
      <vt:lpstr>khayathi enterprises</vt:lpstr>
      <vt:lpstr>padampur</vt:lpstr>
      <vt:lpstr>MANDHA BHOJI</vt:lpstr>
      <vt:lpstr>aurangabad</vt:lpstr>
      <vt:lpstr>Sakra</vt:lpstr>
      <vt:lpstr>aurangabad!Print_Area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2024-10-03T06:36:47Z</dcterms:modified>
</cp:coreProperties>
</file>