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nwesh\hydro testing report\"/>
    </mc:Choice>
  </mc:AlternateContent>
  <bookViews>
    <workbookView xWindow="-120" yWindow="-120" windowWidth="15480" windowHeight="7665" firstSheet="24" activeTab="29"/>
  </bookViews>
  <sheets>
    <sheet name="BHAIDPUR HYDRO " sheetId="33" r:id="rId1"/>
    <sheet name="utras2" sheetId="34" r:id="rId2"/>
    <sheet name="Sheet1" sheetId="1" r:id="rId3"/>
    <sheet name="SAKRA" sheetId="2" r:id="rId4"/>
    <sheet name="ATTARASAND-PR" sheetId="3" r:id="rId5"/>
    <sheet name="ATTARSAND -AGS" sheetId="4" r:id="rId6"/>
    <sheet name="ATTARSAND-KHAYATHI" sheetId="5" r:id="rId7"/>
    <sheet name="GEHRAULI" sheetId="6" r:id="rId8"/>
    <sheet name="ATTARSAND-AGS" sheetId="7" r:id="rId9"/>
    <sheet name="sekhpur adharganj" sheetId="8" r:id="rId10"/>
    <sheet name="SARAI JAMMUVARI" sheetId="9" r:id="rId11"/>
    <sheet name="MANDHA BHOJI" sheetId="10" r:id="rId12"/>
    <sheet name="Sheet2" sheetId="35" r:id="rId13"/>
    <sheet name="attarsand pr" sheetId="11" r:id="rId14"/>
    <sheet name="PUREBHIKA AND RAIGARH" sheetId="12" r:id="rId15"/>
    <sheet name="attarasand khayathi " sheetId="13" r:id="rId16"/>
    <sheet name="MALAAK" sheetId="14" r:id="rId17"/>
    <sheet name="barasarai" sheetId="15" r:id="rId18"/>
    <sheet name="padampur" sheetId="17" r:id="rId19"/>
    <sheet name="shivapur khurd" sheetId="18" r:id="rId20"/>
    <sheet name="choumari" sheetId="19" r:id="rId21"/>
    <sheet name="PERSANDA 1" sheetId="20" r:id="rId22"/>
    <sheet name="utras" sheetId="21" r:id="rId23"/>
    <sheet name="HASTHARA HYDRO" sheetId="22" r:id="rId24"/>
    <sheet name="brahupur" sheetId="30" r:id="rId25"/>
    <sheet name="brahupur hydro2" sheetId="31" r:id="rId26"/>
    <sheet name="mandah &amp; bhoji" sheetId="32" r:id="rId27"/>
    <sheet name="SAKRA 2" sheetId="23" r:id="rId28"/>
    <sheet name="MADHURA (new)" sheetId="24" r:id="rId29"/>
    <sheet name="AMUWAHI" sheetId="25" r:id="rId30"/>
    <sheet name="madhura rani (ags)" sheetId="26" r:id="rId31"/>
    <sheet name="bhausiya" sheetId="27" r:id="rId32"/>
    <sheet name="madhura rani ganj" sheetId="28" r:id="rId33"/>
    <sheet name="aurangabad HT" sheetId="29" r:id="rId34"/>
    <sheet name="Sheet4" sheetId="37"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s>
  <definedNames>
    <definedName name="\0">#REF!</definedName>
    <definedName name="\1">#REF!</definedName>
    <definedName name="\a">'[1]SUMMARY(E)'!#REF!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#REF!</definedName>
    <definedName name="\q">#N/A</definedName>
    <definedName name="\R">[2]mech!#REF!</definedName>
    <definedName name="\s">#N/A</definedName>
    <definedName name="\t">#REF!</definedName>
    <definedName name="\V">[2]mech!#REF!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'[3]ANAL-PUMP HOUSE'!$I$55</definedName>
    <definedName name="__________________________AWM10">#REF!</definedName>
    <definedName name="__________________________AWM4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#REF!</definedName>
    <definedName name="__________________________MIX15">#REF!</definedName>
    <definedName name="__________________________MIX15150">'[4]Mix Design'!#REF!</definedName>
    <definedName name="__________________________MIX1540">'[4]Mix Design'!$P$11</definedName>
    <definedName name="__________________________MIX1580">'[4]Mix Design'!#REF!</definedName>
    <definedName name="__________________________MIX2">'[5]Mix Design'!$P$12</definedName>
    <definedName name="__________________________MIX20">#REF!</definedName>
    <definedName name="__________________________MIX2020">'[4]Mix Design'!$P$12</definedName>
    <definedName name="__________________________MIX2040">'[4]Mix Design'!$P$13</definedName>
    <definedName name="__________________________MIX25">#REF!</definedName>
    <definedName name="__________________________MIX2540">'[4]Mix Design'!$P$15</definedName>
    <definedName name="__________________________Mix255">'[6]Mix Design'!$P$13</definedName>
    <definedName name="__________________________MIX30">#REF!</definedName>
    <definedName name="__________________________MIX35">#REF!</definedName>
    <definedName name="__________________________MIX40">#REF!</definedName>
    <definedName name="__________________________MIX45">'[4]Mix Design'!#REF!</definedName>
    <definedName name="__________________________MUR5">#REF!</definedName>
    <definedName name="__________________________MUR8">#REF!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'[4]Mix Design'!#REF!</definedName>
    <definedName name="_________________________MIX1540">'[4]Mix Design'!$P$11</definedName>
    <definedName name="_________________________MIX1580">'[4]Mix Design'!#REF!</definedName>
    <definedName name="_________________________MIX2">'[5]Mix Design'!$P$12</definedName>
    <definedName name="_________________________MIX20">#REF!</definedName>
    <definedName name="_________________________MIX2020">'[4]Mix Design'!$P$12</definedName>
    <definedName name="_________________________MIX2040">'[4]Mix Design'!$P$13</definedName>
    <definedName name="_________________________MIX25">#REF!</definedName>
    <definedName name="_________________________MIX2540">'[4]Mix Design'!$P$15</definedName>
    <definedName name="_________________________Mix255">'[6]Mix Design'!$P$13</definedName>
    <definedName name="_________________________MIX30">#REF!</definedName>
    <definedName name="_________________________MIX35">#REF!</definedName>
    <definedName name="_________________________MIX40">#REF!</definedName>
    <definedName name="_________________________MIX45">'[4]Mix Design'!#REF!</definedName>
    <definedName name="_________________________MUR5">#REF!</definedName>
    <definedName name="_________________________MUR8">#REF!</definedName>
    <definedName name="_________________________OPC43">#REF!</definedName>
    <definedName name="_________________________SLV10025">'[7]ANAL-PIPE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'[4]Mix Design'!#REF!</definedName>
    <definedName name="________________________MIX1540">'[4]Mix Design'!$P$11</definedName>
    <definedName name="________________________MIX1580">'[4]Mix Design'!#REF!</definedName>
    <definedName name="________________________MIX2">'[5]Mix Design'!$P$12</definedName>
    <definedName name="________________________MIX20">#REF!</definedName>
    <definedName name="________________________MIX2020">'[4]Mix Design'!$P$12</definedName>
    <definedName name="________________________MIX2040">'[4]Mix Design'!$P$13</definedName>
    <definedName name="________________________MIX25">#REF!</definedName>
    <definedName name="________________________MIX2540">'[4]Mix Design'!$P$15</definedName>
    <definedName name="________________________Mix255">'[6]Mix Design'!$P$13</definedName>
    <definedName name="________________________MIX30">#REF!</definedName>
    <definedName name="________________________MIX35">#REF!</definedName>
    <definedName name="________________________MIX40">#REF!</definedName>
    <definedName name="________________________MIX45">'[4]Mix Design'!#REF!</definedName>
    <definedName name="________________________MUR5">#REF!</definedName>
    <definedName name="________________________MUR8">#REF!</definedName>
    <definedName name="________________________OPC43">#REF!</definedName>
    <definedName name="________________________SLV10025">'[8]ANAL-PIPE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'[4]Mix Design'!#REF!</definedName>
    <definedName name="_______________________MIX1540">'[4]Mix Design'!$P$11</definedName>
    <definedName name="_______________________MIX1580">'[4]Mix Design'!#REF!</definedName>
    <definedName name="_______________________MIX2">'[5]Mix Design'!$P$12</definedName>
    <definedName name="_______________________MIX20">#REF!</definedName>
    <definedName name="_______________________MIX2020">'[4]Mix Design'!$P$12</definedName>
    <definedName name="_______________________MIX2040">'[4]Mix Design'!$P$13</definedName>
    <definedName name="_______________________MIX25">#REF!</definedName>
    <definedName name="_______________________MIX2540">'[4]Mix Design'!$P$15</definedName>
    <definedName name="_______________________Mix255">'[6]Mix Design'!$P$13</definedName>
    <definedName name="_______________________MIX30">#REF!</definedName>
    <definedName name="_______________________MIX35">#REF!</definedName>
    <definedName name="_______________________MIX40">#REF!</definedName>
    <definedName name="_______________________MIX45">'[4]Mix Design'!#REF!</definedName>
    <definedName name="_______________________MUR5">#REF!</definedName>
    <definedName name="_______________________MUR8">#REF!</definedName>
    <definedName name="_______________________OPC43">#REF!</definedName>
    <definedName name="_______________________SLV10025">'[8]ANAL-PIPE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'[9]Rate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'[4]Mix Design'!#REF!</definedName>
    <definedName name="______________________MIX1540">'[4]Mix Design'!$P$11</definedName>
    <definedName name="______________________MIX1580">'[4]Mix Design'!#REF!</definedName>
    <definedName name="______________________MIX2">'[5]Mix Design'!$P$12</definedName>
    <definedName name="______________________MIX20">#REF!</definedName>
    <definedName name="______________________MIX2020">'[4]Mix Design'!$P$12</definedName>
    <definedName name="______________________MIX2040">'[4]Mix Design'!$P$13</definedName>
    <definedName name="______________________MIX25">#REF!</definedName>
    <definedName name="______________________MIX2540">'[4]Mix Design'!$P$15</definedName>
    <definedName name="______________________Mix255">'[6]Mix Design'!$P$13</definedName>
    <definedName name="______________________MIX30">#REF!</definedName>
    <definedName name="______________________MIX35">#REF!</definedName>
    <definedName name="______________________MIX40">#REF!</definedName>
    <definedName name="______________________MIX45">'[4]Mix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'[8]ANAL-PIPE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'[10]Rate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'[4]Mix Design'!#REF!</definedName>
    <definedName name="_____________________MIX1540">'[4]Mix Design'!$P$11</definedName>
    <definedName name="_____________________MIX1580">'[4]Mix Design'!#REF!</definedName>
    <definedName name="_____________________MIX2">'[5]Mix Design'!$P$12</definedName>
    <definedName name="_____________________MIX20">#REF!</definedName>
    <definedName name="_____________________MIX2020">'[4]Mix Design'!$P$12</definedName>
    <definedName name="_____________________MIX2040">'[4]Mix Design'!$P$13</definedName>
    <definedName name="_____________________MIX25">#REF!</definedName>
    <definedName name="_____________________MIX2540">'[4]Mix Design'!$P$15</definedName>
    <definedName name="_____________________Mix255">'[6]Mix Design'!$P$13</definedName>
    <definedName name="_____________________MIX30">#REF!</definedName>
    <definedName name="_____________________MIX35">#REF!</definedName>
    <definedName name="_____________________MIX40">#REF!</definedName>
    <definedName name="_____________________MIX45">'[4]Mix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'[8]ANAL-PIPE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'[10]Rate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'[4]Mix Design'!#REF!</definedName>
    <definedName name="____________________MIX1540">'[4]Mix Design'!$P$11</definedName>
    <definedName name="____________________MIX1580">'[4]Mix Design'!#REF!</definedName>
    <definedName name="____________________MIX2">'[5]Mix Design'!$P$12</definedName>
    <definedName name="____________________MIX20">#REF!</definedName>
    <definedName name="____________________MIX2020">'[4]Mix Design'!$P$12</definedName>
    <definedName name="____________________MIX2040">'[4]Mix Design'!$P$13</definedName>
    <definedName name="____________________MIX25">#REF!</definedName>
    <definedName name="____________________MIX2540">'[4]Mix Design'!$P$15</definedName>
    <definedName name="____________________Mix255">'[6]Mix Design'!$P$13</definedName>
    <definedName name="____________________MIX30">#REF!</definedName>
    <definedName name="____________________MIX35">#REF!</definedName>
    <definedName name="____________________MIX40">#REF!</definedName>
    <definedName name="____________________MIX45">'[4]Mix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'[8]ANAL-PIPE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[13]ANAL!#REF!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[14]PROCTOR!#REF!</definedName>
    <definedName name="___________________CAN486">[14]PROCTOR!#REF!</definedName>
    <definedName name="___________________CAN487">[14]PROCTOR!#REF!</definedName>
    <definedName name="___________________CAN488">[14]PROCTOR!#REF!</definedName>
    <definedName name="___________________CAN489">[14]PROCTOR!#REF!</definedName>
    <definedName name="___________________CAN490">[14]PROCTOR!#REF!</definedName>
    <definedName name="___________________CAN491">[14]PROCTOR!#REF!</definedName>
    <definedName name="___________________CAN492">[14]PROCTOR!#REF!</definedName>
    <definedName name="___________________CAN493">[14]PROCTOR!#REF!</definedName>
    <definedName name="___________________CAN494">[14]PROCTOR!#REF!</definedName>
    <definedName name="___________________CAN495">[14]PROCTOR!#REF!</definedName>
    <definedName name="___________________CAN496">[14]PROCTOR!#REF!</definedName>
    <definedName name="___________________CAN497">[14]PROCTOR!#REF!</definedName>
    <definedName name="___________________CAN498">[14]PROCTOR!#REF!</definedName>
    <definedName name="___________________CAN499">[14]PROCTOR!#REF!</definedName>
    <definedName name="___________________CAN500">[14]PROCTOR!#REF!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'[10]Rate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'[4]Mix Design'!#REF!</definedName>
    <definedName name="___________________MIX1540">'[4]Mix Design'!$P$11</definedName>
    <definedName name="___________________MIX1580">'[4]Mix Design'!#REF!</definedName>
    <definedName name="___________________MIX2">'[5]Mix Design'!$P$12</definedName>
    <definedName name="___________________MIX20">#REF!</definedName>
    <definedName name="___________________MIX2020">'[4]Mix Design'!$P$12</definedName>
    <definedName name="___________________MIX2040">'[4]Mix Design'!$P$13</definedName>
    <definedName name="___________________MIX25">#REF!</definedName>
    <definedName name="___________________MIX2540">'[4]Mix Design'!$P$15</definedName>
    <definedName name="___________________Mix255">'[6]Mix Design'!$P$13</definedName>
    <definedName name="___________________MIX30">#REF!</definedName>
    <definedName name="___________________MIX35">#REF!</definedName>
    <definedName name="___________________MIX40">#REF!</definedName>
    <definedName name="___________________MIX45">'[4]Mix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'[8]ANAL-PIPE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'[15]ANAL-PUMP HOUSE'!$I$55</definedName>
    <definedName name="__________________ash1">[16]ANAL!#REF!</definedName>
    <definedName name="__________________AWM10">#REF!</definedName>
    <definedName name="__________________AWM4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[17]PROCTOR!#REF!</definedName>
    <definedName name="__________________CAN486">[17]PROCTOR!#REF!</definedName>
    <definedName name="__________________CAN487">[17]PROCTOR!#REF!</definedName>
    <definedName name="__________________CAN488">[17]PROCTOR!#REF!</definedName>
    <definedName name="__________________CAN489">[17]PROCTOR!#REF!</definedName>
    <definedName name="__________________CAN490">[17]PROCTOR!#REF!</definedName>
    <definedName name="__________________CAN491">[17]PROCTOR!#REF!</definedName>
    <definedName name="__________________CAN492">[17]PROCTOR!#REF!</definedName>
    <definedName name="__________________CAN493">[17]PROCTOR!#REF!</definedName>
    <definedName name="__________________CAN494">[17]PROCTOR!#REF!</definedName>
    <definedName name="__________________CAN495">[17]PROCTOR!#REF!</definedName>
    <definedName name="__________________CAN496">[17]PROCTOR!#REF!</definedName>
    <definedName name="__________________CAN497">[17]PROCTOR!#REF!</definedName>
    <definedName name="__________________CAN498">[17]PROCTOR!#REF!</definedName>
    <definedName name="__________________CAN499">[17]PROCTOR!#REF!</definedName>
    <definedName name="__________________CAN500">[17]PROCTOR!#REF!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'[10]Rate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'[4]Mix Design'!#REF!</definedName>
    <definedName name="__________________MIX1540">'[4]Mix Design'!$P$11</definedName>
    <definedName name="__________________MIX1580">'[4]Mix Design'!#REF!</definedName>
    <definedName name="__________________MIX2">'[5]Mix Design'!$P$12</definedName>
    <definedName name="__________________MIX20">#REF!</definedName>
    <definedName name="__________________MIX2020">'[4]Mix Design'!$P$12</definedName>
    <definedName name="__________________MIX2040">'[4]Mix Design'!$P$13</definedName>
    <definedName name="__________________MIX25">#REF!</definedName>
    <definedName name="__________________MIX2540">'[4]Mix Design'!$P$15</definedName>
    <definedName name="__________________Mix255">'[6]Mix Design'!$P$13</definedName>
    <definedName name="__________________MIX30">#REF!</definedName>
    <definedName name="__________________MIX35">#REF!</definedName>
    <definedName name="__________________MIX40">#REF!</definedName>
    <definedName name="__________________MIX45">'[4]Mix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'[8]ANAL-PIPE LINE'!#REF!</definedName>
    <definedName name="__________________SLV20025">'[15]ANAL-PUMP HOUSE'!$I$58</definedName>
    <definedName name="__________________SLV80010">'[15]ANAL-PUMP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[13]ANAL!#REF!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[14]PROCTOR!#REF!</definedName>
    <definedName name="_________________CAN486">[14]PROCTOR!#REF!</definedName>
    <definedName name="_________________CAN487">[14]PROCTOR!#REF!</definedName>
    <definedName name="_________________CAN488">[14]PROCTOR!#REF!</definedName>
    <definedName name="_________________CAN489">[14]PROCTOR!#REF!</definedName>
    <definedName name="_________________CAN490">[14]PROCTOR!#REF!</definedName>
    <definedName name="_________________CAN491">[14]PROCTOR!#REF!</definedName>
    <definedName name="_________________CAN492">[14]PROCTOR!#REF!</definedName>
    <definedName name="_________________CAN493">[14]PROCTOR!#REF!</definedName>
    <definedName name="_________________CAN494">[14]PROCTOR!#REF!</definedName>
    <definedName name="_________________CAN495">[14]PROCTOR!#REF!</definedName>
    <definedName name="_________________CAN496">[14]PROCTOR!#REF!</definedName>
    <definedName name="_________________CAN497">[14]PROCTOR!#REF!</definedName>
    <definedName name="_________________CAN498">[14]PROCTOR!#REF!</definedName>
    <definedName name="_________________CAN499">[14]PROCTOR!#REF!</definedName>
    <definedName name="_________________CAN500">[14]PROCTOR!#REF!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'[10]Rate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'[4]Mix Design'!#REF!</definedName>
    <definedName name="_________________MIX1540">'[4]Mix Design'!$P$11</definedName>
    <definedName name="_________________MIX1580">'[4]Mix Design'!#REF!</definedName>
    <definedName name="_________________MIX2">'[5]Mix Design'!$P$12</definedName>
    <definedName name="_________________MIX20">#REF!</definedName>
    <definedName name="_________________MIX2020">'[4]Mix Design'!$P$12</definedName>
    <definedName name="_________________MIX2040">'[4]Mix Design'!$P$13</definedName>
    <definedName name="_________________MIX25">#REF!</definedName>
    <definedName name="_________________MIX2540">'[4]Mix Design'!$P$15</definedName>
    <definedName name="_________________Mix255">'[6]Mix Design'!$P$13</definedName>
    <definedName name="_________________MIX30">#REF!</definedName>
    <definedName name="_________________MIX35">#REF!</definedName>
    <definedName name="_________________MIX40">#REF!</definedName>
    <definedName name="_________________MIX45">'[4]Mix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'[18]ANAL-PIPE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[13]ANAL!#REF!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[14]PROCTOR!#REF!</definedName>
    <definedName name="________________CAN486">[14]PROCTOR!#REF!</definedName>
    <definedName name="________________CAN487">[14]PROCTOR!#REF!</definedName>
    <definedName name="________________CAN488">[14]PROCTOR!#REF!</definedName>
    <definedName name="________________CAN489">[14]PROCTOR!#REF!</definedName>
    <definedName name="________________CAN490">[14]PROCTOR!#REF!</definedName>
    <definedName name="________________CAN491">[14]PROCTOR!#REF!</definedName>
    <definedName name="________________CAN492">[14]PROCTOR!#REF!</definedName>
    <definedName name="________________CAN493">[14]PROCTOR!#REF!</definedName>
    <definedName name="________________CAN494">[14]PROCTOR!#REF!</definedName>
    <definedName name="________________CAN495">[14]PROCTOR!#REF!</definedName>
    <definedName name="________________CAN496">[14]PROCTOR!#REF!</definedName>
    <definedName name="________________CAN497">[14]PROCTOR!#REF!</definedName>
    <definedName name="________________CAN498">[14]PROCTOR!#REF!</definedName>
    <definedName name="________________CAN499">[14]PROCTOR!#REF!</definedName>
    <definedName name="________________CAN500">[14]PROCTOR!#REF!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'[10]Rate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'[4]Mix Design'!#REF!</definedName>
    <definedName name="________________MIX1540">'[4]Mix Design'!$P$11</definedName>
    <definedName name="________________MIX1580">'[4]Mix Design'!#REF!</definedName>
    <definedName name="________________MIX2">'[5]Mix Design'!$P$12</definedName>
    <definedName name="________________MIX20">#REF!</definedName>
    <definedName name="________________MIX2020">'[4]Mix Design'!$P$12</definedName>
    <definedName name="________________MIX2040">'[4]Mix Design'!$P$13</definedName>
    <definedName name="________________MIX25">#REF!</definedName>
    <definedName name="________________MIX2540">'[4]Mix Design'!$P$15</definedName>
    <definedName name="________________Mix255">'[6]Mix Design'!$P$13</definedName>
    <definedName name="________________MIX30">#REF!</definedName>
    <definedName name="________________MIX35">#REF!</definedName>
    <definedName name="________________MIX40">#REF!</definedName>
    <definedName name="________________MIX45">'[4]Mix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'[8]ANAL-PIPE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[13]ANAL!#REF!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[19]PROCTOR!#REF!</definedName>
    <definedName name="_______________CAN486">[19]PROCTOR!#REF!</definedName>
    <definedName name="_______________CAN487">[19]PROCTOR!#REF!</definedName>
    <definedName name="_______________CAN488">[19]PROCTOR!#REF!</definedName>
    <definedName name="_______________CAN489">[19]PROCTOR!#REF!</definedName>
    <definedName name="_______________CAN490">[19]PROCTOR!#REF!</definedName>
    <definedName name="_______________CAN491">[19]PROCTOR!#REF!</definedName>
    <definedName name="_______________CAN492">[19]PROCTOR!#REF!</definedName>
    <definedName name="_______________CAN493">[19]PROCTOR!#REF!</definedName>
    <definedName name="_______________CAN494">[19]PROCTOR!#REF!</definedName>
    <definedName name="_______________CAN495">[19]PROCTOR!#REF!</definedName>
    <definedName name="_______________CAN496">[19]PROCTOR!#REF!</definedName>
    <definedName name="_______________CAN497">[19]PROCTOR!#REF!</definedName>
    <definedName name="_______________CAN498">[19]PROCTOR!#REF!</definedName>
    <definedName name="_______________CAN499">[19]PROCTOR!#REF!</definedName>
    <definedName name="_______________CAN500">[19]PROCTOR!#REF!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'[10]Rate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'[4]Mix Design'!#REF!</definedName>
    <definedName name="_______________MIX1540">'[4]Mix Design'!$P$11</definedName>
    <definedName name="_______________MIX1580">'[4]Mix Design'!#REF!</definedName>
    <definedName name="_______________MIX2">'[5]Mix Design'!$P$12</definedName>
    <definedName name="_______________MIX20">#REF!</definedName>
    <definedName name="_______________MIX2020">'[4]Mix Design'!$P$12</definedName>
    <definedName name="_______________MIX2040">'[4]Mix Design'!$P$13</definedName>
    <definedName name="_______________MIX25">#REF!</definedName>
    <definedName name="_______________MIX2540">'[4]Mix Design'!$P$15</definedName>
    <definedName name="_______________Mix255">'[6]Mix Design'!$P$13</definedName>
    <definedName name="_______________MIX30">#REF!</definedName>
    <definedName name="_______________MIX35">#REF!</definedName>
    <definedName name="_______________MIX40">#REF!</definedName>
    <definedName name="_______________MIX45">'[4]Mix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'[20]ANAL-PUMP HOUSE'!$I$55</definedName>
    <definedName name="______________ash1">[21]ANAL!#REF!</definedName>
    <definedName name="______________AWM10">#REF!</definedName>
    <definedName name="______________AWM40">#REF!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[14]PROCTOR!#REF!</definedName>
    <definedName name="______________CAN486">[14]PROCTOR!#REF!</definedName>
    <definedName name="______________CAN487">[14]PROCTOR!#REF!</definedName>
    <definedName name="______________CAN488">[14]PROCTOR!#REF!</definedName>
    <definedName name="______________CAN489">[14]PROCTOR!#REF!</definedName>
    <definedName name="______________CAN490">[14]PROCTOR!#REF!</definedName>
    <definedName name="______________CAN491">[14]PROCTOR!#REF!</definedName>
    <definedName name="______________CAN492">[14]PROCTOR!#REF!</definedName>
    <definedName name="______________CAN493">[14]PROCTOR!#REF!</definedName>
    <definedName name="______________CAN494">[14]PROCTOR!#REF!</definedName>
    <definedName name="______________CAN495">[14]PROCTOR!#REF!</definedName>
    <definedName name="______________CAN496">[14]PROCTOR!#REF!</definedName>
    <definedName name="______________CAN497">[14]PROCTOR!#REF!</definedName>
    <definedName name="______________CAN498">[14]PROCTOR!#REF!</definedName>
    <definedName name="______________CAN499">[14]PROCTOR!#REF!</definedName>
    <definedName name="______________CAN500">[14]PROCTOR!#REF!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'[10]Rate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'[4]Mix Design'!#REF!</definedName>
    <definedName name="______________MIX1540">'[4]Mix Design'!$P$11</definedName>
    <definedName name="______________MIX1580">'[4]Mix Design'!#REF!</definedName>
    <definedName name="______________MIX2">'[5]Mix Design'!$P$12</definedName>
    <definedName name="______________MIX20">#REF!</definedName>
    <definedName name="______________MIX2020">'[4]Mix Design'!$P$12</definedName>
    <definedName name="______________MIX2040">'[4]Mix Design'!$P$13</definedName>
    <definedName name="______________MIX25">#REF!</definedName>
    <definedName name="______________MIX2540">'[4]Mix Design'!$P$15</definedName>
    <definedName name="______________Mix255">'[6]Mix Design'!$P$13</definedName>
    <definedName name="______________MIX30">#REF!</definedName>
    <definedName name="______________MIX35">#REF!</definedName>
    <definedName name="______________MIX40">#REF!</definedName>
    <definedName name="______________MIX45">'[4]Mix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'[8]ANAL-PIPE LINE'!#REF!</definedName>
    <definedName name="______________SLV20025">'[20]ANAL-PUMP HOUSE'!$I$58</definedName>
    <definedName name="______________SLV80010">'[20]ANAL-PUMP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[13]ANAL!#REF!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[14]PROCTOR!#REF!</definedName>
    <definedName name="_____________CAN486">[14]PROCTOR!#REF!</definedName>
    <definedName name="_____________CAN487">[14]PROCTOR!#REF!</definedName>
    <definedName name="_____________CAN488">[14]PROCTOR!#REF!</definedName>
    <definedName name="_____________CAN489">[14]PROCTOR!#REF!</definedName>
    <definedName name="_____________CAN490">[14]PROCTOR!#REF!</definedName>
    <definedName name="_____________CAN491">[14]PROCTOR!#REF!</definedName>
    <definedName name="_____________CAN492">[14]PROCTOR!#REF!</definedName>
    <definedName name="_____________CAN493">[14]PROCTOR!#REF!</definedName>
    <definedName name="_____________CAN494">[14]PROCTOR!#REF!</definedName>
    <definedName name="_____________CAN495">[14]PROCTOR!#REF!</definedName>
    <definedName name="_____________CAN496">[14]PROCTOR!#REF!</definedName>
    <definedName name="_____________CAN497">[14]PROCTOR!#REF!</definedName>
    <definedName name="_____________CAN498">[14]PROCTOR!#REF!</definedName>
    <definedName name="_____________CAN499">[14]PROCTOR!#REF!</definedName>
    <definedName name="_____________CAN500">[14]PROCTOR!#REF!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'[4]Mix Design'!#REF!</definedName>
    <definedName name="_____________MIX1540">'[4]Mix Design'!$P$11</definedName>
    <definedName name="_____________MIX1580">'[4]Mix Design'!#REF!</definedName>
    <definedName name="_____________MIX2">'[5]Mix Design'!$P$12</definedName>
    <definedName name="_____________MIX20">#REF!</definedName>
    <definedName name="_____________MIX2020">'[4]Mix Design'!$P$12</definedName>
    <definedName name="_____________MIX2040">'[4]Mix Design'!$P$13</definedName>
    <definedName name="_____________MIX25">#REF!</definedName>
    <definedName name="_____________MIX2540">'[4]Mix Design'!$P$15</definedName>
    <definedName name="_____________Mix255">'[6]Mix Design'!$P$13</definedName>
    <definedName name="_____________MIX30">#REF!</definedName>
    <definedName name="_____________MIX35">#REF!</definedName>
    <definedName name="_____________MIX40">#REF!</definedName>
    <definedName name="_____________MIX45">'[4]Mix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[13]ANAL!#REF!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[19]PROCTOR!#REF!</definedName>
    <definedName name="____________CAN486">[19]PROCTOR!#REF!</definedName>
    <definedName name="____________CAN487">[19]PROCTOR!#REF!</definedName>
    <definedName name="____________CAN488">[19]PROCTOR!#REF!</definedName>
    <definedName name="____________CAN489">[19]PROCTOR!#REF!</definedName>
    <definedName name="____________CAN490">[19]PROCTOR!#REF!</definedName>
    <definedName name="____________CAN491">[19]PROCTOR!#REF!</definedName>
    <definedName name="____________CAN492">[19]PROCTOR!#REF!</definedName>
    <definedName name="____________CAN493">[19]PROCTOR!#REF!</definedName>
    <definedName name="____________CAN494">[19]PROCTOR!#REF!</definedName>
    <definedName name="____________CAN495">[19]PROCTOR!#REF!</definedName>
    <definedName name="____________CAN496">[19]PROCTOR!#REF!</definedName>
    <definedName name="____________CAN497">[19]PROCTOR!#REF!</definedName>
    <definedName name="____________CAN498">[19]PROCTOR!#REF!</definedName>
    <definedName name="____________CAN499">[19]PROCTOR!#REF!</definedName>
    <definedName name="____________CAN500">[19]PROCTOR!#REF!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'[23]21-Rate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'[4]Mix Design'!#REF!</definedName>
    <definedName name="____________MIX1540">'[4]Mix Design'!$P$11</definedName>
    <definedName name="____________MIX1580">'[4]Mix Design'!#REF!</definedName>
    <definedName name="____________MIX2">'[5]Mix Design'!$P$12</definedName>
    <definedName name="____________MIX20">#REF!</definedName>
    <definedName name="____________MIX2020">'[4]Mix Design'!$P$12</definedName>
    <definedName name="____________MIX2040">'[4]Mix Design'!$P$13</definedName>
    <definedName name="____________MIX25">#REF!</definedName>
    <definedName name="____________MIX2540">'[4]Mix Design'!$P$15</definedName>
    <definedName name="____________Mix255">'[6]Mix Design'!$P$13</definedName>
    <definedName name="____________MIX30">#REF!</definedName>
    <definedName name="____________MIX35">#REF!</definedName>
    <definedName name="____________MIX40">#REF!</definedName>
    <definedName name="____________MIX45">'[4]Mix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'[20]ANAL-PUMP HOUSE'!$I$55</definedName>
    <definedName name="___________ash1">[21]ANAL!#REF!</definedName>
    <definedName name="___________AWM10">#REF!</definedName>
    <definedName name="___________AWM40">#REF!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[19]PROCTOR!#REF!</definedName>
    <definedName name="___________CAN486">[19]PROCTOR!#REF!</definedName>
    <definedName name="___________CAN487">[19]PROCTOR!#REF!</definedName>
    <definedName name="___________CAN488">[19]PROCTOR!#REF!</definedName>
    <definedName name="___________CAN489">[19]PROCTOR!#REF!</definedName>
    <definedName name="___________CAN490">[19]PROCTOR!#REF!</definedName>
    <definedName name="___________CAN491">[19]PROCTOR!#REF!</definedName>
    <definedName name="___________CAN492">[19]PROCTOR!#REF!</definedName>
    <definedName name="___________CAN493">[19]PROCTOR!#REF!</definedName>
    <definedName name="___________CAN494">[19]PROCTOR!#REF!</definedName>
    <definedName name="___________CAN495">[19]PROCTOR!#REF!</definedName>
    <definedName name="___________CAN496">[19]PROCTOR!#REF!</definedName>
    <definedName name="___________CAN497">[19]PROCTOR!#REF!</definedName>
    <definedName name="___________CAN498">[19]PROCTOR!#REF!</definedName>
    <definedName name="___________CAN499">[19]PROCTOR!#REF!</definedName>
    <definedName name="___________CAN500">[19]PROCTOR!#REF!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'[23]21-Rate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'[4]Mix Design'!#REF!</definedName>
    <definedName name="___________MIX1540">'[4]Mix Design'!$P$11</definedName>
    <definedName name="___________MIX1580">'[4]Mix Design'!#REF!</definedName>
    <definedName name="___________MIX2">'[5]Mix Design'!$P$12</definedName>
    <definedName name="___________MIX20">#REF!</definedName>
    <definedName name="___________MIX2020">'[4]Mix Design'!$P$12</definedName>
    <definedName name="___________MIX2040">'[4]Mix Design'!$P$13</definedName>
    <definedName name="___________MIX25">#REF!</definedName>
    <definedName name="___________MIX2540">'[4]Mix Design'!$P$15</definedName>
    <definedName name="___________Mix255">'[6]Mix Design'!$P$13</definedName>
    <definedName name="___________MIX30">#REF!</definedName>
    <definedName name="___________MIX35">#REF!</definedName>
    <definedName name="___________MIX40">#REF!</definedName>
    <definedName name="___________MIX45">'[4]Mix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'[20]ANAL-PUMP HOUSE'!$I$55</definedName>
    <definedName name="__________ash1">[21]ANAL!#REF!</definedName>
    <definedName name="__________AWM10">#REF!</definedName>
    <definedName name="__________AWM40">#REF!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[19]PROCTOR!#REF!</definedName>
    <definedName name="__________CAN486">[19]PROCTOR!#REF!</definedName>
    <definedName name="__________CAN487">[19]PROCTOR!#REF!</definedName>
    <definedName name="__________CAN488">[19]PROCTOR!#REF!</definedName>
    <definedName name="__________CAN489">[19]PROCTOR!#REF!</definedName>
    <definedName name="__________CAN490">[19]PROCTOR!#REF!</definedName>
    <definedName name="__________CAN491">[19]PROCTOR!#REF!</definedName>
    <definedName name="__________CAN492">[19]PROCTOR!#REF!</definedName>
    <definedName name="__________CAN493">[19]PROCTOR!#REF!</definedName>
    <definedName name="__________CAN494">[19]PROCTOR!#REF!</definedName>
    <definedName name="__________CAN495">[19]PROCTOR!#REF!</definedName>
    <definedName name="__________CAN496">[19]PROCTOR!#REF!</definedName>
    <definedName name="__________CAN497">[19]PROCTOR!#REF!</definedName>
    <definedName name="__________CAN498">[19]PROCTOR!#REF!</definedName>
    <definedName name="__________CAN499">[19]PROCTOR!#REF!</definedName>
    <definedName name="__________CAN500">[19]PROCTOR!#REF!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'[23]21-Rate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'[4]Mix Design'!#REF!</definedName>
    <definedName name="__________MIX1540">'[4]Mix Design'!$P$11</definedName>
    <definedName name="__________MIX1580">'[4]Mix Design'!#REF!</definedName>
    <definedName name="__________MIX2">'[5]Mix Design'!$P$12</definedName>
    <definedName name="__________MIX20">#REF!</definedName>
    <definedName name="__________MIX2020">'[4]Mix Design'!$P$12</definedName>
    <definedName name="__________MIX2040">'[4]Mix Design'!$P$13</definedName>
    <definedName name="__________MIX25">#REF!</definedName>
    <definedName name="__________MIX2540">'[4]Mix Design'!$P$15</definedName>
    <definedName name="__________Mix255">'[6]Mix Design'!$P$13</definedName>
    <definedName name="__________MIX30">#REF!</definedName>
    <definedName name="__________MIX35">#REF!</definedName>
    <definedName name="__________MIX40">#REF!</definedName>
    <definedName name="__________MIX45">'[4]Mix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'[23]21-Rate Analysis-1'!$E$22</definedName>
    <definedName name="_________AGG40">#REF!</definedName>
    <definedName name="_________AGG6">#REF!</definedName>
    <definedName name="_________ARV8040">'[20]ANAL-PUMP HOUSE'!$I$55</definedName>
    <definedName name="_________ash1">[21]ANAL!#REF!</definedName>
    <definedName name="_________AWM10">#REF!</definedName>
    <definedName name="_________AWM40">#REF!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[19]PROCTOR!#REF!</definedName>
    <definedName name="_________CAN486">[19]PROCTOR!#REF!</definedName>
    <definedName name="_________CAN487">[19]PROCTOR!#REF!</definedName>
    <definedName name="_________CAN488">[19]PROCTOR!#REF!</definedName>
    <definedName name="_________CAN489">[19]PROCTOR!#REF!</definedName>
    <definedName name="_________CAN490">[19]PROCTOR!#REF!</definedName>
    <definedName name="_________CAN491">[19]PROCTOR!#REF!</definedName>
    <definedName name="_________CAN492">[19]PROCTOR!#REF!</definedName>
    <definedName name="_________CAN493">[19]PROCTOR!#REF!</definedName>
    <definedName name="_________CAN494">[19]PROCTOR!#REF!</definedName>
    <definedName name="_________CAN495">[19]PROCTOR!#REF!</definedName>
    <definedName name="_________CAN496">[19]PROCTOR!#REF!</definedName>
    <definedName name="_________CAN497">[19]PROCTOR!#REF!</definedName>
    <definedName name="_________CAN498">[19]PROCTOR!#REF!</definedName>
    <definedName name="_________CAN499">[19]PROCTOR!#REF!</definedName>
    <definedName name="_________CAN500">[19]PROCTOR!#REF!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'[4]Mix Design'!#REF!</definedName>
    <definedName name="_________MIX1540">'[4]Mix Design'!$P$11</definedName>
    <definedName name="_________MIX1580">'[4]Mix Design'!#REF!</definedName>
    <definedName name="_________MIX2">'[5]Mix Design'!$P$12</definedName>
    <definedName name="_________MIX20">#REF!</definedName>
    <definedName name="_________MIX2020">'[4]Mix Design'!$P$12</definedName>
    <definedName name="_________MIX2040">'[4]Mix Design'!$P$13</definedName>
    <definedName name="_________MIX25">#REF!</definedName>
    <definedName name="_________MIX2540">'[4]Mix Design'!$P$15</definedName>
    <definedName name="_________Mix255">'[6]Mix Design'!$P$13</definedName>
    <definedName name="_________MIX30">#REF!</definedName>
    <definedName name="_________MIX35">#REF!</definedName>
    <definedName name="_________MIX40">#REF!</definedName>
    <definedName name="_________MIX45">'[4]Mix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'[23]21-Rate Analysis-1'!$E$22</definedName>
    <definedName name="________AGG40">#REF!</definedName>
    <definedName name="________AGG6">#REF!</definedName>
    <definedName name="________ARV8040">'[20]ANAL-PUMP HOUSE'!$I$55</definedName>
    <definedName name="________ash1">[21]ANAL!#REF!</definedName>
    <definedName name="________AWM10">#REF!</definedName>
    <definedName name="________AWM40">#REF!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[14]PROCTOR!#REF!</definedName>
    <definedName name="________CAN486">[14]PROCTOR!#REF!</definedName>
    <definedName name="________CAN487">[14]PROCTOR!#REF!</definedName>
    <definedName name="________CAN488">[14]PROCTOR!#REF!</definedName>
    <definedName name="________CAN489">[14]PROCTOR!#REF!</definedName>
    <definedName name="________CAN490">[14]PROCTOR!#REF!</definedName>
    <definedName name="________CAN491">[14]PROCTOR!#REF!</definedName>
    <definedName name="________CAN492">[14]PROCTOR!#REF!</definedName>
    <definedName name="________CAN493">[14]PROCTOR!#REF!</definedName>
    <definedName name="________CAN494">[14]PROCTOR!#REF!</definedName>
    <definedName name="________CAN495">[14]PROCTOR!#REF!</definedName>
    <definedName name="________CAN496">[14]PROCTOR!#REF!</definedName>
    <definedName name="________CAN497">[14]PROCTOR!#REF!</definedName>
    <definedName name="________CAN498">[14]PROCTOR!#REF!</definedName>
    <definedName name="________CAN499">[14]PROCTOR!#REF!</definedName>
    <definedName name="________CAN500">[14]PROCTOR!#REF!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'[4]Mix Design'!#REF!</definedName>
    <definedName name="________MIX1540">'[4]Mix Design'!$P$11</definedName>
    <definedName name="________MIX1580">'[4]Mix Design'!#REF!</definedName>
    <definedName name="________MIX2">'[5]Mix Design'!$P$12</definedName>
    <definedName name="________MIX20">#REF!</definedName>
    <definedName name="________MIX2020">'[4]Mix Design'!$P$12</definedName>
    <definedName name="________MIX2040">'[4]Mix Design'!$P$13</definedName>
    <definedName name="________MIX25">#REF!</definedName>
    <definedName name="________MIX2540">'[4]Mix Design'!$P$15</definedName>
    <definedName name="________Mix255">'[6]Mix Design'!$P$13</definedName>
    <definedName name="________MIX30">#REF!</definedName>
    <definedName name="________MIX35">#REF!</definedName>
    <definedName name="________MIX40">#REF!</definedName>
    <definedName name="________MIX45">'[4]Mix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'[25]ANAL-PIPE LINE'!#REF!</definedName>
    <definedName name="________SLV20025">'[20]ANAL-PUMP HOUSE'!$I$58</definedName>
    <definedName name="________SLV80010">'[20]ANAL-PUMP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'[23]21-Rate Analysis-1'!$E$22</definedName>
    <definedName name="_______AGG40">#REF!</definedName>
    <definedName name="_______AGG6">#REF!</definedName>
    <definedName name="_______ash1">[13]ANAL!#REF!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[14]PROCTOR!#REF!</definedName>
    <definedName name="_______CAN486">[14]PROCTOR!#REF!</definedName>
    <definedName name="_______CAN487">[14]PROCTOR!#REF!</definedName>
    <definedName name="_______CAN488">[14]PROCTOR!#REF!</definedName>
    <definedName name="_______CAN489">[14]PROCTOR!#REF!</definedName>
    <definedName name="_______CAN490">[14]PROCTOR!#REF!</definedName>
    <definedName name="_______CAN491">[14]PROCTOR!#REF!</definedName>
    <definedName name="_______CAN492">[14]PROCTOR!#REF!</definedName>
    <definedName name="_______CAN493">[14]PROCTOR!#REF!</definedName>
    <definedName name="_______CAN494">[14]PROCTOR!#REF!</definedName>
    <definedName name="_______CAN495">[14]PROCTOR!#REF!</definedName>
    <definedName name="_______CAN496">[14]PROCTOR!#REF!</definedName>
    <definedName name="_______CAN497">[14]PROCTOR!#REF!</definedName>
    <definedName name="_______CAN498">[14]PROCTOR!#REF!</definedName>
    <definedName name="_______CAN499">[14]PROCTOR!#REF!</definedName>
    <definedName name="_______CAN500">[14]PROCTOR!#REF!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'[26]21-Rate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'[4]Mix Design'!#REF!</definedName>
    <definedName name="_______MIX1540">'[4]Mix Design'!$P$11</definedName>
    <definedName name="_______MIX1580">'[4]Mix Design'!#REF!</definedName>
    <definedName name="_______MIX2">'[5]Mix Design'!$P$12</definedName>
    <definedName name="_______MIX20">#REF!</definedName>
    <definedName name="_______MIX2020">'[4]Mix Design'!$P$12</definedName>
    <definedName name="_______MIX2040">'[4]Mix Design'!$P$13</definedName>
    <definedName name="_______MIX25">#REF!</definedName>
    <definedName name="_______MIX2540">'[4]Mix Design'!$P$15</definedName>
    <definedName name="_______Mix255">'[6]Mix Design'!$P$13</definedName>
    <definedName name="_______MIX30">#REF!</definedName>
    <definedName name="_______MIX35">#REF!</definedName>
    <definedName name="_______MIX40">#REF!</definedName>
    <definedName name="_______MIX45">'[4]Mix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'[25]ANAL-PIPE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'[23]21-Rate Analysis-1'!$E$22</definedName>
    <definedName name="______AGG40">#REF!</definedName>
    <definedName name="______AGG6">#REF!</definedName>
    <definedName name="______ash1">[13]ANAL!#REF!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[14]PROCTOR!#REF!</definedName>
    <definedName name="______CAN486">[14]PROCTOR!#REF!</definedName>
    <definedName name="______CAN487">[14]PROCTOR!#REF!</definedName>
    <definedName name="______CAN488">[14]PROCTOR!#REF!</definedName>
    <definedName name="______CAN489">[14]PROCTOR!#REF!</definedName>
    <definedName name="______CAN490">[14]PROCTOR!#REF!</definedName>
    <definedName name="______CAN491">[14]PROCTOR!#REF!</definedName>
    <definedName name="______CAN492">[14]PROCTOR!#REF!</definedName>
    <definedName name="______CAN493">[14]PROCTOR!#REF!</definedName>
    <definedName name="______CAN494">[14]PROCTOR!#REF!</definedName>
    <definedName name="______CAN495">[14]PROCTOR!#REF!</definedName>
    <definedName name="______CAN496">[14]PROCTOR!#REF!</definedName>
    <definedName name="______CAN497">[14]PROCTOR!#REF!</definedName>
    <definedName name="______CAN498">[14]PROCTOR!#REF!</definedName>
    <definedName name="______CAN499">[14]PROCTOR!#REF!</definedName>
    <definedName name="______CAN500">[14]PROCTOR!#REF!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'[23]21-Rate Analysis-1'!$E$53</definedName>
    <definedName name="______EXC20">'[27]21-Rate Analysis '!$E$50</definedName>
    <definedName name="______EXC7">'[23]21-Rate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'[4]Mix Design'!#REF!</definedName>
    <definedName name="______MIX1540">'[4]Mix Design'!$P$11</definedName>
    <definedName name="______MIX1580">'[4]Mix Design'!#REF!</definedName>
    <definedName name="______MIX2">'[5]Mix Design'!$P$12</definedName>
    <definedName name="______MIX20">#REF!</definedName>
    <definedName name="______MIX2020">'[4]Mix Design'!$P$12</definedName>
    <definedName name="______MIX2040">'[4]Mix Design'!$P$13</definedName>
    <definedName name="______MIX25">#REF!</definedName>
    <definedName name="______MIX2540">'[4]Mix Design'!$P$15</definedName>
    <definedName name="______Mix255">'[6]Mix Design'!$P$13</definedName>
    <definedName name="______MIX30">#REF!</definedName>
    <definedName name="______MIX35">#REF!</definedName>
    <definedName name="______MIX40">#REF!</definedName>
    <definedName name="______MIX45">'[4]Mix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'[28]ANAL-PIPE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[13]ANAL!#REF!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[14]PROCTOR!#REF!</definedName>
    <definedName name="_____CAN486">[14]PROCTOR!#REF!</definedName>
    <definedName name="_____CAN487">[14]PROCTOR!#REF!</definedName>
    <definedName name="_____CAN488">[14]PROCTOR!#REF!</definedName>
    <definedName name="_____CAN489">[14]PROCTOR!#REF!</definedName>
    <definedName name="_____CAN490">[14]PROCTOR!#REF!</definedName>
    <definedName name="_____CAN491">[14]PROCTOR!#REF!</definedName>
    <definedName name="_____CAN492">[14]PROCTOR!#REF!</definedName>
    <definedName name="_____CAN493">[14]PROCTOR!#REF!</definedName>
    <definedName name="_____CAN494">[14]PROCTOR!#REF!</definedName>
    <definedName name="_____CAN495">[14]PROCTOR!#REF!</definedName>
    <definedName name="_____CAN496">[14]PROCTOR!#REF!</definedName>
    <definedName name="_____CAN497">[14]PROCTOR!#REF!</definedName>
    <definedName name="_____CAN498">[14]PROCTOR!#REF!</definedName>
    <definedName name="_____CAN499">[14]PROCTOR!#REF!</definedName>
    <definedName name="_____CAN500">[14]PROCTOR!#REF!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'[23]21-Rate Analysis-1'!$E$53</definedName>
    <definedName name="_____EXC20">'[27]21-Rate Analysis '!$E$50</definedName>
    <definedName name="_____EXC7">'[23]21-Rate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'[4]Mix Design'!#REF!</definedName>
    <definedName name="_____MIX1540">'[4]Mix Design'!$P$11</definedName>
    <definedName name="_____MIX1580">'[4]Mix Design'!#REF!</definedName>
    <definedName name="_____MIX2">'[5]Mix Design'!$P$12</definedName>
    <definedName name="_____MIX20">#REF!</definedName>
    <definedName name="_____MIX2020">'[4]Mix Design'!$P$12</definedName>
    <definedName name="_____MIX2040">'[4]Mix Design'!$P$13</definedName>
    <definedName name="_____MIX25">#REF!</definedName>
    <definedName name="_____MIX2540">'[4]Mix Design'!$P$15</definedName>
    <definedName name="_____Mix255">'[6]Mix Design'!$P$13</definedName>
    <definedName name="_____MIX30">#REF!</definedName>
    <definedName name="_____MIX35">#REF!</definedName>
    <definedName name="_____MIX40">#REF!</definedName>
    <definedName name="_____MIX45">'[4]Mix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[13]ANAL!#REF!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[14]PROCTOR!#REF!</definedName>
    <definedName name="____CAN486">[14]PROCTOR!#REF!</definedName>
    <definedName name="____CAN487">[14]PROCTOR!#REF!</definedName>
    <definedName name="____CAN488">[14]PROCTOR!#REF!</definedName>
    <definedName name="____CAN489">[14]PROCTOR!#REF!</definedName>
    <definedName name="____CAN490">[14]PROCTOR!#REF!</definedName>
    <definedName name="____CAN491">[14]PROCTOR!#REF!</definedName>
    <definedName name="____CAN492">[14]PROCTOR!#REF!</definedName>
    <definedName name="____CAN493">[14]PROCTOR!#REF!</definedName>
    <definedName name="____CAN494">[14]PROCTOR!#REF!</definedName>
    <definedName name="____CAN495">[14]PROCTOR!#REF!</definedName>
    <definedName name="____CAN496">[14]PROCTOR!#REF!</definedName>
    <definedName name="____CAN497">[14]PROCTOR!#REF!</definedName>
    <definedName name="____CAN498">[14]PROCTOR!#REF!</definedName>
    <definedName name="____CAN499">[14]PROCTOR!#REF!</definedName>
    <definedName name="____CAN500">[14]PROCTOR!#REF!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'[23]21-Rate Analysis-1'!$E$53</definedName>
    <definedName name="____EXC20">'[29]21-Rate Analysis-1'!$E$50</definedName>
    <definedName name="____EXC7">'[23]21-Rate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'[4]Mix Design'!#REF!</definedName>
    <definedName name="____MIX1540">'[4]Mix Design'!$P$11</definedName>
    <definedName name="____MIX1580">'[4]Mix Design'!#REF!</definedName>
    <definedName name="____MIX2">'[5]Mix Design'!$P$12</definedName>
    <definedName name="____MIX20">#REF!</definedName>
    <definedName name="____MIX2020">'[4]Mix Design'!$P$12</definedName>
    <definedName name="____MIX2040">'[4]Mix Design'!$P$13</definedName>
    <definedName name="____MIX25">#REF!</definedName>
    <definedName name="____MIX2540">'[4]Mix Design'!$P$15</definedName>
    <definedName name="____Mix255">'[6]Mix Design'!$P$13</definedName>
    <definedName name="____MIX30">#REF!</definedName>
    <definedName name="____MIX35">#REF!</definedName>
    <definedName name="____MIX40">#REF!</definedName>
    <definedName name="____MIX45">'[4]Mix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[13]ANAL!#REF!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[14]PROCTOR!#REF!</definedName>
    <definedName name="___CAN486">[14]PROCTOR!#REF!</definedName>
    <definedName name="___CAN487">[14]PROCTOR!#REF!</definedName>
    <definedName name="___CAN488">[14]PROCTOR!#REF!</definedName>
    <definedName name="___CAN489">[14]PROCTOR!#REF!</definedName>
    <definedName name="___CAN490">[14]PROCTOR!#REF!</definedName>
    <definedName name="___CAN491">[14]PROCTOR!#REF!</definedName>
    <definedName name="___CAN492">[14]PROCTOR!#REF!</definedName>
    <definedName name="___CAN493">[14]PROCTOR!#REF!</definedName>
    <definedName name="___CAN494">[14]PROCTOR!#REF!</definedName>
    <definedName name="___CAN495">[14]PROCTOR!#REF!</definedName>
    <definedName name="___CAN496">[14]PROCTOR!#REF!</definedName>
    <definedName name="___CAN497">[14]PROCTOR!#REF!</definedName>
    <definedName name="___CAN498">[14]PROCTOR!#REF!</definedName>
    <definedName name="___CAN499">[14]PROCTOR!#REF!</definedName>
    <definedName name="___CAN500">[14]PROCTOR!#REF!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'[23]21-Rate Analysis-1'!$E$53</definedName>
    <definedName name="___EXC20">'[23]21-Rate Analysis-1'!$E$51</definedName>
    <definedName name="___EXC7">'[23]21-Rate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'[4]Mix Design'!#REF!</definedName>
    <definedName name="___MIX1540">'[4]Mix Design'!$P$11</definedName>
    <definedName name="___MIX1580">'[4]Mix Design'!#REF!</definedName>
    <definedName name="___MIX2">'[5]Mix Design'!$P$12</definedName>
    <definedName name="___MIX20">#REF!</definedName>
    <definedName name="___MIX2020">'[4]Mix Design'!$P$12</definedName>
    <definedName name="___MIX2040">'[4]Mix Design'!$P$13</definedName>
    <definedName name="___MIX25">#REF!</definedName>
    <definedName name="___MIX2540">'[4]Mix Design'!$P$15</definedName>
    <definedName name="___Mix255">'[6]Mix Design'!$P$13</definedName>
    <definedName name="___MIX30">#REF!</definedName>
    <definedName name="___MIX35">#REF!</definedName>
    <definedName name="___MIX40">#REF!</definedName>
    <definedName name="___MIX45">'[4]Mix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[30]TTL!$G$31:$AU$31</definedName>
    <definedName name="__123Graph_B" hidden="1">'[31]P-Ins &amp; Bonds'!#REF!</definedName>
    <definedName name="__123Graph_C" hidden="1">[30]TTL!$G$37:$AU$37</definedName>
    <definedName name="__123Graph_D" hidden="1">'[31]P-Ins &amp; Bonds'!#REF!</definedName>
    <definedName name="__123Graph_E" hidden="1">'[31]P-Ins &amp; Bonds'!#REF!</definedName>
    <definedName name="__123Graph_F" hidden="1">'[31]P-Ins &amp; Bonds'!#REF!</definedName>
    <definedName name="__123Graph_X" hidden="1">[30]TTL!$G$6:$AU$6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[13]ANAL!#REF!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[14]PROCTOR!#REF!</definedName>
    <definedName name="__CAN486">[14]PROCTOR!#REF!</definedName>
    <definedName name="__CAN487">[14]PROCTOR!#REF!</definedName>
    <definedName name="__CAN488">[14]PROCTOR!#REF!</definedName>
    <definedName name="__CAN489">[14]PROCTOR!#REF!</definedName>
    <definedName name="__CAN490">[14]PROCTOR!#REF!</definedName>
    <definedName name="__CAN491">[14]PROCTOR!#REF!</definedName>
    <definedName name="__CAN492">[14]PROCTOR!#REF!</definedName>
    <definedName name="__CAN493">[14]PROCTOR!#REF!</definedName>
    <definedName name="__CAN494">[14]PROCTOR!#REF!</definedName>
    <definedName name="__CAN495">[14]PROCTOR!#REF!</definedName>
    <definedName name="__CAN496">[14]PROCTOR!#REF!</definedName>
    <definedName name="__CAN497">[14]PROCTOR!#REF!</definedName>
    <definedName name="__CAN498">[14]PROCTOR!#REF!</definedName>
    <definedName name="__CAN499">[14]PROCTOR!#REF!</definedName>
    <definedName name="__CAN500">[14]PROCTOR!#REF!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'[32]Rate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'[4]Mix Design'!#REF!</definedName>
    <definedName name="__MIX1540">'[4]Mix Design'!$P$11</definedName>
    <definedName name="__MIX1580">'[4]Mix Design'!#REF!</definedName>
    <definedName name="__MIX2">'[5]Mix Design'!$P$12</definedName>
    <definedName name="__MIX20">#REF!</definedName>
    <definedName name="__MIX2020">'[4]Mix Design'!$P$12</definedName>
    <definedName name="__MIX2040">'[4]Mix Design'!$P$13</definedName>
    <definedName name="__MIX25">#REF!</definedName>
    <definedName name="__MIX2540">'[4]Mix Design'!$P$15</definedName>
    <definedName name="__Mix255">'[6]Mix Design'!$P$13</definedName>
    <definedName name="__MIX30">#REF!</definedName>
    <definedName name="__MIX35">#REF!</definedName>
    <definedName name="__MIX40">#REF!</definedName>
    <definedName name="__MIX45">'[4]Mix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'[31]P-Site fac'!#REF!</definedName>
    <definedName name="_2A3">'[31]P-Site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'[31]P-Ins &amp; Bonds'!#REF!</definedName>
    <definedName name="_3B2">'[31]P-Ins &amp; Bonds'!#REF!</definedName>
    <definedName name="_3B3">[43]PRELIM5!$F$17</definedName>
    <definedName name="_4">#REF!</definedName>
    <definedName name="_4\SM">[40]공문!#REF!</definedName>
    <definedName name="_5.0_Hire_and_running_charges_of_winch___grab">[44]SOR!#REF!</definedName>
    <definedName name="_5_123Grap" hidden="1">[41]공문!#REF!</definedName>
    <definedName name="_5B5">'[31]P-Clients fac'!#REF!</definedName>
    <definedName name="_5B6">'[31]P-Clients fac'!#REF!</definedName>
    <definedName name="_5B7">'[31]P-Clients fac'!#REF!</definedName>
    <definedName name="_6__123Graph_ACHART_1" hidden="1">[38]Cash2!$G$16:$G$31</definedName>
    <definedName name="_6B8">#REF!</definedName>
    <definedName name="_6B9">#REF!</definedName>
    <definedName name="_7__123Graph_ACHART_2" hidden="1">[38]Z!$T$179:$AH$179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[38]Z!$T$180:$AH$180</definedName>
    <definedName name="_9__123Graph_CCHART_1" hidden="1">[38]Cash2!$J$16:$J$36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[13]ANAL!#REF!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[14]PROCTOR!#REF!</definedName>
    <definedName name="_CAN486">[14]PROCTOR!#REF!</definedName>
    <definedName name="_CAN487">[14]PROCTOR!#REF!</definedName>
    <definedName name="_CAN488">[14]PROCTOR!#REF!</definedName>
    <definedName name="_CAN489">[14]PROCTOR!#REF!</definedName>
    <definedName name="_CAN490">[14]PROCTOR!#REF!</definedName>
    <definedName name="_CAN491">[14]PROCTOR!#REF!</definedName>
    <definedName name="_CAN492">[14]PROCTOR!#REF!</definedName>
    <definedName name="_CAN493">[14]PROCTOR!#REF!</definedName>
    <definedName name="_CAN494">[14]PROCTOR!#REF!</definedName>
    <definedName name="_CAN495">[14]PROCTOR!#REF!</definedName>
    <definedName name="_CAN496">[14]PROCTOR!#REF!</definedName>
    <definedName name="_CAN497">[14]PROCTOR!#REF!</definedName>
    <definedName name="_CAN498">[14]PROCTOR!#REF!</definedName>
    <definedName name="_CAN499">[14]PROCTOR!#REF!</definedName>
    <definedName name="_CAN500">[14]PROCTOR!#REF!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'[45]dongia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'[46]RA Civil'!$E$50</definedName>
    <definedName name="_ExV200">#REF!</definedName>
    <definedName name="_f2">#REF!</definedName>
    <definedName name="_F3">#REF!</definedName>
    <definedName name="_FF3">#REF!</definedName>
    <definedName name="_Fill" hidden="1">[47]BHANDUP!#REF!</definedName>
    <definedName name="_Fill1" hidden="1">[47]BHANDUP!#REF!</definedName>
    <definedName name="_xlnm._FilterDatabase" localSheetId="15" hidden="1">'attarasand khayathi '!$AA$16:$AE$60</definedName>
    <definedName name="_xlnm._FilterDatabase" localSheetId="5" hidden="1">'ATTARSAND -AGS'!$AD$13:$AE$57</definedName>
    <definedName name="_xlnm._FilterDatabase" localSheetId="13" hidden="1">'attarsand pr'!$Q$13:$R$78</definedName>
    <definedName name="_xlnm._FilterDatabase" localSheetId="9" hidden="1">'sekhpur adharganj'!$AQ$13:$AR$93</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[48]설산1.나!$A$8:$J$53</definedName>
    <definedName name="_hh2">[48]본사S!$B$10:$P$103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[49]PIPING!$AJ$7:$AJ$221</definedName>
    <definedName name="_Mat2">[49]PIPING!$AK$7:$AK$221</definedName>
    <definedName name="_MIX10">#REF!</definedName>
    <definedName name="_MIX15">#REF!</definedName>
    <definedName name="_MIX15150">'[4]Mix Design'!#REF!</definedName>
    <definedName name="_MIX1540">'[4]Mix Design'!$P$11</definedName>
    <definedName name="_MIX1580">'[4]Mix Design'!#REF!</definedName>
    <definedName name="_MIX2">'[5]Mix Design'!$P$12</definedName>
    <definedName name="_MIX20">#REF!</definedName>
    <definedName name="_MIX2020">'[4]Mix Design'!$P$12</definedName>
    <definedName name="_MIX2040">'[4]Mix Design'!$P$13</definedName>
    <definedName name="_MIX25">#REF!</definedName>
    <definedName name="_MIX2540">'[4]Mix Design'!$P$15</definedName>
    <definedName name="_Mix255">'[6]Mix Design'!$P$13</definedName>
    <definedName name="_MIX30">#REF!</definedName>
    <definedName name="_MIX35">#REF!</definedName>
    <definedName name="_MIX40">#REF!</definedName>
    <definedName name="_MIX45">'[4]Mix Design'!#REF!</definedName>
    <definedName name="_mm1">#REF!</definedName>
    <definedName name="_mm2">#REF!</definedName>
    <definedName name="_mm3">#REF!</definedName>
    <definedName name="_MUR5">#REF!</definedName>
    <definedName name="_MUR8">#REF!</definedName>
    <definedName name="_new1">[50]Original!$V$8</definedName>
    <definedName name="_OPC43">#REF!</definedName>
    <definedName name="_Order1" hidden="1">255</definedName>
    <definedName name="_Order2" hidden="1">0</definedName>
    <definedName name="_p1">#REF!</definedName>
    <definedName name="_Parse_In" hidden="1">#REF!</definedName>
    <definedName name="_Parse_Out" hidden="1">[51]갑지!#REF!</definedName>
    <definedName name="_PB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'[52]ANAL-PIPE LINE'!#REF!</definedName>
    <definedName name="_SMG1">#N/A</definedName>
    <definedName name="_SMG2">#N/A</definedName>
    <definedName name="_Sort" hidden="1">#REF!</definedName>
    <definedName name="_ssr1">'[53]scour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[54]Voucher!$B$1</definedName>
    <definedName name="_V2">[54]Voucher!$R$1</definedName>
    <definedName name="√">"SQRT"</definedName>
    <definedName name="◈002MONO현황">#REF!</definedName>
    <definedName name="a">[55]Culvert!$H$112</definedName>
    <definedName name="a._Trimmer">[44]SOR!#REF!</definedName>
    <definedName name="a___0">#REF!</definedName>
    <definedName name="a___13">#REF!</definedName>
    <definedName name="a__Labour_charges_for_cutting_bending__welding_including_materials.">[44]SOR!#REF!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[56]PROCTOR!#REF!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'[57]Cost of O &amp; O'!$F$13</definedName>
    <definedName name="ae">#REF!</definedName>
    <definedName name="AEA">[58]ANALYSIS!$C$18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[59]ANAL!#REF!</definedName>
    <definedName name="AGGT">[59]ANAL!$E$14</definedName>
    <definedName name="AGGT1012">'[52]ANAL-PIPE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[60]CABLERET!$B$10</definedName>
    <definedName name="alfa">#REF!</definedName>
    <definedName name="alfa1">#REF!</definedName>
    <definedName name="alload">[60]CABLERET!$D$13:$D$128</definedName>
    <definedName name="ALMARGIN">[60]CABLERET!$D$7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[61]ANALYSER!#REF!</definedName>
    <definedName name="Architect">#REF!</definedName>
    <definedName name="area">[62]MixBed!#REF!</definedName>
    <definedName name="AREA_CODE">#REF!</definedName>
    <definedName name="area1">[62]MixBed!#REF!</definedName>
    <definedName name="ARGON">[49]PIPING!$U$6:$U$105</definedName>
    <definedName name="arunan">#N/A</definedName>
    <definedName name="asd">#REF!</definedName>
    <definedName name="asdf">[37]예가표!#REF!</definedName>
    <definedName name="asdfs" hidden="1">[38]Cash2!$G$16:$G$31</definedName>
    <definedName name="ASH">#REF!</definedName>
    <definedName name="ASHOKA">#REF!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[63]FINOLEX!$W$17</definedName>
    <definedName name="basew">#REF!</definedName>
    <definedName name="BATCH">#REF!</definedName>
    <definedName name="BATCH20">#REF!</definedName>
    <definedName name="BATCH30">#REF!</definedName>
    <definedName name="Batching_hot_mix_plant">[44]SOR!#REF!</definedName>
    <definedName name="BBOF">#REF!</definedName>
    <definedName name="BC">#REF!</definedName>
    <definedName name="bcc">[13]ANAL!#REF!</definedName>
    <definedName name="Bcw">[64]basdat!$D$5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OR(N([65]Cont!#REF!)=0,N([65]Cont!$G1)=0)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OR(N([65]Cont!#REF!)=0,N([65]Cont!$P1)=0)</definedName>
    <definedName name="Block01_1">#REF!</definedName>
    <definedName name="Block02">'[66]form-c4'!#REF!</definedName>
    <definedName name="Block13">OR(ISBLANK('[65]Civil 2'!$D1),ISBLANK('[65]Civil 2'!$K1))</definedName>
    <definedName name="bm" hidden="1">{"'Sheet1'!$L$16"}</definedName>
    <definedName name="bn" hidden="1">{"'Sheet1'!$L$16"}</definedName>
    <definedName name="bol">#REF!</definedName>
    <definedName name="Bold">'[46]RA Civil'!$E$30</definedName>
    <definedName name="BOLT">#REF!</definedName>
    <definedName name="boml">#REF!</definedName>
    <definedName name="Bonus_E">'[67]SITE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[68]BP!#REF!</definedName>
    <definedName name="Breaks">#REF!</definedName>
    <definedName name="BRIBAT">'[46]RA Civil'!$E$38</definedName>
    <definedName name="BRICKS">#REF!</definedName>
    <definedName name="BROM">#REF!</definedName>
    <definedName name="broom">#REF!</definedName>
    <definedName name="btoe">#REF!</definedName>
    <definedName name="bua">#REF!</definedName>
    <definedName name="BUDDHA">#REF!</definedName>
    <definedName name="building">'[69]DETAILED  BOQ'!$A$2</definedName>
    <definedName name="building___0">#REF!</definedName>
    <definedName name="building___11">#REF!</definedName>
    <definedName name="building___12">#REF!</definedName>
    <definedName name="BuiltIn_Print_Area___0">#REF!</definedName>
    <definedName name="BuiltIn_Print_Area___0___0___0___0___0">[70]procurement!#REF!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[60]CABLERET!$B$13:$B$128</definedName>
    <definedName name="CABLE_A">'[72]LOCAL RATES'!$B$5:$G$19</definedName>
    <definedName name="CABLE_G">'[72]LOCAL RATES'!$A$5:$H$18</definedName>
    <definedName name="CABLE1">#REF!</definedName>
    <definedName name="CalcAgencyPrice">#REF!</definedName>
    <definedName name="cant">'[73]Staff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'[74]purpose&amp;input'!$E$143:'[74]purpose&amp;input'!$F$143</definedName>
    <definedName name="CCBP">#REF!</definedName>
    <definedName name="cccc">'[46]RA Civil'!$E$57</definedName>
    <definedName name="CCRUSH">#REF!</definedName>
    <definedName name="cdds">#REF!</definedName>
    <definedName name="CDOZ">#REF!</definedName>
    <definedName name="cdsdim">[75]csdim!$A$2:$A$1375</definedName>
    <definedName name="cdsloadrange">[75]cdsload!$A$3:$A$70</definedName>
    <definedName name="CDT">#REF!</definedName>
    <definedName name="CDWSSM">[76]R2!$H$21:$H$27</definedName>
    <definedName name="CDWSSP">[76]R2!$I$21:$I$27</definedName>
    <definedName name="CE">#REF!</definedName>
    <definedName name="cem">#REF!</definedName>
    <definedName name="Cement">#REF!</definedName>
    <definedName name="cementpaint">#REF!</definedName>
    <definedName name="CEXC">#REF!</definedName>
    <definedName name="CFTi">'[46]RA Civil'!$E$41</definedName>
    <definedName name="CGRD">#REF!</definedName>
    <definedName name="CGW">#REF!</definedName>
    <definedName name="CHAINAGE">#REF!</definedName>
    <definedName name="CHAINAGEM">[77]HYDRAULICS!$H$2</definedName>
    <definedName name="Chandramauli">#REF!</definedName>
    <definedName name="chandramauli1">#REF!</definedName>
    <definedName name="CHANDRAMAULI2">[78]FACE!#REF!</definedName>
    <definedName name="chandramauli3">#REF!</definedName>
    <definedName name="Charges_of_road_roller">[44]SOR!#REF!</definedName>
    <definedName name="check">#REF!</definedName>
    <definedName name="checked">#REF!</definedName>
    <definedName name="CHMP">#REF!</definedName>
    <definedName name="chsdim">[75]csdim!$A$1376:$A$2509</definedName>
    <definedName name="chsloadrange">[75]chsload!$A$3:$A$62</definedName>
    <definedName name="CHW">#REF!</definedName>
    <definedName name="CJCB">#REF!</definedName>
    <definedName name="ck">#REF!</definedName>
    <definedName name="cl">150</definedName>
    <definedName name="Class_end">[65]Ranges!#REF!</definedName>
    <definedName name="Class_start">[65]Ranges!#REF!</definedName>
    <definedName name="CLAY">#REF!</definedName>
    <definedName name="CLEAR">[79]!CLEAR</definedName>
    <definedName name="clearspan1">[78]FACE!#REF!</definedName>
    <definedName name="clearspan11">#REF!</definedName>
    <definedName name="CLOAD">#REF!</definedName>
    <definedName name="cmain">#REF!</definedName>
    <definedName name="CMIX">#REF!</definedName>
    <definedName name="cmort3">'[22]Rates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[49]PIPING!$AI$7:$AI$221</definedName>
    <definedName name="CODES">[76]R2!$C$39:$C$86</definedName>
    <definedName name="col">#REF!</definedName>
    <definedName name="col___0">#REF!</definedName>
    <definedName name="col___11">#REF!</definedName>
    <definedName name="col___12">#REF!</definedName>
    <definedName name="Collaborator">[65]User!#REF!</definedName>
    <definedName name="Columns">#REF!</definedName>
    <definedName name="COM">#REF!</definedName>
    <definedName name="Commission">#REF!</definedName>
    <definedName name="COMMPART">[75]CLAMP!$A$2:$D$605</definedName>
    <definedName name="COMP">#REF!</definedName>
    <definedName name="Company">#REF!</definedName>
    <definedName name="COMPARISON">{#N/A,#N/A,FALSE,"mpph1";#N/A,#N/A,FALSE,"mpmseb";#N/A,#N/A,FALSE,"mpph2"}</definedName>
    <definedName name="ConBlks">'[80]RA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'[81]GM 000'!$I$4</definedName>
    <definedName name="Cover_blocks">[44]SOR!#REF!</definedName>
    <definedName name="CPFM">#REF!</definedName>
    <definedName name="CPFS">#REF!</definedName>
    <definedName name="CPHEEO">'[82]boq ht'!#REF!</definedName>
    <definedName name="CPLG">#REF!</definedName>
    <definedName name="CPM">#REF!</definedName>
    <definedName name="CPUMP">#REF!</definedName>
    <definedName name="CP새단가">#REF!</definedName>
    <definedName name="_xlnm.Criteria">[83]八幡!$L$200</definedName>
    <definedName name="Criteria_MI">[84]estm_mech!#REF!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[60]CABLERET!$B$9</definedName>
    <definedName name="cuload">[60]CABLERET!$E$13:$E$128</definedName>
    <definedName name="CUMARGIN">[60]CABLERET!$E$7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[75]csdim!$A$2510:$A$3147</definedName>
    <definedName name="cvsloadrange">[75]cvsload!$A$3:$A$66</definedName>
    <definedName name="cw">20</definedName>
    <definedName name="CWMM">#REF!</definedName>
    <definedName name="CWTi">'[46]RA Civil'!$E$42</definedName>
    <definedName name="czvnzcvnz">#REF!</definedName>
    <definedName name="d">#REF!</definedName>
    <definedName name="d._Staging_to_keep_deflactometer___hire_charges_of_deflectometer">[44]SOR!#REF!</definedName>
    <definedName name="D.L.R.B.___Km.8.395_of_Left_Main_Canal">#REF!</definedName>
    <definedName name="D_">#REF!</definedName>
    <definedName name="d___0">#REF!</definedName>
    <definedName name="d___13">#REF!</definedName>
    <definedName name="d_jp" hidden="1">{"'Sheet1'!$A$4386:$N$4591"}</definedName>
    <definedName name="D_T">'[85]Discom Details'!$F$721</definedName>
    <definedName name="D65536A1">#REF!</definedName>
    <definedName name="DA">[49]PIPING!$W$6:$W$105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#REF!</definedName>
    <definedName name="data2">#REF!</definedName>
    <definedName name="_xlnm.Database">#REF!</definedName>
    <definedName name="Database_MI">[84]estm_mech!#REF!</definedName>
    <definedName name="databaseii">[88]대비내역!$A$2:$G$1137</definedName>
    <definedName name="datalist">#REF!</definedName>
    <definedName name="date">[89]Cover!$D$22</definedName>
    <definedName name="dates">'[90]ETC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#REF!</definedName>
    <definedName name="DCLAY">'[4]Cost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[91]Analysis!$C$9</definedName>
    <definedName name="DDD">#REF!</definedName>
    <definedName name="DDDD" hidden="1">{"form-D1",#N/A,FALSE,"FORM-D1";"form-D1_amt",#N/A,FALSE,"FORM-D1"}</definedName>
    <definedName name="DDDDDD">[79]!CLEAR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[79]!CLEAR</definedName>
    <definedName name="dfgddz">#REF!</definedName>
    <definedName name="dfghs">#REF!</definedName>
    <definedName name="DFINE">'[4]Cost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'[4]Cost of O &amp; O'!$F$17</definedName>
    <definedName name="DMUR">#REF!</definedName>
    <definedName name="Do">#REF!</definedName>
    <definedName name="DOC_Title">'[81]GM 000'!$C$1</definedName>
    <definedName name="docu">#REF!</definedName>
    <definedName name="DOW_CORNING_789_SILICONE_SEALANT">#REF!</definedName>
    <definedName name="down">'[93]6-2차'!#REF!</definedName>
    <definedName name="DOZ">#REF!</definedName>
    <definedName name="dozer">'[94]Cost of O &amp; O'!$F$15</definedName>
    <definedName name="dq">#REF!</definedName>
    <definedName name="drain_trap">#REF!</definedName>
    <definedName name="DRES">#REF!</definedName>
    <definedName name="DRILL">#REF!</definedName>
    <definedName name="DRIP">'[4]Cost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'[95]PRECAST lightconc-II'!$K$20</definedName>
    <definedName name="e_margin">#REF!</definedName>
    <definedName name="E_span">#REF!</definedName>
    <definedName name="EAGG">#REF!</definedName>
    <definedName name="EAR">'[46]RA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[78]FACE!#REF!</definedName>
    <definedName name="EFINE">'[4]Cost of O &amp; O'!$F$7</definedName>
    <definedName name="eg">#REF!</definedName>
    <definedName name="egbe">#REF!</definedName>
    <definedName name="EGSB">#REF!</definedName>
    <definedName name="EHM">#REF!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#REF!</definedName>
    <definedName name="Em">#REF!</definedName>
    <definedName name="Em___0">#REF!</definedName>
    <definedName name="Em___13">#REF!</definedName>
    <definedName name="EMB">#REF!</definedName>
    <definedName name="EMDIST">#REF!</definedName>
    <definedName name="EMOL">[96]Sheet1!$C$400:$F$409</definedName>
    <definedName name="EMUCK">'[4]Cost of O &amp; O'!$F$9</definedName>
    <definedName name="EMUL">#REF!</definedName>
    <definedName name="EMUR">#REF!</definedName>
    <definedName name="enter">#REF!</definedName>
    <definedName name="EOL">#REF!</definedName>
    <definedName name="eq.">[97]A!#REF!</definedName>
    <definedName name="eq_index">#REF!</definedName>
    <definedName name="EQ_JTS">[49]PIPING!$AA$6:$AA$105</definedName>
    <definedName name="eq_name">[98]eq_data!$C$5:$C$54</definedName>
    <definedName name="EQMOB">#REF!</definedName>
    <definedName name="equip">[94]Analysis!#REF!</definedName>
    <definedName name="equip.">[97]A!#REF!</definedName>
    <definedName name="EQUIPLIST">#REF!</definedName>
    <definedName name="ERECT">#REF!</definedName>
    <definedName name="ERIP">'[4]Cost of O &amp; O'!$F$10</definedName>
    <definedName name="EROCK">#REF!</definedName>
    <definedName name="ErrName162821590" hidden="1">[38]Cash2!$K$16:$K$36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'[46]RA Civil'!$E$51</definedName>
    <definedName name="EXC20BPOL">'[46]RA Civil'!$F$51</definedName>
    <definedName name="EXC20POL">'[46]RA Civil'!$F$50</definedName>
    <definedName name="EXCAVATION">[60]CABLERET!$I$3</definedName>
    <definedName name="excavcl">#REF!</definedName>
    <definedName name="EXICEAL">[60]CABLERET!$D$2</definedName>
    <definedName name="EXICECU">[60]CABLERET!$E$2</definedName>
    <definedName name="_xlnm.Extract">#REF!</definedName>
    <definedName name="Extract_MI">[84]estm_mech!#REF!</definedName>
    <definedName name="EXTRW">[76]R2!$C$20</definedName>
    <definedName name="EXW">[99]SUMMARY!$F$137:$F$140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[78]FACE!#REF!</definedName>
    <definedName name="FBLclearspan11">#REF!</definedName>
    <definedName name="FBLeffectivespan">[78]FACE!#REF!</definedName>
    <definedName name="FBLeffectivespan12">#REF!</definedName>
    <definedName name="FBLoverallspan">[78]FACE!#REF!</definedName>
    <definedName name="FBLoverallspan13">#REF!</definedName>
    <definedName name="fc">#REF!</definedName>
    <definedName name="FCK">[100]Below_Earth!$H$12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'[101]scour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'[46]RA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[99]SUMMARY!$F$73:$F$82</definedName>
    <definedName name="form">#REF!</definedName>
    <definedName name="formu">#REF!</definedName>
    <definedName name="formula">#REF!</definedName>
    <definedName name="FOS">#REF!</definedName>
    <definedName name="fp">'[102]Boiler&amp;TG'!#REF!</definedName>
    <definedName name="francis">#REF!</definedName>
    <definedName name="FROM__BUSAN_KOREA">#REF!</definedName>
    <definedName name="fs" hidden="1">{"'Sheet1'!$L$16"}</definedName>
    <definedName name="FSLbearing14">#REF!</definedName>
    <definedName name="FSLclearspan">[78]FACE!#REF!</definedName>
    <definedName name="FSLclearspan11">#REF!</definedName>
    <definedName name="FSLeffectivespan">[78]FACE!#REF!</definedName>
    <definedName name="FSLeffectivespan12">#REF!</definedName>
    <definedName name="FSLoverallspan">[78]FACE!#REF!</definedName>
    <definedName name="FSLoverallspan13">#REF!</definedName>
    <definedName name="FST.">#REF!</definedName>
    <definedName name="fullview">#REF!</definedName>
    <definedName name="funds" hidden="1">{"'Sheet1'!$A$4386:$N$4591"}</definedName>
    <definedName name="fv">#REF!</definedName>
    <definedName name="FW_AMT">[49]PIPING!$P$6:$P$105</definedName>
    <definedName name="FW_QTY">[49]PIPING!$N$6:$N$105</definedName>
    <definedName name="FW_RATE">[49]PIPING!$AR$7:$AS$30</definedName>
    <definedName name="FW_SPEC">[49]PIPING!$M$6:$M$105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'[4]Cost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[103]TOEC!#REF!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'[104]purpose&amp;input'!#REF!</definedName>
    <definedName name="Hcw">'[104]purpose&amp;input'!#REF!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[105]ABSTRACT!$G$4</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'[106]Pier Design(with offset)'!#REF!</definedName>
    <definedName name="hi">#REF!</definedName>
    <definedName name="HINDHUSTAN">#REF!</definedName>
    <definedName name="HIns">#REF!</definedName>
    <definedName name="Hipc">'[104]purpose&amp;input'!#REF!</definedName>
    <definedName name="Hiway">[54]Voucher!$R$1</definedName>
    <definedName name="hj" hidden="1">{"'Sheet1'!$L$16"}</definedName>
    <definedName name="HJK">[107]DETAILED!$J$6</definedName>
    <definedName name="Hlp">'[104]purpose&amp;input'!#REF!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'[106]Pier Design(with offset)'!#REF!</definedName>
    <definedName name="Hs">#REF!</definedName>
    <definedName name="hS___0">#REF!</definedName>
    <definedName name="hS___13">#REF!</definedName>
    <definedName name="Hs_atm">'[108]purpose&amp;input'!#REF!</definedName>
    <definedName name="HSD">'[46]RA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'[109]Pier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'[104]purpose&amp;input'!#REF!</definedName>
    <definedName name="hxb">#REF!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[49]PIPING!$I$6:$I$105</definedName>
    <definedName name="Index">[111]FIRST!$H$1</definedName>
    <definedName name="INPUT_VALVE">#REF!</definedName>
    <definedName name="InputData">[112]Testing!$E$8:$E$12,[112]Testing!$E$15:$E$18,[112]Testing!$E$21:$E$23,[112]Testing!$E$26:$E$27,[112]Testing!$E$30:$E$33,[112]Testing!$E$35:$E$37,[112]Testing!$D$43:$F$47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'[113]water prop.'!$A$1</definedName>
    <definedName name="issue_summary1">'[114]purpose&amp;input'!#REF!</definedName>
    <definedName name="it" hidden="1">{"'Sheet1'!$L$16"}</definedName>
    <definedName name="ITEM">#REF!</definedName>
    <definedName name="iteration">[115]!iteration</definedName>
    <definedName name="ITNUM">#N/A</definedName>
    <definedName name="ITRY">#REF!</definedName>
    <definedName name="ITRY1">#REF!</definedName>
    <definedName name="J">#REF!</definedName>
    <definedName name="j_filler">#REF!</definedName>
    <definedName name="JACK">'[4]Cost of O &amp; O'!$F$32</definedName>
    <definedName name="jartj">#REF!</definedName>
    <definedName name="JCB">#REF!</definedName>
    <definedName name="JCBPOL">'[46]RA Civil'!$F$48</definedName>
    <definedName name="jdrjd">#REF!</definedName>
    <definedName name="JDTRH">[116]DETAILED!$J$6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[117]FORM7!$R$3:$S$7</definedName>
    <definedName name="JOI_RATE">#REF!</definedName>
    <definedName name="js">#REF!</definedName>
    <definedName name="JUMBO">'[4]Cost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'[46]RA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[118]S2groupcode!$G$2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[119]PLAN_FEB97!$A$2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'[120]steam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[64]basdat!$D$4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'[4]Cost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'[106]Pier Design(with offset)'!#REF!</definedName>
    <definedName name="ltr">'[109]Pier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[121]!LWHの送信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'[4]Mix Design'!#REF!</definedName>
    <definedName name="m4.5agl">#REF!</definedName>
    <definedName name="m4.5bgl">#REF!</definedName>
    <definedName name="M40cement">#REF!</definedName>
    <definedName name="M50cement">#REF!</definedName>
    <definedName name="m7.32agl">#REF!</definedName>
    <definedName name="m7.32bgl">#REF!</definedName>
    <definedName name="Ma">'[104]purpose&amp;input'!#REF!</definedName>
    <definedName name="Ma_v">'[104]purpose&amp;input'!#REF!</definedName>
    <definedName name="mac">75</definedName>
    <definedName name="machinery">[91]Analysis!$C$18</definedName>
    <definedName name="man">#REF!</definedName>
    <definedName name="man___0">#REF!</definedName>
    <definedName name="man___11">#REF!</definedName>
    <definedName name="man___12">#REF!</definedName>
    <definedName name="MAN_DAY">[49]PIPING!$L$6:$L$105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#REF!</definedName>
    <definedName name="MATL">[49]PIPING!$AL$7:$AN$221</definedName>
    <definedName name="MATL_CLASS">[49]PIPING!$AC$6:$AC$105</definedName>
    <definedName name="MATL1">'[34]CODE-STR'!$A$3:$B$40</definedName>
    <definedName name="MaxSNo">[54]Data!$J$3</definedName>
    <definedName name="MAZ">#REF!</definedName>
    <definedName name="Mb">'[104]purpose&amp;input'!#REF!</definedName>
    <definedName name="Mb_v">'[104]purpose&amp;input'!#REF!</definedName>
    <definedName name="MBIT">#REF!</definedName>
    <definedName name="Mc">#REF!</definedName>
    <definedName name="Mc_v">#REF!</definedName>
    <definedName name="MCAR">'[4]Cost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[58]ANALYSIS!$C$9</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'[123]scour depth'!#REF!</definedName>
    <definedName name="MF___0">#REF!</definedName>
    <definedName name="MF___13">#REF!</definedName>
    <definedName name="Mf_v">#REF!</definedName>
    <definedName name="mfg_process">[124]MFG_TAG!$A$1:$X$27</definedName>
    <definedName name="MFG_TAG">[125]Sheet1!$A$1:$X$27</definedName>
    <definedName name="Mg">#REF!</definedName>
    <definedName name="Mg_v">#REF!</definedName>
    <definedName name="Mh">#REF!</definedName>
    <definedName name="Mh_v">#REF!</definedName>
    <definedName name="Mhpc">'[104]purpose&amp;input'!#REF!:'[104]purpose&amp;input'!#REF!</definedName>
    <definedName name="Mhpipd">'[104]purpose&amp;input'!#REF!</definedName>
    <definedName name="Mhps">'[104]purpose&amp;input'!#REF!</definedName>
    <definedName name="MILD">#REF!</definedName>
    <definedName name="MinSNo">[54]Data!$J$2</definedName>
    <definedName name="Mipc">'[104]purpose&amp;input'!#REF!:'[104]purpose&amp;input'!#REF!</definedName>
    <definedName name="Mips">'[104]purpose&amp;input'!#REF!</definedName>
    <definedName name="MISADN">[76]R2!$C$14</definedName>
    <definedName name="MIST">#REF!</definedName>
    <definedName name="MIX">#REF!</definedName>
    <definedName name="Mix_15">'[6]Mix Design'!$P$11</definedName>
    <definedName name="Mix_30">'[6]Mix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'[104]purpose&amp;input'!#REF!</definedName>
    <definedName name="Mlpd">'[104]purpose&amp;input'!#REF!</definedName>
    <definedName name="Mlps">'[104]purpose&amp;input'!#REF!</definedName>
    <definedName name="mm">'[22]Rates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'[46]RA Civil'!$E$8</definedName>
    <definedName name="MUNION">#REF!</definedName>
    <definedName name="MUNON">#REF!</definedName>
    <definedName name="MUR">#REF!</definedName>
    <definedName name="MUTP">#REF!</definedName>
    <definedName name="N">[14]PROCTOR!#REF!</definedName>
    <definedName name="N___0">#REF!</definedName>
    <definedName name="N___13">#REF!</definedName>
    <definedName name="Name">[118]Index!$C$2</definedName>
    <definedName name="NEED">#REF!</definedName>
    <definedName name="needle">#REF!</definedName>
    <definedName name="NET_TAX">[60]CABLERET!$D$6</definedName>
    <definedName name="new">[50]Original!$T$8</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[60]CABLERET!$D$5</definedName>
    <definedName name="ODH" hidden="1">#REF!</definedName>
    <definedName name="OH_PM">#REF!</definedName>
    <definedName name="olct">'[109]Pier Design(with offset)'!#REF!</definedName>
    <definedName name="olt">'[106]Pier Design(with offset)'!#REF!</definedName>
    <definedName name="OMAS">#REF!</definedName>
    <definedName name="OPC">'[126]Rate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[78]FACE!#REF!</definedName>
    <definedName name="overallspan13">'[127]SLAB DESIGN'!$E$41</definedName>
    <definedName name="OVERHEADS">#REF!</definedName>
    <definedName name="OVRFAC">[76]R2!$C$16</definedName>
    <definedName name="Owner">#REF!</definedName>
    <definedName name="p">[107]DETAILED!$J$6</definedName>
    <definedName name="p___0">#REF!</definedName>
    <definedName name="p___13">#REF!</definedName>
    <definedName name="P_AREA">#REF!</definedName>
    <definedName name="p_shape">#REF!</definedName>
    <definedName name="p_sizes">[34]Tables!$H$10:$H$45</definedName>
    <definedName name="P_SYS">#REF!</definedName>
    <definedName name="p_w_sizes">[34]Tables!$H$10:$J$45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[49]PAINTING!$B$241:$N$264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[75]pipe!$A$3:$A$33</definedName>
    <definedName name="Pipeline_diagram">#REF!</definedName>
    <definedName name="Piping2222">OR(ISBLANK(#REF!),ISBLANK(#REF!))</definedName>
    <definedName name="PJACK">#REF!</definedName>
    <definedName name="PLAST">#REF!</definedName>
    <definedName name="PLUG">#REF!</definedName>
    <definedName name="pm_size">[34]Tables!$AE$8:$AE$43</definedName>
    <definedName name="pm_w_size">[34]Tables!$AA$8:$AF$43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'[128]RATE-ANAY.'!$A$152:$H$756</definedName>
    <definedName name="PriceCode">#REF!</definedName>
    <definedName name="_xlnm.Print_Area" localSheetId="4">'ATTARASAND-PR'!$A$1:$L$21</definedName>
    <definedName name="_xlnm.Print_Area" localSheetId="5">'ATTARSAND -AGS'!$A$1:$L$21</definedName>
    <definedName name="_xlnm.Print_Area" localSheetId="13">'attarsand pr'!$A$1:$L$65</definedName>
    <definedName name="_xlnm.Print_Area" localSheetId="6">'ATTARSAND-KHAYATHI'!$A$1:$L$37</definedName>
    <definedName name="_xlnm.Print_Area" localSheetId="7">GEHRAULI!$A$1:$L$20</definedName>
    <definedName name="_xlnm.Print_Area" localSheetId="18">padampur!$C$1:$O$173</definedName>
    <definedName name="_xlnm.Print_Area" localSheetId="14">'PUREBHIKA AND RAIGARH'!$A$1:$AZ$360</definedName>
    <definedName name="_xlnm.Print_Area" localSheetId="3">SAKRA!$A$1:$L$21</definedName>
    <definedName name="_xlnm.Print_Area" localSheetId="10">'SARAI JAMMUVARI'!$O$1:$Z$30</definedName>
    <definedName name="_xlnm.Print_Area" localSheetId="9">'sekhpur adharganj'!$A$1:$AN$56</definedName>
    <definedName name="_xlnm.Print_Area">#REF!</definedName>
    <definedName name="Print_Area_MI">#REF!</definedName>
    <definedName name="PRINT_AREA_MI___0">#REF!</definedName>
    <definedName name="print_title">[129]Cul_detail!$A$2:$IV$5</definedName>
    <definedName name="_xlnm.Print_Titles" localSheetId="14">'PUREBHIKA AND RAIGARH'!$13:$14</definedName>
    <definedName name="_xlnm.Print_Titles">#N/A</definedName>
    <definedName name="PRINT_TITLES_MI">#REF!</definedName>
    <definedName name="PRN">#REF!</definedName>
    <definedName name="proj">#REF!</definedName>
    <definedName name="proj_id">'[130]Project Management Main'!$D$9</definedName>
    <definedName name="proj_mgr">'[130]Project Management Main'!$D$12</definedName>
    <definedName name="proj_nm">'[130]Project Management Main'!$D$10</definedName>
    <definedName name="project">#REF!</definedName>
    <definedName name="Project_Name">'[81]GM 000'!$I$2</definedName>
    <definedName name="projecttitle">'[131]CABLE BULK'!#REF!</definedName>
    <definedName name="PROLL">#REF!</definedName>
    <definedName name="proom">#REF!</definedName>
    <definedName name="proom5x4">#REF!</definedName>
    <definedName name="PS">#REF!</definedName>
    <definedName name="PS___0">#REF!</definedName>
    <definedName name="PS___13">#REF!</definedName>
    <definedName name="PUMP">'[4]Cost of O &amp; O'!$F$27</definedName>
    <definedName name="Q">'[132]FORM-W3'!#REF!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[76]R2!$D$39:$D$86</definedName>
    <definedName name="Qty_as_on_apr">#REF!</definedName>
    <definedName name="Qv">#REF!</definedName>
    <definedName name="qw">#REF!</definedName>
    <definedName name="R_">#REF!</definedName>
    <definedName name="r_date">'[90]ETC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'[133]Rate Ana'!$A$6:$D$392</definedName>
    <definedName name="rate0">[134]SUMMARY!$A$3:$E$1159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'[135]LOCAL RATES'!#REF!</definedName>
    <definedName name="RCCpipe600">'[135]LOCAL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'[67]SITE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#REF!</definedName>
    <definedName name="rockk">[94]Analysis!#REF!</definedName>
    <definedName name="RokSpl">#REF!</definedName>
    <definedName name="ROLL">#REF!</definedName>
    <definedName name="Rooms">#REF!</definedName>
    <definedName name="rosid">#REF!</definedName>
    <definedName name="ROTA">#REF!</definedName>
    <definedName name="ROTARY">'[4]Cost of O &amp; O'!$F$28</definedName>
    <definedName name="rout_t">#REF!</definedName>
    <definedName name="row">'[34]Valve Cl'!$AC$8:$AC$32</definedName>
    <definedName name="ROW_STRESS">'[34]CODE-STR'!$Z$3:$Z$21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[136]dummy!$A$2:$I$48</definedName>
    <definedName name="saf">[37]예가표!#REF!</definedName>
    <definedName name="Salaries1010">'[67]SITE OVERHEADS'!#REF!</definedName>
    <definedName name="Salaries1010_A">'[67]SITE OVERHEADS'!#REF!</definedName>
    <definedName name="SALESPLAN">#REF!</definedName>
    <definedName name="SAND">#REF!</definedName>
    <definedName name="sand1">#REF!</definedName>
    <definedName name="SANDA">[59]ANAL!$E$17</definedName>
    <definedName name="SANDB">#REF!</definedName>
    <definedName name="sandd">#REF!</definedName>
    <definedName name="sandfill">#REF!</definedName>
    <definedName name="SANDR">#REF!</definedName>
    <definedName name="SBC">#REF!</definedName>
    <definedName name="SC">#REF!</definedName>
    <definedName name="scaffolding">[137]!scaffolding</definedName>
    <definedName name="scale">#REF!</definedName>
    <definedName name="scbc">#REF!</definedName>
    <definedName name="SCH">[34]Tables!$A$10:$D$377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[103]TOEC!#REF!</definedName>
    <definedName name="schedules">[34]Tables!$H$51:$I$66</definedName>
    <definedName name="schools">#REF!</definedName>
    <definedName name="SCON">#REF!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#REF!</definedName>
    <definedName name="SDXAS">'[138]scour depth'!#REF!</definedName>
    <definedName name="se">#REF!</definedName>
    <definedName name="SEAL">#REF!</definedName>
    <definedName name="SEAL1">#REF!</definedName>
    <definedName name="SECTION">#REF!</definedName>
    <definedName name="sencount" hidden="1">1</definedName>
    <definedName name="SepRRFinal">[50]Original!$T$8</definedName>
    <definedName name="sertert">#REF!</definedName>
    <definedName name="SERVICE">#REF!</definedName>
    <definedName name="SF">#REF!</definedName>
    <definedName name="SFDASDASFD">[103]TOEC!#REF!</definedName>
    <definedName name="sgsgbsbgg">#REF!</definedName>
    <definedName name="SH">#REF!</definedName>
    <definedName name="shaeff">'[4]Cost of O &amp; O'!$F$42</definedName>
    <definedName name="Sheet_names">#REF!</definedName>
    <definedName name="sheet1">#REF!</definedName>
    <definedName name="sheet1___0">#REF!</definedName>
    <definedName name="sheet1___13">#REF!</definedName>
    <definedName name="shis">[136]dummy!$A$51:$G$74</definedName>
    <definedName name="SHM">#REF!</definedName>
    <definedName name="SHOT">'[4]Cost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'[94]Cost of O &amp; O'!#REF!</definedName>
    <definedName name="slope">#REF!</definedName>
    <definedName name="SLSAMT">[76]R2!$I$39:$I$86</definedName>
    <definedName name="SLSRT">[76]R2!$H$39:$H$86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#REF!</definedName>
    <definedName name="SPECI">#REF!</definedName>
    <definedName name="SPFAC">[76]R2!$G$21:$G$32</definedName>
    <definedName name="SPFIN">[76]R2!$C$15</definedName>
    <definedName name="SPINK">#REF!</definedName>
    <definedName name="SPRINK">'[4]Cost of O &amp; O'!$F$23</definedName>
    <definedName name="SPSUM">[76]R2!$C$13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'[110]LOCAL RATES'!$H$38</definedName>
    <definedName name="SSR">'[140]scour depth'!#REF!</definedName>
    <definedName name="SSSS">[56]PROCTOR!#REF!</definedName>
    <definedName name="SSSSSS">[56]PROCTOR!#REF!</definedName>
    <definedName name="sst">#REF!</definedName>
    <definedName name="STAADappslabthk">'[141]ABUT MASTER'!$K$57</definedName>
    <definedName name="StaffApr_D">'[92]SITE OVERHEADS'!#REF!</definedName>
    <definedName name="Staircase">#REF!</definedName>
    <definedName name="Start1">#REF!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#REF!</definedName>
    <definedName name="Start28">#REF!</definedName>
    <definedName name="Start29">[142]Sheet11!#REF!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#REF!</definedName>
    <definedName name="steam_trap">#REF!</definedName>
    <definedName name="STEEL">#REF!</definedName>
    <definedName name="Stg_Sub">#REF!</definedName>
    <definedName name="Stg_Super">#REF!</definedName>
    <definedName name="STRESS">'[34]CODE-STR'!$A$3:$V$40</definedName>
    <definedName name="StrID">#REF!</definedName>
    <definedName name="structure">#REF!</definedName>
    <definedName name="STS">#REF!</definedName>
    <definedName name="STSJ">#REF!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'[131]CABLE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'[145]ASME B 36.10 M'!$D$3:$W$48</definedName>
    <definedName name="Table">[54]Cal!$P$2:$Q$28</definedName>
    <definedName name="TABLE_4">#REF!</definedName>
    <definedName name="table1">#REF!</definedName>
    <definedName name="TABLE2">#REF!</definedName>
    <definedName name="TABLE3">[146]Calc1!$B$63:$G$97</definedName>
    <definedName name="TABLE4">[146]Calc1!$C$103:$E$139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'[106]Pier Design(with offset)'!#REF!</definedName>
    <definedName name="TCJH">'[46]RA Civil'!$E$56</definedName>
    <definedName name="TCJHPOL">'[46]RA Civil'!$F$56</definedName>
    <definedName name="TCON">#REF!</definedName>
    <definedName name="tcr">#REF!</definedName>
    <definedName name="tct">'[109]Pier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'[34]CODE-STR'!$AA$3:$AA$21</definedName>
    <definedName name="temp1">#REF!</definedName>
    <definedName name="Ten">#REF!</definedName>
    <definedName name="TENDERING">[125]Sheet1!$A$9:$L$32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'[82]boq ht'!#REF!</definedName>
    <definedName name="TOTAL_NO_OF_MH">#REF!</definedName>
    <definedName name="TOTCDWSSM">[76]R2!$H$33</definedName>
    <definedName name="TOTCDWSSP">[76]R2!$I$33</definedName>
    <definedName name="TOWER">'[4]Cost of O &amp; O'!$F$37</definedName>
    <definedName name="TR">#REF!</definedName>
    <definedName name="TraComp">#REF!</definedName>
    <definedName name="TRACT">#REF!</definedName>
    <definedName name="TractPOL">'[46]RA Civil'!$F$55</definedName>
    <definedName name="Transport">#REF!</definedName>
    <definedName name="TRBPOL">'[46]RA Civil'!$F$57</definedName>
    <definedName name="TRI">'[81]GM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'[81]GM 000'!$I$3</definedName>
    <definedName name="Type1">#REF!</definedName>
    <definedName name="Type2">#REF!</definedName>
    <definedName name="U">[103]TOEC!#REF!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[59]ANAL!$E$8</definedName>
    <definedName name="USLM">[59]ANAL!$E$7</definedName>
    <definedName name="Ut">#REF!</definedName>
    <definedName name="V">#N/A</definedName>
    <definedName name="v1o">'[109]Pier Design(with offset)'!#REF!</definedName>
    <definedName name="v1oo">'[106]Pier Design(with offset)'!#REF!</definedName>
    <definedName name="va">#REF!</definedName>
    <definedName name="va___0">#REF!</definedName>
    <definedName name="va___13">#REF!</definedName>
    <definedName name="VALVES_STATEMENT">#REF!</definedName>
    <definedName name="van">[62]CondPol!$F$69</definedName>
    <definedName name="VANDEMATARAM">#REF!</definedName>
    <definedName name="vani">[62]MixBed!#REF!</definedName>
    <definedName name="vani1">[62]MixBed!#REF!</definedName>
    <definedName name="VB">#REF!</definedName>
    <definedName name="vbzxcbd">#REF!</definedName>
    <definedName name="vcat">[62]CondPol!$F$68</definedName>
    <definedName name="vcati">[62]MixBed!#REF!</definedName>
    <definedName name="vcati1">[62]MixBed!#REF!</definedName>
    <definedName name="VD">#REF!</definedName>
    <definedName name="velocity1">[34]FLUID_INFO!$A$4:$H$14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[62]CondPol!$F$70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[62]CondPol!$F$71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'[106]Pier Design(with offset)'!#REF!</definedName>
    <definedName name="wct">'[109]Pier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[64]basdat!$D$8</definedName>
    <definedName name="wktable">#REF!</definedName>
    <definedName name="WLP">#REF!</definedName>
    <definedName name="WMMP">#REF!</definedName>
    <definedName name="WMP">#REF!</definedName>
    <definedName name="WOL">#REF!</definedName>
    <definedName name="word">[72]Sheet1!$A$50:$C$161</definedName>
    <definedName name="work">#REF!</definedName>
    <definedName name="WP">#REF!</definedName>
    <definedName name="WPcomp">'[147]21-Rate Analysis-1'!$E$29</definedName>
    <definedName name="wr">'[106]Pier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'[109]Pier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IF('[65]Engg-Exec-2'!#REF!&gt;=[65]User!$AS$8,4,IF('[65]Engg-Exec-2'!#REF!&gt;=[65]User!$AR$8,3,IF('[65]Engg-Exec-2'!#REF!&gt;=[65]User!$AQ$8,2,1)))</definedName>
    <definedName name="YG">#REF!</definedName>
    <definedName name="yi" hidden="1">{"'Sheet1'!$L$16"}</definedName>
    <definedName name="yRNG">[34]Tables!$U$8:$W$13</definedName>
    <definedName name="yRNG1">[34]Tables!$T$8:$W$13</definedName>
    <definedName name="yy">#REF!</definedName>
    <definedName name="z">'[148]Analy_7-10'!#REF!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[79]!モドス</definedName>
    <definedName name="건축">#REF!</definedName>
    <definedName name="구분">#REF!</definedName>
    <definedName name="기계">#REF!</definedName>
    <definedName name="기구자재선택">[149]코드관리!$V$4:$V$103</definedName>
    <definedName name="기타">[150]당초!#REF!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[151]LAB!#REF!</definedName>
    <definedName name="ㅂㅈㅂㅈ">[151]LAB!#REF!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[151]LAB!#REF!</definedName>
    <definedName name="주요물량비교">#N/A</definedName>
    <definedName name="주택사업본부">#REF!</definedName>
    <definedName name="중기">#REF!</definedName>
    <definedName name="집계SHEET">[152]당초!#REF!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A194" i="34" l="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6" i="34" s="1"/>
  <c r="A217" i="34" s="1"/>
  <c r="A218" i="34" s="1"/>
  <c r="A219" i="34" s="1"/>
  <c r="A220" i="34" s="1"/>
  <c r="A221" i="34" s="1"/>
  <c r="A222" i="34" s="1"/>
  <c r="A223" i="34" s="1"/>
  <c r="A224" i="34" s="1"/>
  <c r="A225" i="34" s="1"/>
  <c r="A226" i="34" s="1"/>
  <c r="A227" i="34" s="1"/>
  <c r="A135" i="34"/>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90" i="34"/>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89" i="34"/>
  <c r="A47" i="34"/>
  <c r="A48" i="34"/>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46" i="34"/>
  <c r="A9" i="34"/>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188" i="33" l="1"/>
  <c r="A189" i="33" s="1"/>
  <c r="A190" i="33" s="1"/>
  <c r="A191" i="33" s="1"/>
  <c r="A192" i="33" s="1"/>
  <c r="A193" i="33" s="1"/>
  <c r="A194" i="33" s="1"/>
  <c r="A195" i="33" s="1"/>
  <c r="A196" i="33" s="1"/>
  <c r="A197" i="33" s="1"/>
  <c r="A198" i="33" s="1"/>
  <c r="A199" i="33" s="1"/>
  <c r="A200" i="33" s="1"/>
  <c r="A201" i="33" s="1"/>
  <c r="A202" i="33" s="1"/>
  <c r="A203" i="33" s="1"/>
  <c r="A204" i="33" s="1"/>
  <c r="A205" i="33" s="1"/>
  <c r="A206" i="33" s="1"/>
  <c r="A207" i="33" s="1"/>
  <c r="A208" i="33" s="1"/>
  <c r="A209" i="33" s="1"/>
  <c r="A210" i="33" s="1"/>
  <c r="A211" i="33" s="1"/>
  <c r="A212" i="33" s="1"/>
  <c r="A213" i="33" s="1"/>
  <c r="A214" i="33" s="1"/>
  <c r="A215" i="33" s="1"/>
  <c r="A216" i="33" s="1"/>
  <c r="A217" i="33" s="1"/>
  <c r="A218" i="33" s="1"/>
  <c r="A219" i="33" s="1"/>
  <c r="A220" i="33" s="1"/>
  <c r="A221" i="33" s="1"/>
  <c r="A222" i="33" s="1"/>
  <c r="A223" i="33" s="1"/>
  <c r="A224" i="33" s="1"/>
  <c r="A225" i="33" s="1"/>
  <c r="A226" i="33" s="1"/>
  <c r="A227" i="33" s="1"/>
  <c r="A228" i="33" s="1"/>
  <c r="A229" i="33" s="1"/>
  <c r="A230" i="33" s="1"/>
  <c r="A120" i="33"/>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1" i="33" s="1"/>
  <c r="A162" i="33" s="1"/>
  <c r="A163" i="33" s="1"/>
  <c r="A164" i="33" s="1"/>
  <c r="A165" i="33" s="1"/>
  <c r="A166" i="33" s="1"/>
  <c r="A167" i="33" s="1"/>
  <c r="A168" i="33" s="1"/>
  <c r="A169" i="33" s="1"/>
  <c r="A170" i="33" s="1"/>
  <c r="A171" i="33" s="1"/>
  <c r="A172" i="33" s="1"/>
  <c r="A173" i="33" s="1"/>
  <c r="A174" i="33" s="1"/>
  <c r="A56" i="33"/>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 i="33"/>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C340" i="24" l="1"/>
  <c r="C341" i="24"/>
  <c r="C342" i="24" s="1"/>
  <c r="C343" i="24" s="1"/>
  <c r="C344" i="24" s="1"/>
  <c r="C345" i="24" s="1"/>
  <c r="C346" i="24" s="1"/>
  <c r="C347" i="24" s="1"/>
  <c r="C339" i="24"/>
  <c r="G339" i="24"/>
  <c r="B187" i="32" l="1"/>
  <c r="B188" i="32" s="1"/>
  <c r="B189" i="32" s="1"/>
  <c r="B190" i="32" s="1"/>
  <c r="B191" i="32" s="1"/>
  <c r="B192" i="32" s="1"/>
  <c r="B193" i="32" s="1"/>
  <c r="B194" i="32" s="1"/>
  <c r="B195" i="32" s="1"/>
  <c r="B196" i="32" s="1"/>
  <c r="B197" i="32" s="1"/>
  <c r="B198" i="32" s="1"/>
  <c r="B199" i="32" s="1"/>
  <c r="B200" i="32" s="1"/>
  <c r="B201" i="32" s="1"/>
  <c r="B202" i="32" s="1"/>
  <c r="B203" i="32" s="1"/>
  <c r="B204" i="32" s="1"/>
  <c r="B205" i="32" s="1"/>
  <c r="B206" i="32" s="1"/>
  <c r="B207" i="32" s="1"/>
  <c r="B208" i="32" s="1"/>
  <c r="B209" i="32" s="1"/>
  <c r="B210" i="32" s="1"/>
  <c r="B186" i="32"/>
  <c r="B159" i="32"/>
  <c r="B160" i="32" s="1"/>
  <c r="B161" i="32" s="1"/>
  <c r="B162" i="32" s="1"/>
  <c r="B163" i="32" s="1"/>
  <c r="B164" i="32" s="1"/>
  <c r="B165" i="32" s="1"/>
  <c r="B166" i="32" s="1"/>
  <c r="B167" i="32" s="1"/>
  <c r="B168" i="32" s="1"/>
  <c r="B169" i="32" s="1"/>
  <c r="B170" i="32" s="1"/>
  <c r="B171" i="32" s="1"/>
  <c r="B172" i="32" s="1"/>
  <c r="B158" i="32"/>
  <c r="F210" i="32"/>
  <c r="F185" i="32"/>
  <c r="B126" i="32" l="1"/>
  <c r="B127" i="32" s="1"/>
  <c r="B128" i="32" s="1"/>
  <c r="B129" i="32" s="1"/>
  <c r="B130" i="32" s="1"/>
  <c r="B131" i="32" s="1"/>
  <c r="B132" i="32" s="1"/>
  <c r="B133" i="32" s="1"/>
  <c r="B134" i="32" s="1"/>
  <c r="B135" i="32" s="1"/>
  <c r="B136" i="32" s="1"/>
  <c r="B137" i="32" s="1"/>
  <c r="B138" i="32" s="1"/>
  <c r="B139" i="32" s="1"/>
  <c r="B140" i="32" s="1"/>
  <c r="B141" i="32" s="1"/>
  <c r="B142" i="32" s="1"/>
  <c r="B143" i="32" s="1"/>
  <c r="B144" i="32" s="1"/>
  <c r="B88" i="32"/>
  <c r="B89" i="32" s="1"/>
  <c r="B90" i="32" s="1"/>
  <c r="B91" i="32" s="1"/>
  <c r="B92" i="32" s="1"/>
  <c r="B93" i="32" s="1"/>
  <c r="B94" i="32" s="1"/>
  <c r="B95" i="32" s="1"/>
  <c r="B96" i="32" s="1"/>
  <c r="B97" i="32" s="1"/>
  <c r="B98" i="32" s="1"/>
  <c r="B99" i="32" s="1"/>
  <c r="B100" i="32" s="1"/>
  <c r="B101" i="32" s="1"/>
  <c r="B102" i="32" s="1"/>
  <c r="B103" i="32" s="1"/>
  <c r="B104" i="32" s="1"/>
  <c r="B105" i="32" s="1"/>
  <c r="B106" i="32" s="1"/>
  <c r="B107" i="32" s="1"/>
  <c r="B108" i="32" s="1"/>
  <c r="B109" i="32" s="1"/>
  <c r="B110" i="32" s="1"/>
  <c r="B111" i="32" s="1"/>
  <c r="B112" i="32" s="1"/>
  <c r="B56" i="32"/>
  <c r="B57" i="32" s="1"/>
  <c r="B58" i="32" s="1"/>
  <c r="B59" i="32" s="1"/>
  <c r="B60" i="32" s="1"/>
  <c r="B61" i="32" s="1"/>
  <c r="B62" i="32" s="1"/>
  <c r="B63" i="32" s="1"/>
  <c r="B64" i="32" s="1"/>
  <c r="B65" i="32" s="1"/>
  <c r="B66" i="32" s="1"/>
  <c r="B67" i="32" s="1"/>
  <c r="B68" i="32" s="1"/>
  <c r="B69" i="32" s="1"/>
  <c r="B70" i="32" s="1"/>
  <c r="B71" i="32" s="1"/>
  <c r="B72" i="32" s="1"/>
  <c r="B73" i="32" s="1"/>
  <c r="B74" i="32" s="1"/>
  <c r="B11" i="32"/>
  <c r="B12" i="32" s="1"/>
  <c r="B13" i="32" s="1"/>
  <c r="B14" i="32" s="1"/>
  <c r="B15" i="32" s="1"/>
  <c r="B16" i="32" s="1"/>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11" i="31"/>
  <c r="B12" i="31" s="1"/>
  <c r="B13" i="31" s="1"/>
  <c r="B14" i="31" s="1"/>
  <c r="B15" i="31" s="1"/>
  <c r="B16" i="31" s="1"/>
  <c r="B17" i="31" s="1"/>
  <c r="B18" i="31" s="1"/>
  <c r="B19" i="31" s="1"/>
  <c r="B20" i="31" s="1"/>
  <c r="B21" i="31" s="1"/>
  <c r="B22" i="31" s="1"/>
  <c r="B23" i="31" s="1"/>
  <c r="B24" i="31" s="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B45" i="31" s="1"/>
  <c r="B46" i="31" s="1"/>
  <c r="B47" i="31" s="1"/>
  <c r="B48" i="31" s="1"/>
  <c r="B49" i="31" s="1"/>
  <c r="B50" i="31" s="1"/>
  <c r="B51" i="31" s="1"/>
  <c r="B52" i="31" s="1"/>
  <c r="B53" i="31" s="1"/>
  <c r="B54" i="31" s="1"/>
  <c r="B55" i="31" s="1"/>
  <c r="B56" i="31" s="1"/>
  <c r="B241" i="30" l="1"/>
  <c r="B242" i="30"/>
  <c r="B243" i="30" s="1"/>
  <c r="B244" i="30" s="1"/>
  <c r="B245" i="30" s="1"/>
  <c r="B246" i="30" s="1"/>
  <c r="B247" i="30" s="1"/>
  <c r="B248" i="30" s="1"/>
  <c r="B249" i="30" s="1"/>
  <c r="B250" i="30" s="1"/>
  <c r="B251" i="30" s="1"/>
  <c r="B252" i="30" s="1"/>
  <c r="B253" i="30" s="1"/>
  <c r="B254" i="30" s="1"/>
  <c r="B255" i="30" s="1"/>
  <c r="B256" i="30" s="1"/>
  <c r="B257" i="30" s="1"/>
  <c r="B258" i="30" s="1"/>
  <c r="B259" i="30" s="1"/>
  <c r="B240" i="30"/>
  <c r="B208" i="30" l="1"/>
  <c r="B209" i="30"/>
  <c r="B210" i="30" s="1"/>
  <c r="B211" i="30" s="1"/>
  <c r="B212" i="30" s="1"/>
  <c r="B213" i="30" s="1"/>
  <c r="B214" i="30" s="1"/>
  <c r="B215" i="30" s="1"/>
  <c r="B216" i="30" s="1"/>
  <c r="B217" i="30" s="1"/>
  <c r="B218" i="30" s="1"/>
  <c r="B219" i="30" s="1"/>
  <c r="B220" i="30" s="1"/>
  <c r="B221" i="30" s="1"/>
  <c r="B222" i="30" s="1"/>
  <c r="B223" i="30" s="1"/>
  <c r="B224" i="30" s="1"/>
  <c r="B225" i="30" s="1"/>
  <c r="B226" i="30" s="1"/>
  <c r="B207" i="30"/>
  <c r="B167" i="30"/>
  <c r="B168" i="30"/>
  <c r="B169" i="30"/>
  <c r="B170" i="30"/>
  <c r="B171" i="30" s="1"/>
  <c r="B172" i="30" s="1"/>
  <c r="B173" i="30" s="1"/>
  <c r="B174" i="30" s="1"/>
  <c r="B175" i="30" s="1"/>
  <c r="B176" i="30" s="1"/>
  <c r="B177" i="30" s="1"/>
  <c r="B178" i="30" s="1"/>
  <c r="B179" i="30" s="1"/>
  <c r="B180" i="30" s="1"/>
  <c r="B181" i="30" s="1"/>
  <c r="B182" i="30" s="1"/>
  <c r="B183" i="30" s="1"/>
  <c r="B184" i="30" s="1"/>
  <c r="B185" i="30" s="1"/>
  <c r="B186" i="30" s="1"/>
  <c r="B187" i="30" s="1"/>
  <c r="B188" i="30" s="1"/>
  <c r="B189" i="30" s="1"/>
  <c r="B190" i="30" s="1"/>
  <c r="B191" i="30" s="1"/>
  <c r="B192" i="30" s="1"/>
  <c r="B193" i="30" s="1"/>
  <c r="B166" i="30"/>
  <c r="B123" i="30"/>
  <c r="B124" i="30"/>
  <c r="B125" i="30"/>
  <c r="B126" i="30"/>
  <c r="B127" i="30"/>
  <c r="B128" i="30"/>
  <c r="B129" i="30"/>
  <c r="B130" i="30"/>
  <c r="B131" i="30" s="1"/>
  <c r="B132" i="30" s="1"/>
  <c r="B133" i="30" s="1"/>
  <c r="B134" i="30" s="1"/>
  <c r="B135" i="30" s="1"/>
  <c r="B136" i="30" s="1"/>
  <c r="B137" i="30" s="1"/>
  <c r="B138" i="30" s="1"/>
  <c r="B139" i="30" s="1"/>
  <c r="B140" i="30" s="1"/>
  <c r="B141" i="30" s="1"/>
  <c r="B142" i="30" s="1"/>
  <c r="B143" i="30" s="1"/>
  <c r="B144" i="30" s="1"/>
  <c r="B145" i="30" s="1"/>
  <c r="B146" i="30" s="1"/>
  <c r="B147" i="30" s="1"/>
  <c r="B148" i="30" s="1"/>
  <c r="B149" i="30" s="1"/>
  <c r="B150" i="30" s="1"/>
  <c r="B151" i="30" s="1"/>
  <c r="B152" i="30" s="1"/>
  <c r="B122" i="30"/>
  <c r="B89" i="30"/>
  <c r="B90" i="30" s="1"/>
  <c r="B91" i="30" s="1"/>
  <c r="B92" i="30" s="1"/>
  <c r="B93" i="30" s="1"/>
  <c r="B94" i="30" s="1"/>
  <c r="B95" i="30" s="1"/>
  <c r="B96" i="30" s="1"/>
  <c r="B97" i="30" s="1"/>
  <c r="B98" i="30" s="1"/>
  <c r="B99" i="30" s="1"/>
  <c r="B100" i="30" s="1"/>
  <c r="B101" i="30" s="1"/>
  <c r="B102" i="30" s="1"/>
  <c r="B103" i="30" s="1"/>
  <c r="B104" i="30" s="1"/>
  <c r="B105" i="30" s="1"/>
  <c r="B106" i="30" s="1"/>
  <c r="B107" i="30" s="1"/>
  <c r="B108" i="30" s="1"/>
  <c r="B88" i="30"/>
  <c r="B44" i="30"/>
  <c r="B45" i="30" s="1"/>
  <c r="B46" i="30" s="1"/>
  <c r="B47" i="30" s="1"/>
  <c r="B48" i="30" s="1"/>
  <c r="B49" i="30" s="1"/>
  <c r="B50" i="30" s="1"/>
  <c r="B51" i="30" s="1"/>
  <c r="B52" i="30" s="1"/>
  <c r="B53" i="30" s="1"/>
  <c r="B54" i="30" s="1"/>
  <c r="B55" i="30" s="1"/>
  <c r="B56" i="30" s="1"/>
  <c r="B57" i="30" s="1"/>
  <c r="B58" i="30" s="1"/>
  <c r="B59" i="30" s="1"/>
  <c r="B60" i="30" s="1"/>
  <c r="B61" i="30" s="1"/>
  <c r="B62" i="30" s="1"/>
  <c r="B63" i="30" s="1"/>
  <c r="B64" i="30" s="1"/>
  <c r="B65" i="30" s="1"/>
  <c r="B66" i="30" s="1"/>
  <c r="B67" i="30" s="1"/>
  <c r="B68" i="30" s="1"/>
  <c r="B69" i="30" s="1"/>
  <c r="B70" i="30" s="1"/>
  <c r="B71" i="30" s="1"/>
  <c r="B72" i="30" s="1"/>
  <c r="B73" i="30" s="1"/>
  <c r="B74" i="30" s="1"/>
  <c r="B43" i="30"/>
  <c r="B11" i="30"/>
  <c r="B12" i="30" s="1"/>
  <c r="B13" i="30" s="1"/>
  <c r="B14" i="30" s="1"/>
  <c r="B15" i="30" s="1"/>
  <c r="B16" i="30" s="1"/>
  <c r="B17" i="30" s="1"/>
  <c r="B18" i="30" s="1"/>
  <c r="B19" i="30" s="1"/>
  <c r="B20" i="30" s="1"/>
  <c r="B21" i="30" s="1"/>
  <c r="B22" i="30" s="1"/>
  <c r="B23" i="30" s="1"/>
  <c r="B24" i="30" s="1"/>
  <c r="B25" i="30" s="1"/>
  <c r="B26" i="30" s="1"/>
  <c r="B27" i="30" s="1"/>
  <c r="B28" i="30" s="1"/>
  <c r="C292" i="22" l="1"/>
  <c r="C293" i="22" s="1"/>
  <c r="C294" i="22" s="1"/>
  <c r="C295" i="22" s="1"/>
  <c r="C296" i="22" s="1"/>
  <c r="C297" i="22" s="1"/>
  <c r="C298" i="22" s="1"/>
  <c r="C299" i="22" s="1"/>
  <c r="C300" i="22" s="1"/>
  <c r="C301" i="22" s="1"/>
  <c r="C302" i="22" s="1"/>
  <c r="C303" i="22" s="1"/>
  <c r="C304" i="22" s="1"/>
  <c r="C305" i="22" s="1"/>
  <c r="C306" i="22" s="1"/>
  <c r="C307" i="22" s="1"/>
  <c r="C308" i="22" s="1"/>
  <c r="C309" i="22" s="1"/>
  <c r="C310" i="22" s="1"/>
  <c r="C311" i="22" s="1"/>
  <c r="C312" i="22" s="1"/>
  <c r="C313" i="22" s="1"/>
  <c r="C314" i="22" s="1"/>
  <c r="C315" i="22" s="1"/>
  <c r="C316" i="22" s="1"/>
  <c r="C317" i="22" s="1"/>
  <c r="C318" i="22" s="1"/>
  <c r="C319" i="22" s="1"/>
  <c r="C320" i="22" s="1"/>
  <c r="C321" i="22" s="1"/>
  <c r="G321" i="22"/>
  <c r="C255" i="22"/>
  <c r="C256" i="22" s="1"/>
  <c r="C257" i="22" s="1"/>
  <c r="C258" i="22" s="1"/>
  <c r="C259" i="22" s="1"/>
  <c r="C260" i="22" s="1"/>
  <c r="C261" i="22" s="1"/>
  <c r="C262" i="22" s="1"/>
  <c r="C263" i="22" s="1"/>
  <c r="C264" i="22" s="1"/>
  <c r="C265" i="22" s="1"/>
  <c r="C266" i="22" s="1"/>
  <c r="C267" i="22" s="1"/>
  <c r="C268" i="22" s="1"/>
  <c r="C269" i="22" s="1"/>
  <c r="C270" i="22" s="1"/>
  <c r="C271" i="22" s="1"/>
  <c r="C272" i="22" s="1"/>
  <c r="C273" i="22" s="1"/>
  <c r="C274" i="22" s="1"/>
  <c r="C275" i="22" s="1"/>
  <c r="C276" i="22" s="1"/>
  <c r="C277" i="22" s="1"/>
  <c r="C278" i="22" s="1"/>
  <c r="A224" i="29" l="1"/>
  <c r="A225" i="29" s="1"/>
  <c r="A226" i="29" s="1"/>
  <c r="A227" i="29" s="1"/>
  <c r="A228" i="29" s="1"/>
  <c r="A229" i="29" s="1"/>
  <c r="A230" i="29" s="1"/>
  <c r="A231" i="29" s="1"/>
  <c r="A232" i="29" s="1"/>
  <c r="A233" i="29" s="1"/>
  <c r="A234" i="29" s="1"/>
  <c r="A235" i="29" s="1"/>
  <c r="A236" i="29" s="1"/>
  <c r="A237" i="29" s="1"/>
  <c r="A238" i="29" s="1"/>
  <c r="A239" i="29" s="1"/>
  <c r="A240" i="29" s="1"/>
  <c r="A241" i="29" s="1"/>
  <c r="A242" i="29" s="1"/>
  <c r="A243" i="29" s="1"/>
  <c r="A244" i="29" s="1"/>
  <c r="A245" i="29" s="1"/>
  <c r="A246" i="29" s="1"/>
  <c r="A247" i="29" s="1"/>
  <c r="A248" i="29" s="1"/>
  <c r="A249" i="29" s="1"/>
  <c r="A250" i="29" s="1"/>
  <c r="A251" i="29" s="1"/>
  <c r="A252" i="29" s="1"/>
  <c r="A253" i="29" s="1"/>
  <c r="A254" i="29" s="1"/>
  <c r="A255" i="29" s="1"/>
  <c r="A256" i="29" s="1"/>
  <c r="A257" i="29" s="1"/>
  <c r="A258" i="29" s="1"/>
  <c r="A259" i="29" s="1"/>
  <c r="A260" i="29" s="1"/>
  <c r="A223" i="29"/>
  <c r="A186" i="29"/>
  <c r="A187" i="29" s="1"/>
  <c r="A188" i="29" s="1"/>
  <c r="A189" i="29" s="1"/>
  <c r="A190" i="29" s="1"/>
  <c r="A191" i="29" s="1"/>
  <c r="A192" i="29" s="1"/>
  <c r="A193" i="29" s="1"/>
  <c r="A194" i="29" s="1"/>
  <c r="A195" i="29" s="1"/>
  <c r="A196" i="29" s="1"/>
  <c r="A197" i="29" s="1"/>
  <c r="A198" i="29" s="1"/>
  <c r="A199" i="29" s="1"/>
  <c r="A200" i="29" s="1"/>
  <c r="A201" i="29" s="1"/>
  <c r="A202" i="29" s="1"/>
  <c r="A203" i="29" s="1"/>
  <c r="A204" i="29" s="1"/>
  <c r="A205" i="29" s="1"/>
  <c r="A206" i="29" s="1"/>
  <c r="A207" i="29" s="1"/>
  <c r="A208" i="29" s="1"/>
  <c r="A209" i="29" s="1"/>
  <c r="A185" i="29"/>
  <c r="A110" i="29"/>
  <c r="A111" i="29"/>
  <c r="A112" i="29" s="1"/>
  <c r="A113" i="29" s="1"/>
  <c r="A114" i="29" s="1"/>
  <c r="A115" i="29" s="1"/>
  <c r="A116" i="29" s="1"/>
  <c r="A117" i="29" s="1"/>
  <c r="A118" i="29" s="1"/>
  <c r="A119" i="29" s="1"/>
  <c r="A120" i="29" s="1"/>
  <c r="A121" i="29" s="1"/>
  <c r="A122" i="29" s="1"/>
  <c r="A123" i="29" s="1"/>
  <c r="A124" i="29" s="1"/>
  <c r="A125" i="29" s="1"/>
  <c r="A126" i="29" s="1"/>
  <c r="A127" i="29" s="1"/>
  <c r="A128" i="29" s="1"/>
  <c r="A129" i="29" s="1"/>
  <c r="A130" i="29" s="1"/>
  <c r="A131" i="29" s="1"/>
  <c r="A132" i="29" s="1"/>
  <c r="A133" i="29" s="1"/>
  <c r="A134" i="29" s="1"/>
  <c r="A135" i="29" s="1"/>
  <c r="A136" i="29" s="1"/>
  <c r="A109" i="29"/>
  <c r="A152" i="29"/>
  <c r="A153" i="29" s="1"/>
  <c r="A154" i="29" s="1"/>
  <c r="A155" i="29" s="1"/>
  <c r="A156" i="29" s="1"/>
  <c r="A157" i="29" s="1"/>
  <c r="A158" i="29" s="1"/>
  <c r="A159" i="29" s="1"/>
  <c r="A160" i="29" s="1"/>
  <c r="A161" i="29" s="1"/>
  <c r="A162" i="29" s="1"/>
  <c r="A163" i="29" s="1"/>
  <c r="A164" i="29" s="1"/>
  <c r="A165" i="29" s="1"/>
  <c r="A166" i="29" s="1"/>
  <c r="A167" i="29" s="1"/>
  <c r="A168" i="29" s="1"/>
  <c r="A169" i="29" s="1"/>
  <c r="A170" i="29" s="1"/>
  <c r="A171" i="29" s="1"/>
  <c r="A151" i="29"/>
  <c r="A61" i="29"/>
  <c r="A62" i="29"/>
  <c r="A63" i="29"/>
  <c r="A64" i="29" s="1"/>
  <c r="A65" i="29" s="1"/>
  <c r="A66" i="29" s="1"/>
  <c r="A67" i="29" s="1"/>
  <c r="A68" i="29" s="1"/>
  <c r="A69" i="29" s="1"/>
  <c r="A70" i="29" s="1"/>
  <c r="A71" i="29" s="1"/>
  <c r="A72" i="29" s="1"/>
  <c r="A73" i="29" s="1"/>
  <c r="A74" i="29" s="1"/>
  <c r="A75" i="29" s="1"/>
  <c r="A76" i="29" s="1"/>
  <c r="A77" i="29" s="1"/>
  <c r="A78" i="29" s="1"/>
  <c r="A79" i="29" s="1"/>
  <c r="A80" i="29" s="1"/>
  <c r="A81" i="29" s="1"/>
  <c r="A82" i="29" s="1"/>
  <c r="A83" i="29" s="1"/>
  <c r="A84" i="29" s="1"/>
  <c r="A85" i="29" s="1"/>
  <c r="A86" i="29" s="1"/>
  <c r="A87" i="29" s="1"/>
  <c r="A88" i="29" s="1"/>
  <c r="A89" i="29" s="1"/>
  <c r="A90" i="29" s="1"/>
  <c r="A91" i="29" s="1"/>
  <c r="A92" i="29" s="1"/>
  <c r="A93" i="29" s="1"/>
  <c r="A94" i="29" s="1"/>
  <c r="A95" i="29" s="1"/>
  <c r="A60" i="29"/>
  <c r="A11" i="29"/>
  <c r="A12" i="29"/>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10" i="29"/>
  <c r="E131" i="29"/>
  <c r="A118" i="28" l="1"/>
  <c r="A119" i="28" s="1"/>
  <c r="A120" i="28" s="1"/>
  <c r="A121" i="28" s="1"/>
  <c r="A122" i="28" s="1"/>
  <c r="A123" i="28" s="1"/>
  <c r="A124" i="28" s="1"/>
  <c r="A125" i="28" s="1"/>
  <c r="A126" i="28" s="1"/>
  <c r="A127" i="28" s="1"/>
  <c r="A128" i="28" s="1"/>
  <c r="A129" i="28" s="1"/>
  <c r="A130" i="28" s="1"/>
  <c r="A131" i="28" s="1"/>
  <c r="A132" i="28" s="1"/>
  <c r="A133" i="28" s="1"/>
  <c r="A134" i="28" s="1"/>
  <c r="A135" i="28" s="1"/>
  <c r="A136" i="28" s="1"/>
  <c r="A137" i="28" s="1"/>
  <c r="A138" i="28" s="1"/>
  <c r="A139" i="28" s="1"/>
  <c r="A140" i="28" s="1"/>
  <c r="A141" i="28" s="1"/>
  <c r="A142" i="28" s="1"/>
  <c r="A143" i="28" s="1"/>
  <c r="A144" i="28" s="1"/>
  <c r="A145" i="28" s="1"/>
  <c r="A146" i="28" s="1"/>
  <c r="A147" i="28" s="1"/>
  <c r="A148" i="28" s="1"/>
  <c r="A149" i="28" s="1"/>
  <c r="A150" i="28" s="1"/>
  <c r="A151" i="28" s="1"/>
  <c r="A152" i="28" s="1"/>
  <c r="A153" i="28" s="1"/>
  <c r="A154" i="28" s="1"/>
  <c r="A155" i="28" s="1"/>
  <c r="A156" i="28" s="1"/>
  <c r="A157" i="28" s="1"/>
  <c r="A158" i="28" s="1"/>
  <c r="A159" i="28" s="1"/>
  <c r="A160" i="28" s="1"/>
  <c r="A117" i="28"/>
  <c r="A50" i="28"/>
  <c r="A51" i="28" s="1"/>
  <c r="A52" i="28" s="1"/>
  <c r="A53" i="28" s="1"/>
  <c r="A54" i="28" s="1"/>
  <c r="A55" i="28" s="1"/>
  <c r="A71" i="28"/>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100" i="28" s="1"/>
  <c r="A101" i="28" s="1"/>
  <c r="A102" i="28" s="1"/>
  <c r="A103" i="28" s="1"/>
  <c r="A70" i="28"/>
  <c r="A11" i="28"/>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10" i="28"/>
  <c r="Q138" i="28"/>
  <c r="P138" i="28"/>
  <c r="M5" i="28"/>
  <c r="M6" i="28" s="1"/>
  <c r="M7" i="28" s="1"/>
  <c r="M8" i="28" s="1"/>
  <c r="M9" i="28" s="1"/>
  <c r="M10" i="28" s="1"/>
  <c r="M11" i="28" s="1"/>
  <c r="M12" i="28" s="1"/>
  <c r="M13" i="28" s="1"/>
  <c r="M14" i="28" s="1"/>
  <c r="M15" i="28" s="1"/>
  <c r="M16" i="28" s="1"/>
  <c r="M17" i="28" s="1"/>
  <c r="M18" i="28" s="1"/>
  <c r="M19" i="28" s="1"/>
  <c r="M20" i="28" s="1"/>
  <c r="M21" i="28" s="1"/>
  <c r="M22" i="28" s="1"/>
  <c r="M23" i="28" s="1"/>
  <c r="M24" i="28" s="1"/>
  <c r="M25" i="28" s="1"/>
  <c r="M26" i="28" s="1"/>
  <c r="M27" i="28" s="1"/>
  <c r="M28" i="28" s="1"/>
  <c r="M29" i="28" s="1"/>
  <c r="M30" i="28" s="1"/>
  <c r="M31" i="28" s="1"/>
  <c r="M32" i="28" s="1"/>
  <c r="M33" i="28" s="1"/>
  <c r="M34" i="28" s="1"/>
  <c r="M35" i="28" s="1"/>
  <c r="M36" i="28" s="1"/>
  <c r="M37" i="28" s="1"/>
  <c r="M38" i="28" s="1"/>
  <c r="M39" i="28" s="1"/>
  <c r="M40" i="28" s="1"/>
  <c r="M41" i="28" s="1"/>
  <c r="M42" i="28" s="1"/>
  <c r="M43" i="28" s="1"/>
  <c r="M44" i="28" s="1"/>
  <c r="M45" i="28" s="1"/>
  <c r="M46" i="28" s="1"/>
  <c r="M47" i="28" s="1"/>
  <c r="M48" i="28" s="1"/>
  <c r="M49" i="28" s="1"/>
  <c r="M56" i="28" s="1"/>
  <c r="M57" i="28" s="1"/>
  <c r="M58" i="28" s="1"/>
  <c r="M59" i="28" s="1"/>
  <c r="M60" i="28" s="1"/>
  <c r="M61" i="28" s="1"/>
  <c r="M62" i="28" s="1"/>
  <c r="M63" i="28" s="1"/>
  <c r="M64" i="28" s="1"/>
  <c r="M65" i="28" s="1"/>
  <c r="M66" i="28" s="1"/>
  <c r="M67" i="28" s="1"/>
  <c r="M68" i="28" s="1"/>
  <c r="M69" i="28" s="1"/>
  <c r="M70" i="28" s="1"/>
  <c r="M71" i="28" s="1"/>
  <c r="M72" i="28" s="1"/>
  <c r="M73" i="28" s="1"/>
  <c r="M74" i="28" s="1"/>
  <c r="M75" i="28" s="1"/>
  <c r="M76" i="28" s="1"/>
  <c r="M77" i="28" s="1"/>
  <c r="M78" i="28" s="1"/>
  <c r="M79" i="28" s="1"/>
  <c r="M80" i="28" s="1"/>
  <c r="M81" i="28" s="1"/>
  <c r="M82" i="28" s="1"/>
  <c r="M83" i="28" s="1"/>
  <c r="M84" i="28" s="1"/>
  <c r="M85" i="28" s="1"/>
  <c r="M86" i="28" s="1"/>
  <c r="M87" i="28" s="1"/>
  <c r="M88" i="28" s="1"/>
  <c r="M89" i="28" s="1"/>
  <c r="M90" i="28" s="1"/>
  <c r="M91" i="28" s="1"/>
  <c r="M92" i="28" s="1"/>
  <c r="M93" i="28" s="1"/>
  <c r="M94" i="28" s="1"/>
  <c r="M95" i="28" s="1"/>
  <c r="M96" i="28" s="1"/>
  <c r="M97" i="28" s="1"/>
  <c r="M98" i="28" s="1"/>
  <c r="M99" i="28" s="1"/>
  <c r="M100" i="28" s="1"/>
  <c r="M101" i="28" s="1"/>
  <c r="M102" i="28" s="1"/>
  <c r="M103" i="28" s="1"/>
  <c r="M104" i="28" s="1"/>
  <c r="M105" i="28" s="1"/>
  <c r="M106" i="28" s="1"/>
  <c r="M107" i="28" s="1"/>
  <c r="M108" i="28" s="1"/>
  <c r="M109" i="28" s="1"/>
  <c r="M110" i="28" s="1"/>
  <c r="M111" i="28" s="1"/>
  <c r="M112" i="28" s="1"/>
  <c r="M113" i="28" s="1"/>
  <c r="M114" i="28" s="1"/>
  <c r="M115" i="28" s="1"/>
  <c r="M116" i="28" s="1"/>
  <c r="M117" i="28" s="1"/>
  <c r="M118" i="28" s="1"/>
  <c r="M119" i="28" s="1"/>
  <c r="M120" i="28" s="1"/>
  <c r="M121" i="28" s="1"/>
  <c r="M122" i="28" s="1"/>
  <c r="M123" i="28" s="1"/>
  <c r="M124" i="28" s="1"/>
  <c r="M125" i="28" s="1"/>
  <c r="M126" i="28" s="1"/>
  <c r="M127" i="28" s="1"/>
  <c r="M128" i="28" s="1"/>
  <c r="M129" i="28" s="1"/>
  <c r="M130" i="28" s="1"/>
  <c r="M131" i="28" s="1"/>
  <c r="M132" i="28" s="1"/>
  <c r="M133" i="28" s="1"/>
  <c r="M134" i="28" s="1"/>
  <c r="M135" i="28" s="1"/>
  <c r="M136" i="28" s="1"/>
  <c r="R138" i="28" l="1"/>
  <c r="A230" i="27"/>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161" i="27"/>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110" i="27"/>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60" i="27"/>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10" i="27"/>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E120" i="27"/>
  <c r="E137" i="27"/>
  <c r="B232" i="26" l="1"/>
  <c r="B233" i="26" s="1"/>
  <c r="B234" i="26" s="1"/>
  <c r="B235" i="26" s="1"/>
  <c r="B236" i="26" s="1"/>
  <c r="B237" i="26" s="1"/>
  <c r="B238" i="26" s="1"/>
  <c r="B239" i="26" s="1"/>
  <c r="B240" i="26" s="1"/>
  <c r="B241" i="26" s="1"/>
  <c r="B242" i="26" s="1"/>
  <c r="B243" i="26" s="1"/>
  <c r="B244" i="26" s="1"/>
  <c r="B245" i="26" s="1"/>
  <c r="B246" i="26" s="1"/>
  <c r="B247" i="26" s="1"/>
  <c r="B248" i="26" s="1"/>
  <c r="B249" i="26" s="1"/>
  <c r="B250" i="26" s="1"/>
  <c r="B251" i="26" s="1"/>
  <c r="B231" i="26"/>
  <c r="B197" i="26" l="1"/>
  <c r="B198" i="26"/>
  <c r="B199" i="26" s="1"/>
  <c r="B200" i="26" s="1"/>
  <c r="B201" i="26" s="1"/>
  <c r="B202" i="26" s="1"/>
  <c r="B203" i="26" s="1"/>
  <c r="B204" i="26" s="1"/>
  <c r="B205" i="26" s="1"/>
  <c r="B206" i="26" s="1"/>
  <c r="B207" i="26" s="1"/>
  <c r="B208" i="26" s="1"/>
  <c r="B209" i="26" s="1"/>
  <c r="B210" i="26" s="1"/>
  <c r="B211" i="26" s="1"/>
  <c r="B212" i="26" s="1"/>
  <c r="B213" i="26" s="1"/>
  <c r="B214" i="26" s="1"/>
  <c r="B215" i="26" s="1"/>
  <c r="B216" i="26" s="1"/>
  <c r="B196" i="26"/>
  <c r="B155" i="26"/>
  <c r="B156" i="26" s="1"/>
  <c r="B157" i="26" s="1"/>
  <c r="B158" i="26" s="1"/>
  <c r="B159" i="26" s="1"/>
  <c r="B160" i="26" s="1"/>
  <c r="B161" i="26" s="1"/>
  <c r="B162" i="26" s="1"/>
  <c r="B163" i="26" s="1"/>
  <c r="B164" i="26" s="1"/>
  <c r="B165" i="26" s="1"/>
  <c r="B166" i="26" s="1"/>
  <c r="B167" i="26" s="1"/>
  <c r="B168" i="26" s="1"/>
  <c r="B169" i="26" s="1"/>
  <c r="B170" i="26" s="1"/>
  <c r="B171" i="26" s="1"/>
  <c r="B172" i="26" s="1"/>
  <c r="B173" i="26" s="1"/>
  <c r="B174" i="26" s="1"/>
  <c r="B175" i="26" s="1"/>
  <c r="B176" i="26" s="1"/>
  <c r="B177" i="26" s="1"/>
  <c r="B178" i="26" s="1"/>
  <c r="B179" i="26" s="1"/>
  <c r="B180" i="26" s="1"/>
  <c r="B181" i="26" s="1"/>
  <c r="B154" i="26"/>
  <c r="B100" i="26"/>
  <c r="B101" i="26" s="1"/>
  <c r="B102" i="26" s="1"/>
  <c r="B103" i="26" s="1"/>
  <c r="B104" i="26" s="1"/>
  <c r="B105" i="26" s="1"/>
  <c r="B106" i="26" s="1"/>
  <c r="B107" i="26" s="1"/>
  <c r="B108" i="26" s="1"/>
  <c r="B109" i="26" s="1"/>
  <c r="B110" i="26" s="1"/>
  <c r="B111" i="26" s="1"/>
  <c r="B112" i="26" s="1"/>
  <c r="B113" i="26" s="1"/>
  <c r="B114" i="26" s="1"/>
  <c r="B115" i="26" s="1"/>
  <c r="B116" i="26" s="1"/>
  <c r="B117" i="26" s="1"/>
  <c r="B118" i="26" s="1"/>
  <c r="B119" i="26" s="1"/>
  <c r="B120" i="26" s="1"/>
  <c r="B121" i="26" s="1"/>
  <c r="B122" i="26" s="1"/>
  <c r="B123" i="26" s="1"/>
  <c r="B124" i="26" s="1"/>
  <c r="B125" i="26" s="1"/>
  <c r="B126" i="26" s="1"/>
  <c r="B127" i="26" s="1"/>
  <c r="B128" i="26" s="1"/>
  <c r="B129" i="26" s="1"/>
  <c r="B130" i="26" s="1"/>
  <c r="B131" i="26" s="1"/>
  <c r="B132" i="26" s="1"/>
  <c r="B133" i="26" s="1"/>
  <c r="B134" i="26" s="1"/>
  <c r="B135" i="26" s="1"/>
  <c r="B136" i="26" s="1"/>
  <c r="B137" i="26" s="1"/>
  <c r="B138" i="26" s="1"/>
  <c r="B139" i="26" s="1"/>
  <c r="B140" i="26" s="1"/>
  <c r="B99" i="26"/>
  <c r="B51" i="26"/>
  <c r="B52" i="26" s="1"/>
  <c r="B53" i="26" s="1"/>
  <c r="B54" i="26" s="1"/>
  <c r="B55" i="26" s="1"/>
  <c r="B56" i="26" s="1"/>
  <c r="B57" i="26" s="1"/>
  <c r="B58" i="26" s="1"/>
  <c r="B59" i="26" s="1"/>
  <c r="B60" i="26" s="1"/>
  <c r="B61" i="26" s="1"/>
  <c r="B62" i="26" s="1"/>
  <c r="B63" i="26" s="1"/>
  <c r="B64" i="26" s="1"/>
  <c r="B65" i="26" s="1"/>
  <c r="B66" i="26" s="1"/>
  <c r="B67" i="26" s="1"/>
  <c r="B68" i="26" s="1"/>
  <c r="B69" i="26" s="1"/>
  <c r="B70" i="26" s="1"/>
  <c r="B71" i="26" s="1"/>
  <c r="B72" i="26" s="1"/>
  <c r="B73" i="26" s="1"/>
  <c r="B74" i="26" s="1"/>
  <c r="B75" i="26" s="1"/>
  <c r="B76" i="26" s="1"/>
  <c r="B77" i="26" s="1"/>
  <c r="B78" i="26" s="1"/>
  <c r="B79" i="26" s="1"/>
  <c r="B80" i="26" s="1"/>
  <c r="B81" i="26" s="1"/>
  <c r="B82" i="26" s="1"/>
  <c r="B83" i="26" s="1"/>
  <c r="B84" i="26" s="1"/>
  <c r="B50" i="26"/>
  <c r="B11" i="26"/>
  <c r="B12" i="26"/>
  <c r="B13" i="26"/>
  <c r="B14" i="26" s="1"/>
  <c r="B15" i="26" s="1"/>
  <c r="B16" i="26" s="1"/>
  <c r="B17" i="26" s="1"/>
  <c r="B18" i="26" s="1"/>
  <c r="B19" i="26" s="1"/>
  <c r="B20" i="26" s="1"/>
  <c r="B21" i="26" s="1"/>
  <c r="B22" i="26" s="1"/>
  <c r="B23" i="26" s="1"/>
  <c r="B24" i="26" s="1"/>
  <c r="B25" i="26" s="1"/>
  <c r="B26" i="26" s="1"/>
  <c r="B27" i="26" s="1"/>
  <c r="B28" i="26" s="1"/>
  <c r="B29" i="26" s="1"/>
  <c r="B30" i="26" s="1"/>
  <c r="B31" i="26" s="1"/>
  <c r="B32" i="26" s="1"/>
  <c r="B33" i="26" s="1"/>
  <c r="B34" i="26" s="1"/>
  <c r="B35" i="26" s="1"/>
  <c r="B10" i="26"/>
  <c r="C187" i="25" l="1"/>
  <c r="C188" i="25" s="1"/>
  <c r="C189" i="25" s="1"/>
  <c r="C190" i="25" s="1"/>
  <c r="C191" i="25" s="1"/>
  <c r="C192" i="25" s="1"/>
  <c r="C193" i="25" s="1"/>
  <c r="C194" i="25" s="1"/>
  <c r="C195" i="25" s="1"/>
  <c r="C196" i="25" s="1"/>
  <c r="C197" i="25" s="1"/>
  <c r="C198" i="25" s="1"/>
  <c r="C199" i="25" s="1"/>
  <c r="C200" i="25" s="1"/>
  <c r="C201" i="25" s="1"/>
  <c r="C202" i="25" s="1"/>
  <c r="C203" i="25" s="1"/>
  <c r="C204" i="25" s="1"/>
  <c r="C205" i="25" s="1"/>
  <c r="C206" i="25" s="1"/>
  <c r="C207" i="25" s="1"/>
  <c r="C208" i="25" s="1"/>
  <c r="C209" i="25" s="1"/>
  <c r="C210" i="25" s="1"/>
  <c r="C211" i="25" s="1"/>
  <c r="C212" i="25" s="1"/>
  <c r="C213" i="25" s="1"/>
  <c r="C214" i="25" s="1"/>
  <c r="C215" i="25" s="1"/>
  <c r="C216" i="25" s="1"/>
  <c r="C217" i="25" s="1"/>
  <c r="C218" i="25" s="1"/>
  <c r="C219" i="25" s="1"/>
  <c r="C220" i="25" s="1"/>
  <c r="C221" i="25" s="1"/>
  <c r="C222" i="25" s="1"/>
  <c r="C223" i="25" s="1"/>
  <c r="C224" i="25" s="1"/>
  <c r="C225" i="25" s="1"/>
  <c r="C226" i="25" s="1"/>
  <c r="C227" i="25" s="1"/>
  <c r="C228" i="25" s="1"/>
  <c r="C229" i="25" s="1"/>
  <c r="C186" i="25"/>
  <c r="C145" i="25"/>
  <c r="C146" i="25"/>
  <c r="C147" i="25"/>
  <c r="C148" i="25"/>
  <c r="C149" i="25" s="1"/>
  <c r="C150" i="25" s="1"/>
  <c r="C151" i="25" s="1"/>
  <c r="C152" i="25" s="1"/>
  <c r="C153" i="25" s="1"/>
  <c r="C154" i="25" s="1"/>
  <c r="C155" i="25" s="1"/>
  <c r="C156" i="25" s="1"/>
  <c r="C157" i="25" s="1"/>
  <c r="C158" i="25" s="1"/>
  <c r="C159" i="25" s="1"/>
  <c r="C160" i="25" s="1"/>
  <c r="C161" i="25" s="1"/>
  <c r="C162" i="25" s="1"/>
  <c r="C163" i="25" s="1"/>
  <c r="C164" i="25" s="1"/>
  <c r="C165" i="25" s="1"/>
  <c r="C166" i="25" s="1"/>
  <c r="C167" i="25" s="1"/>
  <c r="C168" i="25" s="1"/>
  <c r="C169" i="25" s="1"/>
  <c r="C170" i="25" s="1"/>
  <c r="C171" i="25" s="1"/>
  <c r="C172" i="25" s="1"/>
  <c r="C144" i="25"/>
  <c r="C96" i="25"/>
  <c r="C97" i="25" s="1"/>
  <c r="C98" i="25" s="1"/>
  <c r="C99" i="25" s="1"/>
  <c r="C100" i="25" s="1"/>
  <c r="C101" i="25" s="1"/>
  <c r="C102" i="25" s="1"/>
  <c r="C103" i="25" s="1"/>
  <c r="C104" i="25" s="1"/>
  <c r="C105" i="25" s="1"/>
  <c r="C106" i="25" s="1"/>
  <c r="C107" i="25" s="1"/>
  <c r="C108" i="25" s="1"/>
  <c r="C109" i="25" s="1"/>
  <c r="C110" i="25" s="1"/>
  <c r="C111" i="25" s="1"/>
  <c r="C112" i="25" s="1"/>
  <c r="C113" i="25" s="1"/>
  <c r="C114" i="25" s="1"/>
  <c r="C115" i="25" s="1"/>
  <c r="C116" i="25" s="1"/>
  <c r="C117" i="25" s="1"/>
  <c r="C118" i="25" s="1"/>
  <c r="C119" i="25" s="1"/>
  <c r="C120" i="25" s="1"/>
  <c r="C121" i="25" s="1"/>
  <c r="C122" i="25" s="1"/>
  <c r="C123" i="25" s="1"/>
  <c r="C124" i="25" s="1"/>
  <c r="C125" i="25" s="1"/>
  <c r="C126" i="25" s="1"/>
  <c r="C127" i="25" s="1"/>
  <c r="C128" i="25" s="1"/>
  <c r="C129" i="25" s="1"/>
  <c r="C130" i="25" s="1"/>
  <c r="C95" i="25"/>
  <c r="G196" i="25"/>
  <c r="G148" i="25"/>
  <c r="C59" i="25"/>
  <c r="C60" i="25" s="1"/>
  <c r="C61" i="25" s="1"/>
  <c r="C62" i="25" s="1"/>
  <c r="C63" i="25" s="1"/>
  <c r="C64" i="25" s="1"/>
  <c r="C65" i="25" s="1"/>
  <c r="C66" i="25" s="1"/>
  <c r="C67" i="25" s="1"/>
  <c r="C68" i="25" s="1"/>
  <c r="C69" i="25" s="1"/>
  <c r="C70" i="25" s="1"/>
  <c r="C71" i="25" s="1"/>
  <c r="C72" i="25" s="1"/>
  <c r="C73" i="25" s="1"/>
  <c r="C74" i="25" s="1"/>
  <c r="C75" i="25" s="1"/>
  <c r="C76" i="25" s="1"/>
  <c r="C77" i="25" s="1"/>
  <c r="C78" i="25" s="1"/>
  <c r="C79" i="25" s="1"/>
  <c r="C80" i="25" s="1"/>
  <c r="C81" i="25" s="1"/>
  <c r="C10" i="25"/>
  <c r="C11" i="25" s="1"/>
  <c r="C12" i="25" s="1"/>
  <c r="C13" i="25" s="1"/>
  <c r="C14" i="25" s="1"/>
  <c r="C15" i="25" s="1"/>
  <c r="C16" i="25" s="1"/>
  <c r="C17" i="25" s="1"/>
  <c r="C18" i="25" s="1"/>
  <c r="C19" i="25" s="1"/>
  <c r="C20" i="25" s="1"/>
  <c r="C21" i="25" s="1"/>
  <c r="C22" i="25" s="1"/>
  <c r="C23" i="25" s="1"/>
  <c r="C24" i="25" s="1"/>
  <c r="C25" i="25" s="1"/>
  <c r="C26" i="25" s="1"/>
  <c r="C27" i="25" s="1"/>
  <c r="C28" i="25" s="1"/>
  <c r="C29" i="25" s="1"/>
  <c r="C30" i="25" s="1"/>
  <c r="C31" i="25" s="1"/>
  <c r="C32" i="25" s="1"/>
  <c r="C33" i="25" s="1"/>
  <c r="C34" i="25" s="1"/>
  <c r="C35" i="25" s="1"/>
  <c r="C36" i="25" s="1"/>
  <c r="C37" i="25" s="1"/>
  <c r="C38" i="25" s="1"/>
  <c r="C39" i="25" s="1"/>
  <c r="C40" i="25" s="1"/>
  <c r="C41" i="25" s="1"/>
  <c r="C42" i="25" s="1"/>
  <c r="C43" i="25" s="1"/>
  <c r="C44" i="25" s="1"/>
  <c r="C45" i="25" s="1"/>
  <c r="G263" i="24" l="1"/>
  <c r="C264" i="24" l="1"/>
  <c r="C212" i="24"/>
  <c r="C213" i="24" s="1"/>
  <c r="C214" i="24" s="1"/>
  <c r="C215" i="24" s="1"/>
  <c r="C216" i="24" s="1"/>
  <c r="C217" i="24" s="1"/>
  <c r="C218" i="24" s="1"/>
  <c r="C219" i="24" s="1"/>
  <c r="C220" i="24" s="1"/>
  <c r="C221" i="24" s="1"/>
  <c r="C222" i="24" s="1"/>
  <c r="C223" i="24" s="1"/>
  <c r="C224" i="24" s="1"/>
  <c r="C225" i="24" s="1"/>
  <c r="C226" i="24" s="1"/>
  <c r="C227" i="24" s="1"/>
  <c r="C228" i="24" s="1"/>
  <c r="C229" i="24" s="1"/>
  <c r="C230" i="24" s="1"/>
  <c r="C231" i="24" s="1"/>
  <c r="C232" i="24" s="1"/>
  <c r="C233" i="24" s="1"/>
  <c r="C234" i="24" s="1"/>
  <c r="C235" i="24" s="1"/>
  <c r="C236" i="24" s="1"/>
  <c r="C237" i="24" s="1"/>
  <c r="C238" i="24" s="1"/>
  <c r="C239" i="24" s="1"/>
  <c r="C240" i="24" s="1"/>
  <c r="C241" i="24" s="1"/>
  <c r="C242" i="24" s="1"/>
  <c r="C243" i="24" s="1"/>
  <c r="C244" i="24" s="1"/>
  <c r="C245" i="24" s="1"/>
  <c r="C246" i="24" s="1"/>
  <c r="C247" i="24" s="1"/>
  <c r="C248" i="24" s="1"/>
  <c r="C249" i="24" s="1"/>
  <c r="C250" i="24" s="1"/>
  <c r="C154" i="24"/>
  <c r="C155" i="24" s="1"/>
  <c r="C156" i="24" s="1"/>
  <c r="C157" i="24" s="1"/>
  <c r="C158" i="24" s="1"/>
  <c r="C159" i="24" s="1"/>
  <c r="C160" i="24" s="1"/>
  <c r="C161" i="24" s="1"/>
  <c r="C162" i="24" s="1"/>
  <c r="C163" i="24" s="1"/>
  <c r="C164" i="24" s="1"/>
  <c r="C165" i="24" s="1"/>
  <c r="C166" i="24" s="1"/>
  <c r="C167" i="24" s="1"/>
  <c r="C168" i="24" s="1"/>
  <c r="C169" i="24" s="1"/>
  <c r="C170" i="24" s="1"/>
  <c r="C171" i="24" s="1"/>
  <c r="C172" i="24" s="1"/>
  <c r="C173" i="24" s="1"/>
  <c r="C174" i="24" s="1"/>
  <c r="C175" i="24" s="1"/>
  <c r="C176" i="24" s="1"/>
  <c r="C177" i="24" s="1"/>
  <c r="C178" i="24" s="1"/>
  <c r="C179" i="24" s="1"/>
  <c r="C180" i="24" s="1"/>
  <c r="C181" i="24" s="1"/>
  <c r="C182" i="24" s="1"/>
  <c r="C183" i="24" s="1"/>
  <c r="C184" i="24" s="1"/>
  <c r="C185" i="24" s="1"/>
  <c r="C186" i="24" s="1"/>
  <c r="C187" i="24" s="1"/>
  <c r="C188" i="24" s="1"/>
  <c r="C189" i="24" s="1"/>
  <c r="C190" i="24" s="1"/>
  <c r="C191" i="24" s="1"/>
  <c r="C192" i="24" s="1"/>
  <c r="C193" i="24" s="1"/>
  <c r="C194" i="24" s="1"/>
  <c r="C195" i="24" s="1"/>
  <c r="C196" i="24" s="1"/>
  <c r="C197" i="24" s="1"/>
  <c r="C112" i="24"/>
  <c r="C113" i="24" s="1"/>
  <c r="C114" i="24" s="1"/>
  <c r="C115" i="24" s="1"/>
  <c r="C116" i="24" s="1"/>
  <c r="C117" i="24" s="1"/>
  <c r="C118" i="24" s="1"/>
  <c r="C119" i="24" s="1"/>
  <c r="C120" i="24" s="1"/>
  <c r="C121" i="24" s="1"/>
  <c r="C122" i="24" s="1"/>
  <c r="C123" i="24" s="1"/>
  <c r="C124" i="24" s="1"/>
  <c r="C125" i="24" s="1"/>
  <c r="C126" i="24" s="1"/>
  <c r="C127" i="24" s="1"/>
  <c r="C128" i="24" s="1"/>
  <c r="C129" i="24" s="1"/>
  <c r="C130" i="24" s="1"/>
  <c r="C131" i="24" s="1"/>
  <c r="C132" i="24" s="1"/>
  <c r="C133" i="24" s="1"/>
  <c r="C134" i="24" s="1"/>
  <c r="C135" i="24" s="1"/>
  <c r="C136" i="24" s="1"/>
  <c r="C137" i="24" s="1"/>
  <c r="C138" i="24" s="1"/>
  <c r="C139" i="24" s="1"/>
  <c r="C140" i="24" s="1"/>
  <c r="C64" i="24"/>
  <c r="C65" i="24" s="1"/>
  <c r="C66" i="24" s="1"/>
  <c r="C67" i="24" s="1"/>
  <c r="C68" i="24" s="1"/>
  <c r="C69" i="24" s="1"/>
  <c r="C70" i="24" s="1"/>
  <c r="C71" i="24" s="1"/>
  <c r="C72" i="24" s="1"/>
  <c r="C73" i="24" s="1"/>
  <c r="C74" i="24" s="1"/>
  <c r="C75" i="24" s="1"/>
  <c r="C76" i="24" s="1"/>
  <c r="C77" i="24" s="1"/>
  <c r="C78" i="24" s="1"/>
  <c r="C79" i="24" s="1"/>
  <c r="C80" i="24" s="1"/>
  <c r="C81" i="24" s="1"/>
  <c r="C82" i="24" s="1"/>
  <c r="C83" i="24" s="1"/>
  <c r="C84" i="24" s="1"/>
  <c r="C85" i="24" s="1"/>
  <c r="C86" i="24" s="1"/>
  <c r="C87" i="24" s="1"/>
  <c r="C88" i="24" s="1"/>
  <c r="C89" i="24" s="1"/>
  <c r="C90" i="24" s="1"/>
  <c r="C91" i="24" s="1"/>
  <c r="C92" i="24" s="1"/>
  <c r="C93" i="24" s="1"/>
  <c r="C94" i="24" s="1"/>
  <c r="C95" i="24" s="1"/>
  <c r="C96" i="24" s="1"/>
  <c r="C97" i="24" s="1"/>
  <c r="C98" i="24" s="1"/>
  <c r="C10" i="24"/>
  <c r="C11" i="24" s="1"/>
  <c r="C12" i="24" s="1"/>
  <c r="C13" i="24" s="1"/>
  <c r="C14" i="24" s="1"/>
  <c r="C15" i="24" s="1"/>
  <c r="C16" i="24" s="1"/>
  <c r="C17" i="24" s="1"/>
  <c r="C18" i="24" s="1"/>
  <c r="C19" i="24" s="1"/>
  <c r="C20" i="24" s="1"/>
  <c r="C21" i="24" s="1"/>
  <c r="C22" i="24" s="1"/>
  <c r="C23" i="24" s="1"/>
  <c r="C24" i="24" s="1"/>
  <c r="C25" i="24" s="1"/>
  <c r="C26" i="24" s="1"/>
  <c r="C27" i="24" s="1"/>
  <c r="C28" i="24" s="1"/>
  <c r="C29" i="24" s="1"/>
  <c r="C30" i="24" s="1"/>
  <c r="C31" i="24" s="1"/>
  <c r="C32" i="24" s="1"/>
  <c r="C33" i="24" s="1"/>
  <c r="C34" i="24" s="1"/>
  <c r="C35" i="24" s="1"/>
  <c r="C36" i="24" s="1"/>
  <c r="C37" i="24" s="1"/>
  <c r="C38" i="24" s="1"/>
  <c r="C39" i="24" s="1"/>
  <c r="C40" i="24" s="1"/>
  <c r="C41" i="24" s="1"/>
  <c r="C42" i="24" s="1"/>
  <c r="C43" i="24" s="1"/>
  <c r="C44" i="24" s="1"/>
  <c r="C45" i="24" s="1"/>
  <c r="C46" i="24" s="1"/>
  <c r="C47" i="24" s="1"/>
  <c r="C48" i="24" s="1"/>
  <c r="C49" i="24" s="1"/>
  <c r="C50" i="24" s="1"/>
  <c r="G25" i="24"/>
  <c r="C265" i="24" l="1"/>
  <c r="C266" i="24" s="1"/>
  <c r="C267" i="24" s="1"/>
  <c r="C268" i="24" s="1"/>
  <c r="C269" i="24" s="1"/>
  <c r="C270" i="24" s="1"/>
  <c r="C271" i="24" s="1"/>
  <c r="C272" i="24" s="1"/>
  <c r="C273" i="24" s="1"/>
  <c r="C274" i="24" s="1"/>
  <c r="C275" i="24" s="1"/>
  <c r="C276" i="24" s="1"/>
  <c r="C277" i="24" s="1"/>
  <c r="C278" i="24" s="1"/>
  <c r="C279" i="24" s="1"/>
  <c r="C280" i="24" s="1"/>
  <c r="C281" i="24" s="1"/>
  <c r="C282" i="24" s="1"/>
  <c r="C283" i="24" s="1"/>
  <c r="C284" i="24" s="1"/>
  <c r="C285" i="24" s="1"/>
  <c r="C286" i="24" s="1"/>
  <c r="C287" i="24" s="1"/>
  <c r="C288" i="24" s="1"/>
  <c r="C289" i="24" s="1"/>
  <c r="C290" i="24" s="1"/>
  <c r="C291" i="24" s="1"/>
  <c r="C292" i="24" s="1"/>
  <c r="C293" i="24" s="1"/>
  <c r="C294" i="24" s="1"/>
  <c r="C295" i="24" s="1"/>
  <c r="C296" i="24" s="1"/>
  <c r="C297" i="24" s="1"/>
  <c r="C298" i="24" s="1"/>
  <c r="C299" i="24" s="1"/>
  <c r="C300" i="24" s="1"/>
  <c r="C301" i="24" s="1"/>
  <c r="C302" i="24" s="1"/>
  <c r="C303" i="24" s="1"/>
  <c r="C304" i="24" s="1"/>
  <c r="C305" i="24" s="1"/>
  <c r="C306" i="24" s="1"/>
  <c r="C307" i="24" s="1"/>
  <c r="C308" i="24" s="1"/>
  <c r="C309" i="24" s="1"/>
  <c r="C310" i="24" s="1"/>
  <c r="C311" i="24" s="1"/>
  <c r="C312" i="24" s="1"/>
  <c r="C313" i="24" s="1"/>
  <c r="C314" i="24" s="1"/>
  <c r="C315" i="24" s="1"/>
  <c r="C316" i="24" s="1"/>
  <c r="C317" i="24" s="1"/>
  <c r="C318" i="24" s="1"/>
  <c r="C319" i="24" s="1"/>
  <c r="C320" i="24" s="1"/>
  <c r="C321" i="24" s="1"/>
  <c r="C322" i="24" s="1"/>
  <c r="C323" i="24" s="1"/>
  <c r="A161" i="23"/>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160" i="23"/>
  <c r="A108" i="23"/>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07" i="23"/>
  <c r="A57" i="23"/>
  <c r="A58" i="23"/>
  <c r="A59" i="23"/>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56" i="23"/>
  <c r="E56" i="23"/>
  <c r="E119" i="23"/>
  <c r="E117" i="23"/>
  <c r="E112" i="23"/>
  <c r="E131" i="23"/>
  <c r="E178" i="23"/>
  <c r="E165" i="23"/>
  <c r="E160" i="23"/>
  <c r="E211" i="23"/>
  <c r="E208" i="23"/>
  <c r="E189" i="23"/>
  <c r="E140" i="23"/>
  <c r="E76" i="23"/>
  <c r="A9" i="23"/>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C206" i="22" l="1"/>
  <c r="C207" i="22" s="1"/>
  <c r="C208" i="22" s="1"/>
  <c r="C209" i="22" s="1"/>
  <c r="C210" i="22" s="1"/>
  <c r="C211" i="22" s="1"/>
  <c r="C212" i="22" s="1"/>
  <c r="C213" i="22" s="1"/>
  <c r="C214" i="22" s="1"/>
  <c r="C215" i="22" s="1"/>
  <c r="C216" i="22" s="1"/>
  <c r="C217" i="22" s="1"/>
  <c r="C218" i="22" s="1"/>
  <c r="C219" i="22" s="1"/>
  <c r="C220" i="22" s="1"/>
  <c r="C221" i="22" s="1"/>
  <c r="C222" i="22" s="1"/>
  <c r="C223" i="22" s="1"/>
  <c r="C224" i="22" s="1"/>
  <c r="C225" i="22" s="1"/>
  <c r="C226" i="22" s="1"/>
  <c r="C227" i="22" s="1"/>
  <c r="C228" i="22" s="1"/>
  <c r="C229" i="22" s="1"/>
  <c r="C230" i="22" s="1"/>
  <c r="C231" i="22" s="1"/>
  <c r="C232" i="22" s="1"/>
  <c r="C233" i="22" s="1"/>
  <c r="C234" i="22" s="1"/>
  <c r="C235" i="22" s="1"/>
  <c r="C236" i="22" s="1"/>
  <c r="C237" i="22" s="1"/>
  <c r="C238" i="22" s="1"/>
  <c r="C239" i="22" s="1"/>
  <c r="C240" i="22" s="1"/>
  <c r="C154" i="22"/>
  <c r="C155" i="22" s="1"/>
  <c r="C156" i="22" s="1"/>
  <c r="C157" i="22" s="1"/>
  <c r="C158" i="22" s="1"/>
  <c r="C159" i="22" s="1"/>
  <c r="C160" i="22" s="1"/>
  <c r="C161" i="22" s="1"/>
  <c r="C162" i="22" s="1"/>
  <c r="C163" i="22" s="1"/>
  <c r="C164" i="22" s="1"/>
  <c r="C165" i="22" s="1"/>
  <c r="C166" i="22" s="1"/>
  <c r="C167" i="22" s="1"/>
  <c r="C168" i="22" s="1"/>
  <c r="C169" i="22" s="1"/>
  <c r="C170" i="22" s="1"/>
  <c r="C171" i="22" s="1"/>
  <c r="C172" i="22" s="1"/>
  <c r="C173" i="22" s="1"/>
  <c r="C174" i="22" s="1"/>
  <c r="C175" i="22" s="1"/>
  <c r="C176" i="22" s="1"/>
  <c r="C177" i="22" s="1"/>
  <c r="C178" i="22" s="1"/>
  <c r="C179" i="22" s="1"/>
  <c r="C180" i="22" s="1"/>
  <c r="C181" i="22" s="1"/>
  <c r="C182" i="22" s="1"/>
  <c r="C183" i="22" s="1"/>
  <c r="C184" i="22" s="1"/>
  <c r="C185" i="22" s="1"/>
  <c r="C186" i="22" s="1"/>
  <c r="C187" i="22" s="1"/>
  <c r="C188" i="22" s="1"/>
  <c r="C189" i="22" s="1"/>
  <c r="C190" i="22" s="1"/>
  <c r="C191" i="22" s="1"/>
  <c r="C192" i="22" s="1"/>
  <c r="C107" i="22"/>
  <c r="C108" i="22" s="1"/>
  <c r="C109" i="22" s="1"/>
  <c r="C110" i="22" s="1"/>
  <c r="C111" i="22" s="1"/>
  <c r="C112" i="22" s="1"/>
  <c r="C113" i="22" s="1"/>
  <c r="C114" i="22" s="1"/>
  <c r="C115" i="22" s="1"/>
  <c r="C116" i="22" s="1"/>
  <c r="C117" i="22" s="1"/>
  <c r="C118" i="22" s="1"/>
  <c r="C119" i="22" s="1"/>
  <c r="C120" i="22" s="1"/>
  <c r="C121" i="22" s="1"/>
  <c r="C122" i="22" s="1"/>
  <c r="C123" i="22" s="1"/>
  <c r="C124" i="22" s="1"/>
  <c r="C125" i="22" s="1"/>
  <c r="C126" i="22" s="1"/>
  <c r="C127" i="22" s="1"/>
  <c r="C128" i="22" s="1"/>
  <c r="C129" i="22" s="1"/>
  <c r="C130" i="22" s="1"/>
  <c r="C131" i="22" s="1"/>
  <c r="C132" i="22" s="1"/>
  <c r="C133" i="22" s="1"/>
  <c r="C134" i="22" s="1"/>
  <c r="C135" i="22" s="1"/>
  <c r="C136" i="22" s="1"/>
  <c r="C137" i="22" s="1"/>
  <c r="C138" i="22" s="1"/>
  <c r="C139" i="22" s="1"/>
  <c r="C140" i="22" s="1"/>
  <c r="C61" i="22"/>
  <c r="C62" i="22" s="1"/>
  <c r="C63" i="22" s="1"/>
  <c r="C64" i="22" s="1"/>
  <c r="C65" i="22" s="1"/>
  <c r="C66" i="22" s="1"/>
  <c r="C67" i="22" s="1"/>
  <c r="C68" i="22" s="1"/>
  <c r="C69" i="22" s="1"/>
  <c r="C70" i="22" s="1"/>
  <c r="C71" i="22" s="1"/>
  <c r="C72" i="22" s="1"/>
  <c r="C73" i="22" s="1"/>
  <c r="C74" i="22" s="1"/>
  <c r="C75" i="22" s="1"/>
  <c r="C76" i="22" s="1"/>
  <c r="C77" i="22" s="1"/>
  <c r="C78" i="22" s="1"/>
  <c r="C79" i="22" s="1"/>
  <c r="C80" i="22" s="1"/>
  <c r="C81" i="22" s="1"/>
  <c r="C82" i="22" s="1"/>
  <c r="C83" i="22" s="1"/>
  <c r="C84" i="22" s="1"/>
  <c r="C85" i="22" s="1"/>
  <c r="C86" i="22" s="1"/>
  <c r="C87" i="22" s="1"/>
  <c r="C88" i="22" s="1"/>
  <c r="C89" i="22" s="1"/>
  <c r="C90" i="22" s="1"/>
  <c r="C91" i="22" s="1"/>
  <c r="C92" i="22" s="1"/>
  <c r="C10" i="22"/>
  <c r="C11" i="22" s="1"/>
  <c r="C12" i="22" s="1"/>
  <c r="C13" i="22" s="1"/>
  <c r="C14" i="22" s="1"/>
  <c r="C15" i="22" s="1"/>
  <c r="C16" i="22" s="1"/>
  <c r="C17" i="22" s="1"/>
  <c r="C18" i="22" s="1"/>
  <c r="C19" i="22" s="1"/>
  <c r="C20" i="22" s="1"/>
  <c r="C21" i="22" s="1"/>
  <c r="C22" i="22" s="1"/>
  <c r="C23" i="22" s="1"/>
  <c r="C24" i="22" s="1"/>
  <c r="C25" i="22" s="1"/>
  <c r="C26" i="22" s="1"/>
  <c r="C27" i="22" s="1"/>
  <c r="C28" i="22" s="1"/>
  <c r="C29" i="22" s="1"/>
  <c r="C30" i="22" s="1"/>
  <c r="C31" i="22" s="1"/>
  <c r="C32" i="22" s="1"/>
  <c r="C33" i="22" s="1"/>
  <c r="C34" i="22" s="1"/>
  <c r="C35" i="22" s="1"/>
  <c r="C36" i="22" s="1"/>
  <c r="C37" i="22" s="1"/>
  <c r="C38" i="22" s="1"/>
  <c r="C39" i="22" s="1"/>
  <c r="C40" i="22" s="1"/>
  <c r="C41" i="22" s="1"/>
  <c r="C42" i="22" s="1"/>
  <c r="C43" i="22" s="1"/>
  <c r="C44" i="22" s="1"/>
  <c r="C45" i="22" s="1"/>
  <c r="C46" i="22" s="1"/>
  <c r="C47" i="22" s="1"/>
  <c r="C127" i="21" l="1"/>
  <c r="C128" i="21" s="1"/>
  <c r="C129" i="21" s="1"/>
  <c r="C130" i="21" s="1"/>
  <c r="C131" i="21" s="1"/>
  <c r="C132" i="21" s="1"/>
  <c r="C133" i="21" s="1"/>
  <c r="C134" i="21" s="1"/>
  <c r="C135" i="21" s="1"/>
  <c r="C136" i="21" s="1"/>
  <c r="C137" i="21" s="1"/>
  <c r="C138" i="21" s="1"/>
  <c r="C139" i="21" s="1"/>
  <c r="C140" i="21" s="1"/>
  <c r="C141" i="21" s="1"/>
  <c r="C142" i="21" s="1"/>
  <c r="C143" i="21" s="1"/>
  <c r="C144" i="21" s="1"/>
  <c r="C145" i="21" s="1"/>
  <c r="C146" i="21" s="1"/>
  <c r="C147" i="21" s="1"/>
  <c r="C148" i="21" s="1"/>
  <c r="C149" i="21" s="1"/>
  <c r="C150" i="21" s="1"/>
  <c r="C151" i="21" s="1"/>
  <c r="C152" i="21" s="1"/>
  <c r="C153" i="21" s="1"/>
  <c r="C154" i="21" s="1"/>
  <c r="C126" i="21"/>
  <c r="C71" i="21"/>
  <c r="C72" i="21" s="1"/>
  <c r="C73" i="21" s="1"/>
  <c r="C74" i="21" s="1"/>
  <c r="C75" i="21" s="1"/>
  <c r="C76" i="21" s="1"/>
  <c r="C77" i="21" s="1"/>
  <c r="C78" i="21" s="1"/>
  <c r="C79" i="21" s="1"/>
  <c r="C80" i="21" s="1"/>
  <c r="C81" i="21" s="1"/>
  <c r="C82" i="21" s="1"/>
  <c r="C83" i="21" s="1"/>
  <c r="C84" i="21" s="1"/>
  <c r="C85" i="21" s="1"/>
  <c r="C86" i="21" s="1"/>
  <c r="C87" i="21" s="1"/>
  <c r="C88" i="21" s="1"/>
  <c r="C89" i="21" s="1"/>
  <c r="C90" i="21" s="1"/>
  <c r="C91" i="21" s="1"/>
  <c r="C92" i="21" s="1"/>
  <c r="C93" i="21" s="1"/>
  <c r="C94" i="21" s="1"/>
  <c r="C95" i="21" s="1"/>
  <c r="C96" i="21" s="1"/>
  <c r="C97" i="21" s="1"/>
  <c r="C98" i="21" s="1"/>
  <c r="C99" i="21" s="1"/>
  <c r="C100" i="21" s="1"/>
  <c r="C101" i="21" s="1"/>
  <c r="C102" i="21" s="1"/>
  <c r="C103" i="21" s="1"/>
  <c r="C104" i="21" s="1"/>
  <c r="C105" i="21" s="1"/>
  <c r="C106" i="21" s="1"/>
  <c r="C107" i="21" s="1"/>
  <c r="C108" i="21" s="1"/>
  <c r="C109" i="21" s="1"/>
  <c r="C110" i="21" s="1"/>
  <c r="C111" i="21" s="1"/>
  <c r="C10" i="21"/>
  <c r="C11" i="21" s="1"/>
  <c r="C12" i="21" s="1"/>
  <c r="C13" i="21" s="1"/>
  <c r="C14" i="21" s="1"/>
  <c r="C15" i="21" s="1"/>
  <c r="C16" i="21" s="1"/>
  <c r="C17" i="21" s="1"/>
  <c r="C18" i="21" s="1"/>
  <c r="C19" i="21" s="1"/>
  <c r="C20" i="21" s="1"/>
  <c r="C21" i="21" s="1"/>
  <c r="C22" i="21" s="1"/>
  <c r="C23" i="21" s="1"/>
  <c r="C24" i="21" s="1"/>
  <c r="C25" i="21" s="1"/>
  <c r="C26" i="21" s="1"/>
  <c r="C27" i="21" s="1"/>
  <c r="C28" i="21" s="1"/>
  <c r="C29" i="21" s="1"/>
  <c r="C30" i="21" s="1"/>
  <c r="C31" i="21" s="1"/>
  <c r="C32" i="21" s="1"/>
  <c r="C33" i="21" s="1"/>
  <c r="C34" i="21" s="1"/>
  <c r="C35" i="21" s="1"/>
  <c r="C36" i="21" s="1"/>
  <c r="C37" i="21" s="1"/>
  <c r="C38" i="21" s="1"/>
  <c r="C39" i="21" s="1"/>
  <c r="C40" i="21" s="1"/>
  <c r="C41" i="21" s="1"/>
  <c r="C42" i="21" s="1"/>
  <c r="C43" i="21" s="1"/>
  <c r="C44" i="21" s="1"/>
  <c r="C45" i="21" s="1"/>
  <c r="C46" i="21" s="1"/>
  <c r="C47" i="21" s="1"/>
  <c r="C48" i="21" s="1"/>
  <c r="C49" i="21" s="1"/>
  <c r="C50" i="21" s="1"/>
  <c r="C51" i="21" s="1"/>
  <c r="C52" i="21" s="1"/>
  <c r="C53" i="21" s="1"/>
  <c r="C54" i="21" s="1"/>
  <c r="C55" i="21" s="1"/>
  <c r="C56" i="21" s="1"/>
  <c r="C57" i="21" s="1"/>
  <c r="G46" i="21"/>
  <c r="C85" i="20" l="1"/>
  <c r="C86" i="20" s="1"/>
  <c r="C87" i="20" s="1"/>
  <c r="C88" i="20" s="1"/>
  <c r="C89" i="20" s="1"/>
  <c r="C90" i="20" s="1"/>
  <c r="C91" i="20" s="1"/>
  <c r="C92" i="20" s="1"/>
  <c r="C93" i="20" s="1"/>
  <c r="C94" i="20" s="1"/>
  <c r="C95" i="20" s="1"/>
  <c r="C96" i="20" s="1"/>
  <c r="C97" i="20" s="1"/>
  <c r="C98" i="20" s="1"/>
  <c r="C99" i="20" s="1"/>
  <c r="C100" i="20" s="1"/>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84" i="20"/>
  <c r="G92" i="20"/>
  <c r="C11" i="20"/>
  <c r="C12" i="20" s="1"/>
  <c r="C13" i="20" s="1"/>
  <c r="C14" i="20" s="1"/>
  <c r="C15" i="20" s="1"/>
  <c r="C16" i="20" s="1"/>
  <c r="C17" i="20" s="1"/>
  <c r="C18" i="20" s="1"/>
  <c r="C19" i="20" s="1"/>
  <c r="C20" i="20" s="1"/>
  <c r="C21" i="20" s="1"/>
  <c r="C22" i="20" s="1"/>
  <c r="C23" i="20" s="1"/>
  <c r="C24" i="20" s="1"/>
  <c r="C25" i="20" s="1"/>
  <c r="C26" i="20" s="1"/>
  <c r="C27" i="20" s="1"/>
  <c r="C28" i="20" s="1"/>
  <c r="C29" i="20" s="1"/>
  <c r="C30" i="20" s="1"/>
  <c r="C31" i="20" s="1"/>
  <c r="C32" i="20" s="1"/>
  <c r="C33" i="20" s="1"/>
  <c r="C34" i="20" s="1"/>
  <c r="C35" i="20" s="1"/>
  <c r="C36" i="20" s="1"/>
  <c r="C37" i="20" s="1"/>
  <c r="C38" i="20" s="1"/>
  <c r="C39" i="20" s="1"/>
  <c r="C40" i="20" s="1"/>
  <c r="C41" i="20" s="1"/>
  <c r="C42" i="20" s="1"/>
  <c r="C43" i="20" s="1"/>
  <c r="C44" i="20" s="1"/>
  <c r="C45" i="20" s="1"/>
  <c r="C46" i="20" s="1"/>
  <c r="C47" i="20" s="1"/>
  <c r="C48" i="20" s="1"/>
  <c r="C49" i="20" s="1"/>
  <c r="C50" i="20" s="1"/>
  <c r="C51" i="20" s="1"/>
  <c r="C52" i="20" s="1"/>
  <c r="C53" i="20" s="1"/>
  <c r="C54" i="20" s="1"/>
  <c r="C55" i="20" s="1"/>
  <c r="C56" i="20" s="1"/>
  <c r="C57" i="20" s="1"/>
  <c r="C58" i="20" s="1"/>
  <c r="C59" i="20" s="1"/>
  <c r="C60" i="20" s="1"/>
  <c r="C61" i="20" s="1"/>
  <c r="C62" i="20" s="1"/>
  <c r="C63" i="20" s="1"/>
  <c r="C64" i="20" s="1"/>
  <c r="C65" i="20" s="1"/>
  <c r="C66" i="20" s="1"/>
  <c r="C67" i="20" s="1"/>
  <c r="C68" i="20" s="1"/>
  <c r="C69" i="20" s="1"/>
  <c r="C10" i="20"/>
  <c r="W111" i="20"/>
  <c r="V111" i="20"/>
  <c r="U111" i="20"/>
  <c r="T111" i="20"/>
  <c r="S111" i="20"/>
  <c r="R111" i="20"/>
  <c r="Q111" i="20"/>
  <c r="P111" i="20"/>
  <c r="X107" i="20"/>
  <c r="X106" i="20"/>
  <c r="X105" i="20"/>
  <c r="X104" i="20"/>
  <c r="X103" i="20"/>
  <c r="X102" i="20"/>
  <c r="X101" i="20"/>
  <c r="X100" i="20"/>
  <c r="X99" i="20"/>
  <c r="X98" i="20"/>
  <c r="X97" i="20"/>
  <c r="X96" i="20"/>
  <c r="X95" i="20"/>
  <c r="X94" i="20"/>
  <c r="X93" i="20"/>
  <c r="X92" i="20"/>
  <c r="X91" i="20"/>
  <c r="X90" i="20"/>
  <c r="X89" i="20"/>
  <c r="X88" i="20"/>
  <c r="X87" i="20"/>
  <c r="X86" i="20"/>
  <c r="X85" i="20"/>
  <c r="X84" i="20"/>
  <c r="X83" i="20"/>
  <c r="X82" i="20"/>
  <c r="X81" i="20"/>
  <c r="X79" i="20"/>
  <c r="X78" i="20"/>
  <c r="X77" i="20"/>
  <c r="X76" i="20"/>
  <c r="X75" i="20"/>
  <c r="X74" i="20"/>
  <c r="X73" i="20"/>
  <c r="X72" i="20"/>
  <c r="X71" i="20"/>
  <c r="X70" i="20"/>
  <c r="X69" i="20"/>
  <c r="X68" i="20"/>
  <c r="X67" i="20"/>
  <c r="X66" i="20"/>
  <c r="X65" i="20"/>
  <c r="X64" i="20"/>
  <c r="X63" i="20"/>
  <c r="X62" i="20"/>
  <c r="X61" i="20"/>
  <c r="X60" i="20"/>
  <c r="X59" i="20"/>
  <c r="X58" i="20"/>
  <c r="X57" i="20"/>
  <c r="X56" i="20"/>
  <c r="X55" i="20"/>
  <c r="X54" i="20"/>
  <c r="X53" i="20"/>
  <c r="X52" i="20"/>
  <c r="X51" i="20"/>
  <c r="X50" i="20"/>
  <c r="X49" i="20"/>
  <c r="X48" i="20"/>
  <c r="X47" i="20"/>
  <c r="X46" i="20"/>
  <c r="X45" i="20"/>
  <c r="X44" i="20"/>
  <c r="X43" i="20"/>
  <c r="X42" i="20"/>
  <c r="X41" i="20"/>
  <c r="X40" i="20"/>
  <c r="X39" i="20"/>
  <c r="X38" i="20"/>
  <c r="X37" i="20"/>
  <c r="X36" i="20"/>
  <c r="X35" i="20"/>
  <c r="X34" i="20"/>
  <c r="X33" i="20"/>
  <c r="X32" i="20"/>
  <c r="X31" i="20"/>
  <c r="X30" i="20"/>
  <c r="X29" i="20"/>
  <c r="X28" i="20"/>
  <c r="X27" i="20"/>
  <c r="X26" i="20"/>
  <c r="X24" i="20"/>
  <c r="X23" i="20"/>
  <c r="X22" i="20"/>
  <c r="X21" i="20"/>
  <c r="X20" i="20"/>
  <c r="X19" i="20"/>
  <c r="X18" i="20"/>
  <c r="X17" i="20"/>
  <c r="X16" i="20"/>
  <c r="X15" i="20"/>
  <c r="X14" i="20"/>
  <c r="X13" i="20"/>
  <c r="X12" i="20"/>
  <c r="X11" i="20"/>
  <c r="X10" i="20"/>
  <c r="X9" i="20"/>
  <c r="X8" i="20"/>
  <c r="X7" i="20"/>
  <c r="P7" i="20"/>
  <c r="P8" i="20" s="1"/>
  <c r="P9" i="20" s="1"/>
  <c r="P10" i="20" s="1"/>
  <c r="P11" i="20" s="1"/>
  <c r="P12" i="20" s="1"/>
  <c r="P13" i="20" s="1"/>
  <c r="P14" i="20" s="1"/>
  <c r="P15" i="20" s="1"/>
  <c r="P16" i="20" s="1"/>
  <c r="P17" i="20" s="1"/>
  <c r="P18" i="20" s="1"/>
  <c r="P19" i="20" s="1"/>
  <c r="P20" i="20" s="1"/>
  <c r="P21" i="20" s="1"/>
  <c r="P22" i="20" s="1"/>
  <c r="P23" i="20" s="1"/>
  <c r="P24" i="20" s="1"/>
  <c r="P25" i="20" s="1"/>
  <c r="P26" i="20" s="1"/>
  <c r="P27" i="20" s="1"/>
  <c r="P28" i="20" s="1"/>
  <c r="P29" i="20" s="1"/>
  <c r="P30" i="20" s="1"/>
  <c r="P31" i="20" s="1"/>
  <c r="P32" i="20" s="1"/>
  <c r="P33" i="20" s="1"/>
  <c r="P34" i="20" s="1"/>
  <c r="P35" i="20" s="1"/>
  <c r="P36" i="20" s="1"/>
  <c r="P37" i="20" s="1"/>
  <c r="P38" i="20" s="1"/>
  <c r="P39" i="20" s="1"/>
  <c r="P40" i="20" s="1"/>
  <c r="P41" i="20" s="1"/>
  <c r="P42" i="20" s="1"/>
  <c r="P43" i="20" s="1"/>
  <c r="P44" i="20" s="1"/>
  <c r="P45" i="20" s="1"/>
  <c r="P46" i="20" s="1"/>
  <c r="P47" i="20" s="1"/>
  <c r="P48" i="20" s="1"/>
  <c r="P49" i="20" s="1"/>
  <c r="P50" i="20" s="1"/>
  <c r="P51" i="20" s="1"/>
  <c r="P52" i="20" s="1"/>
  <c r="P53" i="20" s="1"/>
  <c r="P54" i="20" s="1"/>
  <c r="P55" i="20" s="1"/>
  <c r="P56" i="20" s="1"/>
  <c r="P57" i="20" s="1"/>
  <c r="P58" i="20" s="1"/>
  <c r="P59" i="20" s="1"/>
  <c r="P60" i="20" s="1"/>
  <c r="P61" i="20" s="1"/>
  <c r="P62" i="20" s="1"/>
  <c r="P63" i="20" s="1"/>
  <c r="P64" i="20" s="1"/>
  <c r="P65" i="20" s="1"/>
  <c r="P66" i="20" s="1"/>
  <c r="P67" i="20" s="1"/>
  <c r="P68" i="20" s="1"/>
  <c r="P69" i="20" s="1"/>
  <c r="P70" i="20" s="1"/>
  <c r="P71" i="20" s="1"/>
  <c r="P73" i="20" s="1"/>
  <c r="P74" i="20" s="1"/>
  <c r="P75" i="20" s="1"/>
  <c r="P76" i="20" s="1"/>
  <c r="P77" i="20" s="1"/>
  <c r="P78" i="20" s="1"/>
  <c r="P79" i="20" s="1"/>
  <c r="P80" i="20" s="1"/>
  <c r="P81" i="20" s="1"/>
  <c r="P82" i="20" s="1"/>
  <c r="P83" i="20" s="1"/>
  <c r="P84" i="20" s="1"/>
  <c r="P85" i="20" s="1"/>
  <c r="P86" i="20" s="1"/>
  <c r="P87" i="20" s="1"/>
  <c r="P88" i="20" s="1"/>
  <c r="P89" i="20" s="1"/>
  <c r="P90" i="20" s="1"/>
  <c r="P91" i="20" s="1"/>
  <c r="P92" i="20" s="1"/>
  <c r="P93" i="20" s="1"/>
  <c r="P94" i="20" s="1"/>
  <c r="P95" i="20" s="1"/>
  <c r="P96" i="20" s="1"/>
  <c r="P97" i="20" s="1"/>
  <c r="P98" i="20" s="1"/>
  <c r="P99" i="20" s="1"/>
  <c r="P100" i="20" s="1"/>
  <c r="P101" i="20" s="1"/>
  <c r="P102" i="20" s="1"/>
  <c r="P103" i="20" s="1"/>
  <c r="P104" i="20" s="1"/>
  <c r="P105" i="20" s="1"/>
  <c r="P106" i="20" s="1"/>
  <c r="P107" i="20" s="1"/>
  <c r="X6" i="20"/>
  <c r="P6" i="20"/>
  <c r="X5" i="20"/>
  <c r="P5" i="20"/>
  <c r="X4" i="20"/>
  <c r="W4" i="20"/>
  <c r="W5" i="20" s="1"/>
  <c r="W6" i="20" s="1"/>
  <c r="W7" i="20" s="1"/>
  <c r="W8" i="20" s="1"/>
  <c r="W9" i="20" s="1"/>
  <c r="W10" i="20" s="1"/>
  <c r="W11" i="20" s="1"/>
  <c r="W12" i="20" s="1"/>
  <c r="W13" i="20" s="1"/>
  <c r="W14" i="20" s="1"/>
  <c r="W15" i="20" s="1"/>
  <c r="W16" i="20" s="1"/>
  <c r="W17" i="20" s="1"/>
  <c r="W18" i="20" s="1"/>
  <c r="W19" i="20" s="1"/>
  <c r="W20" i="20" s="1"/>
  <c r="W21" i="20" s="1"/>
  <c r="W22" i="20" s="1"/>
  <c r="W23" i="20" s="1"/>
  <c r="W24" i="20" s="1"/>
  <c r="W25" i="20" s="1"/>
  <c r="W26" i="20" s="1"/>
  <c r="W27" i="20" s="1"/>
  <c r="W28" i="20" s="1"/>
  <c r="W29" i="20" s="1"/>
  <c r="W30" i="20" s="1"/>
  <c r="W31" i="20" s="1"/>
  <c r="W32" i="20" s="1"/>
  <c r="W33" i="20" s="1"/>
  <c r="W34" i="20" s="1"/>
  <c r="W35" i="20" s="1"/>
  <c r="W36" i="20" s="1"/>
  <c r="W37" i="20" s="1"/>
  <c r="W38" i="20" s="1"/>
  <c r="W39" i="20" s="1"/>
  <c r="W40" i="20" s="1"/>
  <c r="W41" i="20" s="1"/>
  <c r="W42" i="20" s="1"/>
  <c r="W43" i="20" s="1"/>
  <c r="W44" i="20" s="1"/>
  <c r="W45" i="20" s="1"/>
  <c r="W46" i="20" s="1"/>
  <c r="W47" i="20" s="1"/>
  <c r="W48" i="20" s="1"/>
  <c r="W49" i="20" s="1"/>
  <c r="W50" i="20" s="1"/>
  <c r="W51" i="20" s="1"/>
  <c r="W52" i="20" s="1"/>
  <c r="W53" i="20" s="1"/>
  <c r="W54" i="20" s="1"/>
  <c r="W55" i="20" s="1"/>
  <c r="W56" i="20" s="1"/>
  <c r="W57" i="20" s="1"/>
  <c r="W58" i="20" s="1"/>
  <c r="W59" i="20" s="1"/>
  <c r="W60" i="20" s="1"/>
  <c r="W61" i="20" s="1"/>
  <c r="W62" i="20" s="1"/>
  <c r="W63" i="20" s="1"/>
  <c r="W64" i="20" s="1"/>
  <c r="W65" i="20" s="1"/>
  <c r="W66" i="20" s="1"/>
  <c r="W67" i="20" s="1"/>
  <c r="W68" i="20" s="1"/>
  <c r="W69" i="20" s="1"/>
  <c r="W70" i="20" s="1"/>
  <c r="W71" i="20" s="1"/>
  <c r="W72" i="20" s="1"/>
  <c r="W73" i="20" s="1"/>
  <c r="W74" i="20" s="1"/>
  <c r="W75" i="20" s="1"/>
  <c r="W76" i="20" s="1"/>
  <c r="W77" i="20" s="1"/>
  <c r="W78" i="20" s="1"/>
  <c r="W79" i="20" s="1"/>
  <c r="W80" i="20" s="1"/>
  <c r="W81" i="20" s="1"/>
  <c r="W82" i="20" s="1"/>
  <c r="W83" i="20" s="1"/>
  <c r="W84" i="20" s="1"/>
  <c r="W85" i="20" s="1"/>
  <c r="W86" i="20" s="1"/>
  <c r="W87" i="20" s="1"/>
  <c r="W88" i="20" s="1"/>
  <c r="W89" i="20" s="1"/>
  <c r="W90" i="20" s="1"/>
  <c r="W91" i="20" s="1"/>
  <c r="W92" i="20" s="1"/>
  <c r="W93" i="20" s="1"/>
  <c r="W94" i="20" s="1"/>
  <c r="W95" i="20" s="1"/>
  <c r="W96" i="20" s="1"/>
  <c r="W97" i="20" s="1"/>
  <c r="W98" i="20" s="1"/>
  <c r="W99" i="20" s="1"/>
  <c r="W100" i="20" s="1"/>
  <c r="W101" i="20" s="1"/>
  <c r="W102" i="20" s="1"/>
  <c r="W103" i="20" s="1"/>
  <c r="W104" i="20" s="1"/>
  <c r="W105" i="20" s="1"/>
  <c r="W106" i="20" s="1"/>
  <c r="W107" i="20" s="1"/>
  <c r="X111" i="20" l="1"/>
  <c r="A266" i="19" l="1"/>
  <c r="A267" i="19" s="1"/>
  <c r="A268" i="19" s="1"/>
  <c r="A269" i="19" s="1"/>
  <c r="A270" i="19" s="1"/>
  <c r="A271" i="19" s="1"/>
  <c r="A272" i="19" s="1"/>
  <c r="A273" i="19" s="1"/>
  <c r="A274" i="19" s="1"/>
  <c r="A275" i="19" s="1"/>
  <c r="A276" i="19" s="1"/>
  <c r="A277" i="19" s="1"/>
  <c r="A278" i="19" s="1"/>
  <c r="A279" i="19" s="1"/>
  <c r="A280" i="19" s="1"/>
  <c r="A281" i="19" s="1"/>
  <c r="A282" i="19" s="1"/>
  <c r="A283" i="19" s="1"/>
  <c r="A284" i="19" s="1"/>
  <c r="A285" i="19" s="1"/>
  <c r="A286" i="19" s="1"/>
  <c r="A287" i="19" s="1"/>
  <c r="A288" i="19" s="1"/>
  <c r="A289" i="19" s="1"/>
  <c r="A199" i="19"/>
  <c r="A200" i="19"/>
  <c r="A201" i="19" s="1"/>
  <c r="A202" i="19" s="1"/>
  <c r="A203" i="19" s="1"/>
  <c r="A204" i="19" s="1"/>
  <c r="A205" i="19" s="1"/>
  <c r="A206" i="19" s="1"/>
  <c r="A207" i="19" s="1"/>
  <c r="A208" i="19" s="1"/>
  <c r="A209" i="19" s="1"/>
  <c r="A210" i="19" s="1"/>
  <c r="A211" i="19" s="1"/>
  <c r="A212" i="19" s="1"/>
  <c r="A213" i="19" s="1"/>
  <c r="A214" i="19" s="1"/>
  <c r="A215" i="19" s="1"/>
  <c r="A216" i="19" s="1"/>
  <c r="A217" i="19" s="1"/>
  <c r="A218" i="19" s="1"/>
  <c r="A219" i="19" s="1"/>
  <c r="A220" i="19" s="1"/>
  <c r="A221" i="19" s="1"/>
  <c r="A222" i="19" s="1"/>
  <c r="A223" i="19" s="1"/>
  <c r="A224" i="19" s="1"/>
  <c r="A225" i="19" s="1"/>
  <c r="A226" i="19" s="1"/>
  <c r="A227" i="19" s="1"/>
  <c r="A228" i="19" s="1"/>
  <c r="A229" i="19" s="1"/>
  <c r="A230" i="19" s="1"/>
  <c r="A231" i="19" s="1"/>
  <c r="A232" i="19" s="1"/>
  <c r="A233" i="19" s="1"/>
  <c r="A234" i="19" s="1"/>
  <c r="A235" i="19" s="1"/>
  <c r="A236" i="19" s="1"/>
  <c r="A237" i="19" s="1"/>
  <c r="A238" i="19" s="1"/>
  <c r="A239" i="19" s="1"/>
  <c r="A240" i="19" s="1"/>
  <c r="A241" i="19" s="1"/>
  <c r="A242" i="19" s="1"/>
  <c r="A243" i="19" s="1"/>
  <c r="A244" i="19" s="1"/>
  <c r="A245" i="19" s="1"/>
  <c r="A246" i="19" s="1"/>
  <c r="A247" i="19" s="1"/>
  <c r="A248" i="19" s="1"/>
  <c r="A249" i="19" s="1"/>
  <c r="A250" i="19" s="1"/>
  <c r="A251" i="19" s="1"/>
  <c r="A198" i="19"/>
  <c r="A119" i="19"/>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61" i="19"/>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9" i="19"/>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E38" i="19"/>
  <c r="A138" i="18" l="1"/>
  <c r="A139" i="18"/>
  <c r="A140" i="18" s="1"/>
  <c r="A141" i="18" s="1"/>
  <c r="A142" i="18" s="1"/>
  <c r="A143" i="18" s="1"/>
  <c r="A144" i="18" s="1"/>
  <c r="A145" i="18" s="1"/>
  <c r="A146" i="18" s="1"/>
  <c r="A147" i="18" s="1"/>
  <c r="A148" i="18" s="1"/>
  <c r="A149" i="18" s="1"/>
  <c r="A150" i="18" s="1"/>
  <c r="A151" i="18" s="1"/>
  <c r="A152" i="18" s="1"/>
  <c r="A153" i="18" s="1"/>
  <c r="A154" i="18" s="1"/>
  <c r="A155" i="18" s="1"/>
  <c r="A156" i="18" s="1"/>
  <c r="A157" i="18" s="1"/>
  <c r="A158" i="18" s="1"/>
  <c r="A159" i="18" s="1"/>
  <c r="A160" i="18" s="1"/>
  <c r="A161" i="18" s="1"/>
  <c r="A162" i="18" s="1"/>
  <c r="A163" i="18" s="1"/>
  <c r="A164" i="18" s="1"/>
  <c r="A165" i="18" s="1"/>
  <c r="A166" i="18" s="1"/>
  <c r="A167" i="18" s="1"/>
  <c r="A168" i="18" s="1"/>
  <c r="A169" i="18" s="1"/>
  <c r="A170" i="18" s="1"/>
  <c r="A171" i="18" s="1"/>
  <c r="A172" i="18" s="1"/>
  <c r="A173" i="18" s="1"/>
  <c r="A174" i="18" s="1"/>
  <c r="A175" i="18" s="1"/>
  <c r="A176" i="18" s="1"/>
  <c r="A177" i="18" s="1"/>
  <c r="A178" i="18" s="1"/>
  <c r="A179" i="18" s="1"/>
  <c r="A180" i="18" s="1"/>
  <c r="A181" i="18" s="1"/>
  <c r="A182" i="18" s="1"/>
  <c r="A183" i="18" s="1"/>
  <c r="A184" i="18" s="1"/>
  <c r="A185" i="18" s="1"/>
  <c r="A186" i="18" s="1"/>
  <c r="A187" i="18" s="1"/>
  <c r="A188" i="18" s="1"/>
  <c r="A189" i="18" s="1"/>
  <c r="A190" i="18" s="1"/>
  <c r="A191" i="18" s="1"/>
  <c r="A192" i="18" s="1"/>
  <c r="A193" i="18" s="1"/>
  <c r="A194" i="18" s="1"/>
  <c r="A195" i="18" s="1"/>
  <c r="A196" i="18" s="1"/>
  <c r="A197" i="18" s="1"/>
  <c r="A198" i="18" s="1"/>
  <c r="A199" i="18" s="1"/>
  <c r="A200" i="18" s="1"/>
  <c r="A201" i="18" s="1"/>
  <c r="A137" i="18"/>
  <c r="E187" i="18"/>
  <c r="E186" i="18"/>
  <c r="E181" i="18"/>
  <c r="E180" i="18"/>
  <c r="E178" i="18"/>
  <c r="E176" i="18"/>
  <c r="E173" i="18"/>
  <c r="E169" i="18"/>
  <c r="E166" i="18"/>
  <c r="E151" i="18"/>
  <c r="E150" i="18"/>
  <c r="E144" i="18"/>
  <c r="E137" i="18"/>
  <c r="E136" i="18"/>
  <c r="E117" i="18"/>
  <c r="E116" i="18"/>
  <c r="E110" i="18"/>
  <c r="E98" i="18"/>
  <c r="E94" i="18"/>
  <c r="E91" i="18"/>
  <c r="E71" i="18"/>
  <c r="A67" i="18"/>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A117" i="18" s="1"/>
  <c r="A118" i="18" s="1"/>
  <c r="A119" i="18" s="1"/>
  <c r="A120" i="18" s="1"/>
  <c r="A121" i="18" s="1"/>
  <c r="A122" i="18" s="1"/>
  <c r="A123" i="18" s="1"/>
  <c r="E49" i="18"/>
  <c r="E28" i="18"/>
  <c r="E13" i="18"/>
  <c r="E12" i="18"/>
  <c r="A9" i="18"/>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O148" i="18"/>
  <c r="O147" i="18"/>
  <c r="O134" i="18"/>
  <c r="O131" i="18"/>
  <c r="O130" i="18"/>
  <c r="O115" i="18"/>
  <c r="O114" i="18"/>
  <c r="O109" i="18"/>
  <c r="O108" i="18"/>
  <c r="O106" i="18"/>
  <c r="O104" i="18"/>
  <c r="O101" i="18"/>
  <c r="O97" i="18"/>
  <c r="O94" i="18"/>
  <c r="O79" i="18"/>
  <c r="O78" i="18"/>
  <c r="O72" i="18"/>
  <c r="O60" i="18"/>
  <c r="O56" i="18"/>
  <c r="O53" i="18"/>
  <c r="O38" i="18"/>
  <c r="O17" i="18"/>
  <c r="H166" i="17" l="1"/>
  <c r="H161" i="17"/>
  <c r="H156" i="17"/>
  <c r="C146" i="17"/>
  <c r="C147" i="17" s="1"/>
  <c r="C148" i="17" s="1"/>
  <c r="C149" i="17" s="1"/>
  <c r="C150" i="17" s="1"/>
  <c r="C151" i="17" s="1"/>
  <c r="C152" i="17" s="1"/>
  <c r="C153" i="17" s="1"/>
  <c r="C154" i="17" s="1"/>
  <c r="C155" i="17" s="1"/>
  <c r="C156" i="17" s="1"/>
  <c r="C157" i="17" s="1"/>
  <c r="C158" i="17" s="1"/>
  <c r="C159" i="17" s="1"/>
  <c r="C160" i="17" s="1"/>
  <c r="C161" i="17" s="1"/>
  <c r="C162" i="17" s="1"/>
  <c r="C163" i="17" s="1"/>
  <c r="C164" i="17" s="1"/>
  <c r="C165" i="17" s="1"/>
  <c r="C166" i="17" s="1"/>
  <c r="C167" i="17" s="1"/>
  <c r="H118" i="17"/>
  <c r="H111" i="17"/>
  <c r="C99" i="17"/>
  <c r="C100" i="17" s="1"/>
  <c r="C101" i="17" s="1"/>
  <c r="C102" i="17" s="1"/>
  <c r="C103" i="17" s="1"/>
  <c r="C104" i="17" s="1"/>
  <c r="C105" i="17" s="1"/>
  <c r="C106" i="17" s="1"/>
  <c r="C107" i="17" s="1"/>
  <c r="C108" i="17" s="1"/>
  <c r="C109" i="17" s="1"/>
  <c r="C110" i="17" s="1"/>
  <c r="C111" i="17" s="1"/>
  <c r="C112" i="17" s="1"/>
  <c r="C113" i="17" s="1"/>
  <c r="C114" i="17" s="1"/>
  <c r="C115" i="17" s="1"/>
  <c r="C116" i="17" s="1"/>
  <c r="C117" i="17" s="1"/>
  <c r="C118" i="17" s="1"/>
  <c r="C119" i="17" s="1"/>
  <c r="C120" i="17" s="1"/>
  <c r="C121" i="17" s="1"/>
  <c r="C122" i="17" s="1"/>
  <c r="C123" i="17" s="1"/>
  <c r="C124" i="17" s="1"/>
  <c r="C125" i="17" s="1"/>
  <c r="C126" i="17" s="1"/>
  <c r="C127" i="17" s="1"/>
  <c r="C128" i="17" s="1"/>
  <c r="C98" i="17"/>
  <c r="H74" i="17"/>
  <c r="H65" i="17"/>
  <c r="C57" i="17"/>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C80" i="17" s="1"/>
  <c r="C81" i="17" s="1"/>
  <c r="C82" i="17" s="1"/>
  <c r="C83" i="17" s="1"/>
  <c r="C84" i="17" s="1"/>
  <c r="C85" i="17" s="1"/>
  <c r="C9" i="17"/>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O315" i="15" l="1"/>
  <c r="O316" i="15" s="1"/>
  <c r="A277" i="15"/>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198" i="15"/>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143" i="15"/>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88" i="15"/>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6" i="15"/>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BF73" i="14" l="1"/>
  <c r="AS85" i="14"/>
  <c r="BA16" i="14"/>
  <c r="BA17" i="14" s="1"/>
  <c r="BA18" i="14" s="1"/>
  <c r="BA19" i="14" s="1"/>
  <c r="BA20" i="14" s="1"/>
  <c r="BA21" i="14" s="1"/>
  <c r="BA22" i="14" s="1"/>
  <c r="BA23" i="14" s="1"/>
  <c r="BA24" i="14" s="1"/>
  <c r="BA25" i="14" s="1"/>
  <c r="BA26" i="14" s="1"/>
  <c r="BA27" i="14" s="1"/>
  <c r="BA28" i="14" s="1"/>
  <c r="BA29" i="14" s="1"/>
  <c r="BA30" i="14" s="1"/>
  <c r="BA31" i="14" s="1"/>
  <c r="BA32" i="14" s="1"/>
  <c r="BA33" i="14" s="1"/>
  <c r="BA34" i="14" s="1"/>
  <c r="BA35" i="14" s="1"/>
  <c r="BA36" i="14" s="1"/>
  <c r="BA37" i="14" s="1"/>
  <c r="BA38" i="14" s="1"/>
  <c r="BA39" i="14" s="1"/>
  <c r="BA40" i="14" s="1"/>
  <c r="BA41" i="14" s="1"/>
  <c r="BA42" i="14" s="1"/>
  <c r="BA43" i="14" s="1"/>
  <c r="BA44" i="14" s="1"/>
  <c r="BA45" i="14" s="1"/>
  <c r="BA46" i="14" s="1"/>
  <c r="BA47" i="14" s="1"/>
  <c r="BA48" i="14" s="1"/>
  <c r="BA49" i="14" s="1"/>
  <c r="BA50" i="14" s="1"/>
  <c r="BA51" i="14" s="1"/>
  <c r="BA52" i="14" s="1"/>
  <c r="BA53" i="14" s="1"/>
  <c r="BA54" i="14" s="1"/>
  <c r="BA55" i="14" s="1"/>
  <c r="BA56" i="14" s="1"/>
  <c r="BA57" i="14" s="1"/>
  <c r="BA58" i="14" s="1"/>
  <c r="BA59" i="14" s="1"/>
  <c r="BA60" i="14" s="1"/>
  <c r="BA61" i="14" s="1"/>
  <c r="BA62" i="14" s="1"/>
  <c r="BA63" i="14" s="1"/>
  <c r="BA64" i="14" s="1"/>
  <c r="BA65" i="14" s="1"/>
  <c r="BF48" i="14"/>
  <c r="AN16" i="14"/>
  <c r="AN17" i="14" s="1"/>
  <c r="AN18" i="14" s="1"/>
  <c r="AN19" i="14" s="1"/>
  <c r="AN20" i="14" s="1"/>
  <c r="AN21" i="14" s="1"/>
  <c r="AN22" i="14" s="1"/>
  <c r="AN23" i="14" s="1"/>
  <c r="AN24" i="14" s="1"/>
  <c r="AN25" i="14" s="1"/>
  <c r="AN26" i="14" s="1"/>
  <c r="AN27" i="14" s="1"/>
  <c r="AN28" i="14" s="1"/>
  <c r="AN29" i="14" s="1"/>
  <c r="AN30" i="14" s="1"/>
  <c r="AN31" i="14" s="1"/>
  <c r="AN32" i="14" s="1"/>
  <c r="AN33" i="14" s="1"/>
  <c r="AN34" i="14" s="1"/>
  <c r="AN35" i="14" s="1"/>
  <c r="AN36" i="14" s="1"/>
  <c r="AN37" i="14" s="1"/>
  <c r="AN38" i="14" s="1"/>
  <c r="AN39" i="14" s="1"/>
  <c r="AN40" i="14" s="1"/>
  <c r="AN41" i="14" s="1"/>
  <c r="AN42" i="14" s="1"/>
  <c r="AN43" i="14" s="1"/>
  <c r="AN44" i="14" s="1"/>
  <c r="AN45" i="14" s="1"/>
  <c r="AN46" i="14" s="1"/>
  <c r="AN47" i="14" s="1"/>
  <c r="AN48" i="14" s="1"/>
  <c r="AN49" i="14" s="1"/>
  <c r="AN50" i="14" s="1"/>
  <c r="AN51" i="14" s="1"/>
  <c r="AN52" i="14" s="1"/>
  <c r="AN53" i="14" s="1"/>
  <c r="AN54" i="14" s="1"/>
  <c r="AN55" i="14" s="1"/>
  <c r="AN56" i="14" s="1"/>
  <c r="AN57" i="14" s="1"/>
  <c r="AN58" i="14" s="1"/>
  <c r="AN59" i="14" s="1"/>
  <c r="AN60" i="14" s="1"/>
  <c r="AN61" i="14" s="1"/>
  <c r="AN62" i="14" s="1"/>
  <c r="AN63" i="14" s="1"/>
  <c r="AN64" i="14" s="1"/>
  <c r="AN65" i="14" s="1"/>
  <c r="AN66" i="14" s="1"/>
  <c r="AN67" i="14" s="1"/>
  <c r="AN68" i="14" s="1"/>
  <c r="AN69" i="14" s="1"/>
  <c r="AN70" i="14" s="1"/>
  <c r="AN71" i="14" s="1"/>
  <c r="AN72" i="14" s="1"/>
  <c r="AN73" i="14" s="1"/>
  <c r="AN74" i="14" s="1"/>
  <c r="AN75" i="14" s="1"/>
  <c r="AN76" i="14" s="1"/>
  <c r="AN77" i="14" s="1"/>
  <c r="AN78" i="14" s="1"/>
  <c r="AF45" i="14"/>
  <c r="AF73" i="14" s="1"/>
  <c r="AA16" i="14"/>
  <c r="AA17" i="14" s="1"/>
  <c r="AA18" i="14" s="1"/>
  <c r="AA19" i="14" s="1"/>
  <c r="AA20" i="14" s="1"/>
  <c r="AA21" i="14" s="1"/>
  <c r="AA22" i="14" s="1"/>
  <c r="AA23" i="14" s="1"/>
  <c r="AA24" i="14" s="1"/>
  <c r="AA25" i="14" s="1"/>
  <c r="AA26" i="14" s="1"/>
  <c r="AA27" i="14" s="1"/>
  <c r="AA28" i="14" s="1"/>
  <c r="AA29" i="14" s="1"/>
  <c r="AA30" i="14" s="1"/>
  <c r="AA31" i="14" s="1"/>
  <c r="AA32" i="14" s="1"/>
  <c r="AA33" i="14" s="1"/>
  <c r="AA34" i="14" s="1"/>
  <c r="AA35" i="14" s="1"/>
  <c r="AA36" i="14" s="1"/>
  <c r="AA37" i="14" s="1"/>
  <c r="AA38" i="14" s="1"/>
  <c r="AA39" i="14" s="1"/>
  <c r="AA40" i="14" s="1"/>
  <c r="AA41" i="14" s="1"/>
  <c r="AA42" i="14" s="1"/>
  <c r="AA43" i="14" s="1"/>
  <c r="AA44" i="14" s="1"/>
  <c r="AA45" i="14" s="1"/>
  <c r="AA46" i="14" s="1"/>
  <c r="AA47" i="14" s="1"/>
  <c r="AA48" i="14" s="1"/>
  <c r="AA49" i="14" s="1"/>
  <c r="AA50" i="14" s="1"/>
  <c r="AA51" i="14" s="1"/>
  <c r="AA52" i="14" s="1"/>
  <c r="AA53" i="14" s="1"/>
  <c r="AA54" i="14" s="1"/>
  <c r="AA55" i="14" s="1"/>
  <c r="AA56" i="14" s="1"/>
  <c r="AA57" i="14" s="1"/>
  <c r="AA58" i="14" s="1"/>
  <c r="AA59" i="14" s="1"/>
  <c r="AA60" i="14" s="1"/>
  <c r="AA61" i="14" s="1"/>
  <c r="AA62" i="14" s="1"/>
  <c r="AA63" i="14" s="1"/>
  <c r="AA64" i="14" s="1"/>
  <c r="AA65" i="14" s="1"/>
  <c r="AA66" i="14" s="1"/>
  <c r="N16" i="14"/>
  <c r="N17" i="14" s="1"/>
  <c r="N18" i="14" s="1"/>
  <c r="N19" i="14" s="1"/>
  <c r="N20" i="14" s="1"/>
  <c r="N21" i="14" s="1"/>
  <c r="N22" i="14" s="1"/>
  <c r="N23" i="14" s="1"/>
  <c r="N24" i="14" s="1"/>
  <c r="N25" i="14" s="1"/>
  <c r="N26" i="14" s="1"/>
  <c r="N27" i="14" s="1"/>
  <c r="N28" i="14" s="1"/>
  <c r="N29" i="14" s="1"/>
  <c r="N30" i="14" s="1"/>
  <c r="N31" i="14" s="1"/>
  <c r="N32" i="14" s="1"/>
  <c r="N33" i="14" s="1"/>
  <c r="N34" i="14" s="1"/>
  <c r="N35" i="14" s="1"/>
  <c r="N36" i="14" s="1"/>
  <c r="N37" i="14" s="1"/>
  <c r="N38" i="14" s="1"/>
  <c r="N39" i="14" s="1"/>
  <c r="N40" i="14" s="1"/>
  <c r="N41" i="14" s="1"/>
  <c r="N42" i="14" s="1"/>
  <c r="N43" i="14" s="1"/>
  <c r="N44" i="14" s="1"/>
  <c r="N45" i="14" s="1"/>
  <c r="N46" i="14" s="1"/>
  <c r="N47" i="14" s="1"/>
  <c r="N48" i="14" s="1"/>
  <c r="N49" i="14" s="1"/>
  <c r="N50" i="14" s="1"/>
  <c r="N51" i="14" s="1"/>
  <c r="N52" i="14" s="1"/>
  <c r="N53" i="14" s="1"/>
  <c r="N54" i="14" s="1"/>
  <c r="N55" i="14" s="1"/>
  <c r="N56" i="14" s="1"/>
  <c r="N57" i="14" s="1"/>
  <c r="N58" i="14" s="1"/>
  <c r="N59" i="14" s="1"/>
  <c r="N60" i="14" s="1"/>
  <c r="N61" i="14" s="1"/>
  <c r="N62" i="14" s="1"/>
  <c r="N63" i="14" s="1"/>
  <c r="N64" i="14" s="1"/>
  <c r="N65" i="14" s="1"/>
  <c r="S47" i="14"/>
  <c r="S46" i="14"/>
  <c r="S72" i="14" s="1"/>
  <c r="F34" i="14"/>
  <c r="F28" i="14"/>
  <c r="A16" i="14" l="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F15" i="14" l="1"/>
  <c r="F61" i="14" s="1"/>
  <c r="BG80" i="14" s="1"/>
  <c r="AF63" i="13" l="1"/>
  <c r="R58" i="13"/>
  <c r="BN16" i="6" l="1"/>
  <c r="BN17" i="6" s="1"/>
  <c r="BN18" i="6" s="1"/>
  <c r="BN19" i="6" s="1"/>
  <c r="BN20" i="6" s="1"/>
  <c r="BN21" i="6" s="1"/>
  <c r="BN22" i="6" s="1"/>
  <c r="BN23" i="6" s="1"/>
  <c r="BN24" i="6" s="1"/>
  <c r="BN25" i="6" s="1"/>
  <c r="BN26" i="6" s="1"/>
  <c r="BN27" i="6" s="1"/>
  <c r="BN28" i="6" s="1"/>
  <c r="BN29" i="6" s="1"/>
  <c r="BA16" i="6"/>
  <c r="BA17" i="6" s="1"/>
  <c r="BA18" i="6" s="1"/>
  <c r="BA19" i="6" s="1"/>
  <c r="BA20" i="6" s="1"/>
  <c r="BA21" i="6" s="1"/>
  <c r="BA22" i="6" s="1"/>
  <c r="BA23" i="6" s="1"/>
  <c r="BA24" i="6" s="1"/>
  <c r="BA25" i="6" s="1"/>
  <c r="BA26" i="6" s="1"/>
  <c r="BA27" i="6" s="1"/>
  <c r="BA28" i="6" s="1"/>
  <c r="BA29" i="6" s="1"/>
  <c r="BA30" i="6" s="1"/>
  <c r="BA31" i="6" s="1"/>
  <c r="BA32" i="6" s="1"/>
  <c r="BA33" i="6" s="1"/>
  <c r="BA34" i="6" s="1"/>
  <c r="BA35" i="6" s="1"/>
  <c r="BA36" i="6" s="1"/>
  <c r="BA37" i="6" s="1"/>
  <c r="BA38" i="6" s="1"/>
  <c r="BA39" i="6" s="1"/>
  <c r="BA40" i="6" s="1"/>
  <c r="BA41" i="6" s="1"/>
  <c r="BA42" i="6" s="1"/>
  <c r="BA43" i="6" s="1"/>
  <c r="BA44" i="6" s="1"/>
  <c r="BA45" i="6" s="1"/>
  <c r="BA46" i="6" s="1"/>
  <c r="BA47" i="6" s="1"/>
  <c r="BA48" i="6" s="1"/>
  <c r="BA49" i="6" s="1"/>
  <c r="BA50" i="6" s="1"/>
  <c r="BA51" i="6" s="1"/>
  <c r="BA52" i="6" s="1"/>
  <c r="BA53" i="6" s="1"/>
  <c r="BA54" i="6" s="1"/>
  <c r="AN16" i="6"/>
  <c r="AN17" i="6" s="1"/>
  <c r="AN18" i="6" s="1"/>
  <c r="AN19" i="6" s="1"/>
  <c r="AN20" i="6" s="1"/>
  <c r="AN21" i="6" s="1"/>
  <c r="AN22" i="6" s="1"/>
  <c r="AN23" i="6" s="1"/>
  <c r="AN24" i="6" s="1"/>
  <c r="AN25" i="6" s="1"/>
  <c r="AN26" i="6" s="1"/>
  <c r="AN27" i="6" s="1"/>
  <c r="AN28" i="6" s="1"/>
  <c r="AN29" i="6" s="1"/>
  <c r="AN30" i="6" s="1"/>
  <c r="AN31" i="6" s="1"/>
  <c r="AN32" i="6" s="1"/>
  <c r="AN33" i="6" s="1"/>
  <c r="AN34" i="6" s="1"/>
  <c r="AN35" i="6" s="1"/>
  <c r="AN36" i="6" s="1"/>
  <c r="AN37" i="6" s="1"/>
  <c r="AN38" i="6" s="1"/>
  <c r="AN39" i="6" s="1"/>
  <c r="AN40" i="6" s="1"/>
  <c r="AN41" i="6" s="1"/>
  <c r="AN42" i="6" s="1"/>
  <c r="AN43" i="6" s="1"/>
  <c r="AN44" i="6" s="1"/>
  <c r="AN45" i="6" s="1"/>
  <c r="AN46" i="6" s="1"/>
  <c r="AN47" i="6" s="1"/>
  <c r="AN48" i="6" s="1"/>
  <c r="AN49" i="6" s="1"/>
  <c r="AN50" i="6" s="1"/>
  <c r="AN51" i="6" s="1"/>
  <c r="AN52" i="6" s="1"/>
  <c r="AN53" i="6" s="1"/>
  <c r="AN54" i="6" s="1"/>
  <c r="AN55" i="6" s="1"/>
  <c r="AN56" i="6" s="1"/>
  <c r="AN57" i="6" s="1"/>
  <c r="AN58" i="6" s="1"/>
  <c r="AN59" i="6" s="1"/>
  <c r="AN60" i="6" s="1"/>
  <c r="AN61" i="6" s="1"/>
  <c r="AA16" i="6"/>
  <c r="AA17" i="6" s="1"/>
  <c r="AA18" i="6" s="1"/>
  <c r="AA19" i="6" s="1"/>
  <c r="AA20" i="6" s="1"/>
  <c r="AA21" i="6" s="1"/>
  <c r="AA22" i="6" s="1"/>
  <c r="AA23" i="6" s="1"/>
  <c r="AA24" i="6" s="1"/>
  <c r="AA25" i="6" s="1"/>
  <c r="AA26" i="6" s="1"/>
  <c r="AA27" i="6" s="1"/>
  <c r="AA28" i="6" s="1"/>
  <c r="AA29" i="6" s="1"/>
  <c r="AA30" i="6" s="1"/>
  <c r="AA31" i="6" s="1"/>
  <c r="AA32" i="6" s="1"/>
  <c r="AA33" i="6" s="1"/>
  <c r="AA34" i="6" s="1"/>
  <c r="AA35" i="6" s="1"/>
  <c r="AA36" i="6" s="1"/>
  <c r="AA37" i="6" s="1"/>
  <c r="AA38" i="6" s="1"/>
  <c r="N18" i="6"/>
  <c r="N20" i="6" s="1"/>
  <c r="N22" i="6" s="1"/>
  <c r="N24" i="6" s="1"/>
  <c r="N26" i="6" s="1"/>
  <c r="N28" i="6" s="1"/>
  <c r="N30" i="6" s="1"/>
  <c r="N32" i="6" s="1"/>
  <c r="N34" i="6" s="1"/>
  <c r="N36" i="6" s="1"/>
  <c r="N38" i="6" s="1"/>
  <c r="N40" i="6" s="1"/>
  <c r="N42" i="6" s="1"/>
  <c r="N44" i="6" s="1"/>
  <c r="N17" i="6"/>
  <c r="N19" i="6" s="1"/>
  <c r="N21" i="6" s="1"/>
  <c r="N23" i="6" s="1"/>
  <c r="N25" i="6" s="1"/>
  <c r="N27" i="6" s="1"/>
  <c r="N29" i="6" s="1"/>
  <c r="N31" i="6" s="1"/>
  <c r="N33" i="6" s="1"/>
  <c r="N35" i="6" s="1"/>
  <c r="N37" i="6" s="1"/>
  <c r="N39" i="6" s="1"/>
  <c r="N41" i="6" s="1"/>
  <c r="N43" i="6" s="1"/>
  <c r="N45" i="6" s="1"/>
  <c r="C51" i="13" l="1"/>
  <c r="R68" i="13" l="1"/>
  <c r="V68" i="13" l="1"/>
  <c r="T68" i="13"/>
  <c r="S68" i="13"/>
  <c r="F95" i="13" l="1"/>
  <c r="G95" i="13"/>
  <c r="E95" i="13"/>
  <c r="AD63" i="13"/>
  <c r="AE63" i="13"/>
  <c r="AC63" i="13"/>
  <c r="R65" i="13" s="1"/>
  <c r="S58" i="13"/>
  <c r="T58" i="13"/>
  <c r="T65" i="13" s="1"/>
  <c r="U58" i="13"/>
  <c r="D51" i="13"/>
  <c r="E51" i="13"/>
  <c r="F51" i="13"/>
  <c r="V65" i="13" s="1"/>
  <c r="V70" i="13" s="1"/>
  <c r="A70" i="13"/>
  <c r="A71" i="13" s="1"/>
  <c r="A72" i="13" s="1"/>
  <c r="A73" i="13" s="1"/>
  <c r="A74" i="13" s="1"/>
  <c r="A75" i="13" s="1"/>
  <c r="A76" i="13" s="1"/>
  <c r="A77" i="13" s="1"/>
  <c r="A78" i="13" s="1"/>
  <c r="A79" i="13" s="1"/>
  <c r="A80" i="13" s="1"/>
  <c r="A81" i="13" s="1"/>
  <c r="A82" i="13" s="1"/>
  <c r="A83" i="13" s="1"/>
  <c r="A84" i="13" s="1"/>
  <c r="A85" i="13" s="1"/>
  <c r="U68" i="13" l="1"/>
  <c r="U65" i="13"/>
  <c r="S65" i="13"/>
  <c r="S70" i="13" s="1"/>
  <c r="R70" i="13"/>
  <c r="T70" i="13"/>
  <c r="AA19" i="13"/>
  <c r="AA20" i="13" s="1"/>
  <c r="AA21" i="13" s="1"/>
  <c r="AA22" i="13" s="1"/>
  <c r="AA23" i="13" s="1"/>
  <c r="AA24" i="13" s="1"/>
  <c r="AA25" i="13" s="1"/>
  <c r="AA26" i="13" s="1"/>
  <c r="AA27" i="13" s="1"/>
  <c r="AA28" i="13" s="1"/>
  <c r="AA29" i="13" s="1"/>
  <c r="AA30" i="13" s="1"/>
  <c r="AA31" i="13" s="1"/>
  <c r="AA32" i="13" s="1"/>
  <c r="AA33" i="13" s="1"/>
  <c r="AA34" i="13" s="1"/>
  <c r="AA35" i="13" s="1"/>
  <c r="AA36" i="13" s="1"/>
  <c r="AA37" i="13" s="1"/>
  <c r="AA38" i="13" s="1"/>
  <c r="AA39" i="13" s="1"/>
  <c r="AA40" i="13" s="1"/>
  <c r="AA41" i="13" s="1"/>
  <c r="AA42" i="13" s="1"/>
  <c r="AA43" i="13" s="1"/>
  <c r="AA44" i="13" s="1"/>
  <c r="AA45" i="13" s="1"/>
  <c r="AA46" i="13" s="1"/>
  <c r="AA47" i="13" s="1"/>
  <c r="AA48" i="13" s="1"/>
  <c r="AA49" i="13" s="1"/>
  <c r="AA50" i="13" s="1"/>
  <c r="AA51" i="13" s="1"/>
  <c r="AA52" i="13" s="1"/>
  <c r="AA53" i="13" s="1"/>
  <c r="AA54" i="13" s="1"/>
  <c r="AA55" i="13" s="1"/>
  <c r="N16" i="13"/>
  <c r="N17" i="13" s="1"/>
  <c r="N18" i="13" s="1"/>
  <c r="N19" i="13" s="1"/>
  <c r="N20" i="13" s="1"/>
  <c r="N21" i="13" s="1"/>
  <c r="N22" i="13" s="1"/>
  <c r="N23" i="13" s="1"/>
  <c r="N24" i="13" s="1"/>
  <c r="N25" i="13" s="1"/>
  <c r="N26" i="13" s="1"/>
  <c r="N27" i="13" s="1"/>
  <c r="N28" i="13" s="1"/>
  <c r="N29" i="13" s="1"/>
  <c r="N30" i="13" s="1"/>
  <c r="N31" i="13" s="1"/>
  <c r="N32" i="13" s="1"/>
  <c r="N33" i="13" s="1"/>
  <c r="N34" i="13" s="1"/>
  <c r="N35" i="13" s="1"/>
  <c r="N36" i="13" s="1"/>
  <c r="N37" i="13" s="1"/>
  <c r="N38" i="13" s="1"/>
  <c r="N39" i="13" s="1"/>
  <c r="N40" i="13" s="1"/>
  <c r="N41" i="13" s="1"/>
  <c r="N42" i="13" s="1"/>
  <c r="N43" i="13" s="1"/>
  <c r="N44" i="13" s="1"/>
  <c r="N45" i="13" s="1"/>
  <c r="N46" i="13" s="1"/>
  <c r="N47" i="13" s="1"/>
  <c r="N48" i="13" s="1"/>
  <c r="N49" i="13" s="1"/>
  <c r="N50" i="13" s="1"/>
  <c r="A16" i="13"/>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U70" i="13" l="1"/>
  <c r="BB16" i="12"/>
  <c r="BB17" i="12" s="1"/>
  <c r="BB18" i="12" s="1"/>
  <c r="BB19" i="12" s="1"/>
  <c r="BB20" i="12" s="1"/>
  <c r="BB21" i="12" s="1"/>
  <c r="BB22" i="12" s="1"/>
  <c r="BB23" i="12" s="1"/>
  <c r="BB24" i="12" s="1"/>
  <c r="AT68" i="12"/>
  <c r="AT63" i="12"/>
  <c r="AT36" i="12"/>
  <c r="AG51" i="12"/>
  <c r="AG45" i="12"/>
  <c r="S63" i="12" l="1"/>
  <c r="S22" i="12"/>
  <c r="A16" i="12" l="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N16" i="12" l="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AB16" i="12" s="1"/>
  <c r="AB17" i="12" s="1"/>
  <c r="AB18" i="12" s="1"/>
  <c r="AB19" i="12" s="1"/>
  <c r="AB20" i="12" s="1"/>
  <c r="AB21" i="12" s="1"/>
  <c r="AB22" i="12" s="1"/>
  <c r="AB23" i="12" s="1"/>
  <c r="AB24" i="12" s="1"/>
  <c r="AB25" i="12" s="1"/>
  <c r="AB26" i="12" s="1"/>
  <c r="AB27" i="12" s="1"/>
  <c r="AB28" i="12" s="1"/>
  <c r="AB29" i="12" s="1"/>
  <c r="AB30" i="12" s="1"/>
  <c r="AB31" i="12" s="1"/>
  <c r="AB32" i="12" s="1"/>
  <c r="AB33" i="12" s="1"/>
  <c r="AB34" i="12" s="1"/>
  <c r="AB35" i="12" s="1"/>
  <c r="AB36" i="12" s="1"/>
  <c r="AB37" i="12" s="1"/>
  <c r="AB38" i="12" s="1"/>
  <c r="AB39" i="12" s="1"/>
  <c r="AB40" i="12" s="1"/>
  <c r="AB41" i="12" s="1"/>
  <c r="AB42" i="12" s="1"/>
  <c r="AB43" i="12" s="1"/>
  <c r="AB44" i="12" s="1"/>
  <c r="AB45" i="12" s="1"/>
  <c r="AB46" i="12" s="1"/>
  <c r="AB47" i="12" s="1"/>
  <c r="AB48" i="12" s="1"/>
  <c r="AB49" i="12" s="1"/>
  <c r="AB50" i="12" s="1"/>
  <c r="AB51" i="12" s="1"/>
  <c r="AB52" i="12" s="1"/>
  <c r="AB53" i="12" s="1"/>
  <c r="AB54" i="12" s="1"/>
  <c r="AB55" i="12" s="1"/>
  <c r="AB56" i="12" s="1"/>
  <c r="AB57" i="12" s="1"/>
  <c r="AB58" i="12" s="1"/>
  <c r="AB59" i="12" s="1"/>
  <c r="AB60" i="12" s="1"/>
  <c r="AB61" i="12" s="1"/>
  <c r="AB62" i="12" s="1"/>
  <c r="AB63" i="12" s="1"/>
  <c r="AB64" i="12" s="1"/>
  <c r="AB65" i="12" s="1"/>
  <c r="AB66" i="12" s="1"/>
  <c r="AB67" i="12" s="1"/>
  <c r="AB68" i="12" s="1"/>
  <c r="AB69" i="12" s="1"/>
  <c r="AB70" i="12" s="1"/>
  <c r="AB71" i="12" s="1"/>
  <c r="AB72" i="12" s="1"/>
  <c r="AB73" i="12" s="1"/>
  <c r="AB74" i="12" s="1"/>
  <c r="AB75" i="12" s="1"/>
  <c r="AB76" i="12" s="1"/>
  <c r="A89" i="12"/>
  <c r="A90" i="12" s="1"/>
  <c r="A91" i="12" s="1"/>
  <c r="A92" i="12" s="1"/>
  <c r="A93" i="12" s="1"/>
  <c r="A94" i="12" s="1"/>
  <c r="A95" i="12" s="1"/>
  <c r="AA16" i="11"/>
  <c r="AA17" i="11" s="1"/>
  <c r="AA18" i="11" s="1"/>
  <c r="AA19" i="11" s="1"/>
  <c r="AA20" i="11" s="1"/>
  <c r="AA21" i="11" s="1"/>
  <c r="AA22" i="11" s="1"/>
  <c r="S71" i="11"/>
  <c r="N16" i="11"/>
  <c r="N17" i="11" s="1"/>
  <c r="N18" i="11" s="1"/>
  <c r="N19" i="11" s="1"/>
  <c r="N20" i="11" s="1"/>
  <c r="N21" i="11" s="1"/>
  <c r="N22" i="11" s="1"/>
  <c r="N23" i="11" s="1"/>
  <c r="N24" i="11" s="1"/>
  <c r="N25" i="11" s="1"/>
  <c r="N26" i="11" s="1"/>
  <c r="N27" i="11" s="1"/>
  <c r="N28" i="11" s="1"/>
  <c r="N29" i="11" s="1"/>
  <c r="N30" i="11" s="1"/>
  <c r="N31" i="11" s="1"/>
  <c r="N32" i="11" s="1"/>
  <c r="N33" i="11" s="1"/>
  <c r="N34" i="11" s="1"/>
  <c r="N35" i="11" s="1"/>
  <c r="N36" i="11" s="1"/>
  <c r="N37" i="11" s="1"/>
  <c r="N38" i="11" s="1"/>
  <c r="N39" i="11" s="1"/>
  <c r="N40" i="11" s="1"/>
  <c r="N41" i="11" s="1"/>
  <c r="N42" i="11" s="1"/>
  <c r="N43" i="11" s="1"/>
  <c r="N44" i="11" s="1"/>
  <c r="N45" i="11" s="1"/>
  <c r="N46" i="11" s="1"/>
  <c r="N47" i="11" s="1"/>
  <c r="N48" i="11" s="1"/>
  <c r="N49" i="11" s="1"/>
  <c r="N50" i="11" s="1"/>
  <c r="N51" i="11" s="1"/>
  <c r="N52" i="11" s="1"/>
  <c r="N53" i="11" s="1"/>
  <c r="N54" i="11" s="1"/>
  <c r="N55" i="11" s="1"/>
  <c r="N56" i="11" s="1"/>
  <c r="N57" i="11" s="1"/>
  <c r="N58" i="11" s="1"/>
  <c r="N59" i="11" s="1"/>
  <c r="N60" i="11" s="1"/>
  <c r="N61" i="11" s="1"/>
  <c r="N62" i="11" s="1"/>
  <c r="N63" i="11" s="1"/>
  <c r="N64" i="11" s="1"/>
  <c r="N65" i="11" s="1"/>
  <c r="N66" i="11" s="1"/>
  <c r="N67" i="11" s="1"/>
  <c r="N68" i="11" s="1"/>
  <c r="N69" i="11" s="1"/>
  <c r="N70" i="11" s="1"/>
  <c r="N71" i="11" s="1"/>
  <c r="N72" i="11" s="1"/>
  <c r="N73" i="11" s="1"/>
  <c r="A16" i="1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O16" i="12" l="1"/>
  <c r="AO17" i="12" s="1"/>
  <c r="AO18" i="12" s="1"/>
  <c r="AO19" i="12" s="1"/>
  <c r="AO20" i="12" s="1"/>
  <c r="AO21" i="12" s="1"/>
  <c r="AO22" i="12" s="1"/>
  <c r="AO23" i="12" s="1"/>
  <c r="AO24" i="12" s="1"/>
  <c r="AO25" i="12" s="1"/>
  <c r="AO26" i="12" s="1"/>
  <c r="AO27" i="12" s="1"/>
  <c r="AO28" i="12" s="1"/>
  <c r="AO29" i="12" s="1"/>
  <c r="AO30" i="12" s="1"/>
  <c r="AO31" i="12" s="1"/>
  <c r="AO32" i="12" s="1"/>
  <c r="AO33" i="12" s="1"/>
  <c r="AO34" i="12" s="1"/>
  <c r="AO35" i="12" s="1"/>
  <c r="AO36" i="12" s="1"/>
  <c r="AO37" i="12" s="1"/>
  <c r="AO38" i="12" s="1"/>
  <c r="AO39" i="12" s="1"/>
  <c r="AO40" i="12" s="1"/>
  <c r="AO41" i="12" s="1"/>
  <c r="AO42" i="12" s="1"/>
  <c r="AO43" i="12" s="1"/>
  <c r="AO44" i="12" s="1"/>
  <c r="AO45" i="12" s="1"/>
  <c r="AO46" i="12" s="1"/>
  <c r="AO47" i="12" s="1"/>
  <c r="AO48" i="12" s="1"/>
  <c r="AO49" i="12" s="1"/>
  <c r="AO50" i="12" s="1"/>
  <c r="AO51" i="12" s="1"/>
  <c r="AO52" i="12" s="1"/>
  <c r="AO53" i="12" s="1"/>
  <c r="AO54" i="12" s="1"/>
  <c r="AO55" i="12" s="1"/>
  <c r="AO56" i="12" s="1"/>
  <c r="AO57" i="12" s="1"/>
  <c r="AO58" i="12" s="1"/>
  <c r="AO59" i="12" s="1"/>
  <c r="AO60" i="12" s="1"/>
  <c r="AO61" i="12" s="1"/>
  <c r="AO62" i="12" s="1"/>
  <c r="AO63" i="12" s="1"/>
  <c r="AO64" i="12" s="1"/>
  <c r="AO65" i="12" s="1"/>
  <c r="AO66" i="12" s="1"/>
  <c r="AO67" i="12" s="1"/>
  <c r="AO68" i="12" s="1"/>
  <c r="AO69" i="12" s="1"/>
  <c r="AO70" i="12" s="1"/>
  <c r="AO71" i="12" s="1"/>
  <c r="AO72" i="12" s="1"/>
  <c r="AO73" i="12" s="1"/>
  <c r="AO74" i="12" s="1"/>
  <c r="AO75" i="12" s="1"/>
  <c r="AO76" i="12" s="1"/>
  <c r="AO77" i="12" s="1"/>
  <c r="AO78" i="12" s="1"/>
  <c r="AO79" i="12" s="1"/>
  <c r="AO80" i="12" s="1"/>
  <c r="AO81" i="12" s="1"/>
  <c r="AO82" i="12" s="1"/>
  <c r="AO83" i="12" s="1"/>
  <c r="AO84" i="12" s="1"/>
  <c r="AO85" i="12" s="1"/>
  <c r="AO86" i="12" s="1"/>
  <c r="AO87" i="12" s="1"/>
  <c r="AO88" i="12" s="1"/>
  <c r="AO89" i="12" s="1"/>
  <c r="AO90" i="12" s="1"/>
  <c r="AO91" i="12" s="1"/>
  <c r="AO92" i="12" s="1"/>
  <c r="AO93" i="12" s="1"/>
  <c r="AO94" i="12" s="1"/>
  <c r="AO95" i="12" s="1"/>
  <c r="AO96" i="12" s="1"/>
  <c r="AO97" i="12" s="1"/>
  <c r="AO98" i="12" s="1"/>
  <c r="AO99" i="12" s="1"/>
  <c r="AO100" i="12" s="1"/>
  <c r="AO101" i="12" s="1"/>
  <c r="AO102" i="12" s="1"/>
  <c r="A345" i="12" s="1"/>
  <c r="A346" i="12" s="1"/>
  <c r="A347" i="12" s="1"/>
  <c r="A348" i="12" s="1"/>
  <c r="A349" i="12" s="1"/>
  <c r="A350" i="12" s="1"/>
  <c r="A351" i="12" s="1"/>
  <c r="A352" i="12" s="1"/>
  <c r="A353" i="12" s="1"/>
  <c r="A354" i="12" s="1"/>
  <c r="A355" i="12" s="1"/>
  <c r="A356" i="12" s="1"/>
  <c r="A357" i="12" s="1"/>
  <c r="A358" i="12" s="1"/>
  <c r="A359" i="12" s="1"/>
  <c r="A360" i="12" s="1"/>
  <c r="AB77" i="12"/>
  <c r="B17" i="10"/>
  <c r="B18" i="10" s="1"/>
  <c r="B19" i="10" s="1"/>
  <c r="B20" i="10" s="1"/>
  <c r="B21" i="10" s="1"/>
  <c r="B22" i="10" s="1"/>
  <c r="B23" i="10" s="1"/>
  <c r="B24" i="10" s="1"/>
  <c r="B25" i="10" s="1"/>
  <c r="B26" i="10" s="1"/>
  <c r="B27" i="10" s="1"/>
  <c r="B28" i="10" s="1"/>
  <c r="B29" i="10" s="1"/>
  <c r="B30" i="10" s="1"/>
  <c r="B31" i="10" s="1"/>
  <c r="AC16" i="9" l="1"/>
  <c r="AC17" i="9" s="1"/>
  <c r="AC18" i="9" s="1"/>
  <c r="AC19" i="9" s="1"/>
  <c r="AC20" i="9" s="1"/>
  <c r="AC21" i="9" s="1"/>
  <c r="AC22" i="9" s="1"/>
  <c r="AC23" i="9" s="1"/>
  <c r="AC24" i="9" s="1"/>
  <c r="AC25" i="9" s="1"/>
  <c r="AC26" i="9" s="1"/>
  <c r="AC27" i="9" s="1"/>
  <c r="AC28" i="9" s="1"/>
  <c r="AC29" i="9" s="1"/>
  <c r="AC30" i="9" s="1"/>
  <c r="AC31" i="9" s="1"/>
  <c r="AC32" i="9" s="1"/>
  <c r="AC33" i="9" s="1"/>
  <c r="AC34" i="9" s="1"/>
  <c r="AC35" i="9" s="1"/>
  <c r="T28" i="9" l="1"/>
  <c r="O15" i="9"/>
  <c r="O16" i="9" s="1"/>
  <c r="O17" i="9" s="1"/>
  <c r="O18" i="9" s="1"/>
  <c r="O19" i="9" s="1"/>
  <c r="O20" i="9" s="1"/>
  <c r="O21" i="9" s="1"/>
  <c r="O22" i="9" s="1"/>
  <c r="O23" i="9" s="1"/>
  <c r="O24" i="9" s="1"/>
  <c r="O25" i="9" s="1"/>
  <c r="O26" i="9" s="1"/>
  <c r="O27" i="9" s="1"/>
  <c r="O28" i="9" s="1"/>
  <c r="O29" i="9" s="1"/>
  <c r="O30" i="9" s="1"/>
  <c r="O31" i="9" s="1"/>
  <c r="O32" i="9" s="1"/>
  <c r="O33" i="9" s="1"/>
  <c r="O34" i="9" s="1"/>
  <c r="O35" i="9" s="1"/>
  <c r="A17" i="9"/>
  <c r="A18" i="9" s="1"/>
  <c r="A19" i="9" s="1"/>
  <c r="A20" i="9" s="1"/>
  <c r="A21" i="9" s="1"/>
  <c r="A22" i="9" s="1"/>
  <c r="A23" i="9" s="1"/>
  <c r="A24" i="9" s="1"/>
  <c r="A25" i="9" s="1"/>
  <c r="A26" i="9" s="1"/>
  <c r="A27" i="9" s="1"/>
  <c r="A28" i="9" s="1"/>
  <c r="A29" i="9" s="1"/>
  <c r="A30" i="9" s="1"/>
  <c r="A31" i="9" s="1"/>
  <c r="A32" i="9" s="1"/>
  <c r="A33" i="9" s="1"/>
  <c r="A34" i="9" s="1"/>
  <c r="F40" i="8"/>
  <c r="F29" i="8"/>
  <c r="AV82" i="8"/>
  <c r="AV58" i="8"/>
  <c r="AV48" i="8"/>
  <c r="AV46" i="8"/>
  <c r="AV44" i="8"/>
  <c r="BA16" i="4" l="1"/>
  <c r="BA17" i="4" s="1"/>
  <c r="BA18" i="4" s="1"/>
  <c r="AN16" i="4" l="1"/>
  <c r="AN17" i="4" s="1"/>
  <c r="AN18" i="4" s="1"/>
  <c r="AN19" i="4" s="1"/>
  <c r="AN20" i="4" s="1"/>
  <c r="AN21" i="4" s="1"/>
  <c r="AN22" i="4" s="1"/>
  <c r="AN23" i="4" s="1"/>
  <c r="AN24" i="4" s="1"/>
  <c r="AN25" i="4" s="1"/>
  <c r="AN26" i="4" s="1"/>
  <c r="AN27" i="4" s="1"/>
  <c r="AN28" i="4" s="1"/>
  <c r="AN29" i="4" s="1"/>
  <c r="AN30" i="4" s="1"/>
  <c r="AN31" i="4" s="1"/>
  <c r="AN32" i="4" s="1"/>
  <c r="AN33" i="4" s="1"/>
  <c r="AN34" i="4" s="1"/>
  <c r="AN35" i="4" s="1"/>
  <c r="AN36" i="4" s="1"/>
  <c r="AN37" i="4" s="1"/>
  <c r="AA16" i="4"/>
  <c r="AA17" i="4" s="1"/>
  <c r="AA18" i="4" s="1"/>
  <c r="AA19" i="4" s="1"/>
  <c r="AA20" i="4" s="1"/>
  <c r="AA21" i="4" l="1"/>
  <c r="AA22" i="4" s="1"/>
  <c r="AA23" i="4" s="1"/>
  <c r="AA24" i="4" s="1"/>
  <c r="AA25" i="4" s="1"/>
  <c r="AA26" i="4" s="1"/>
  <c r="AA27" i="4" s="1"/>
  <c r="AA28" i="4" s="1"/>
  <c r="AA29" i="4" s="1"/>
  <c r="AA30" i="4" s="1"/>
  <c r="AA31" i="4" s="1"/>
  <c r="AA32" i="4" s="1"/>
  <c r="AA33" i="4" s="1"/>
  <c r="AA34" i="4" s="1"/>
  <c r="AA35" i="4" s="1"/>
  <c r="AA36" i="4" s="1"/>
  <c r="AA37" i="4" s="1"/>
  <c r="AA38" i="4" s="1"/>
  <c r="AA39" i="4" s="1"/>
  <c r="AA40" i="4" s="1"/>
  <c r="AA41" i="4" s="1"/>
  <c r="AA42" i="4" s="1"/>
  <c r="AA43" i="4" s="1"/>
  <c r="AA44" i="4" s="1"/>
  <c r="AA45" i="4" s="1"/>
  <c r="AA46" i="4" s="1"/>
  <c r="AA47" i="4" s="1"/>
  <c r="AA48" i="4" s="1"/>
  <c r="AA49" i="4" s="1"/>
  <c r="AA50" i="4" s="1"/>
  <c r="AA51" i="4" s="1"/>
  <c r="AA52" i="4" s="1"/>
  <c r="N16" i="4"/>
  <c r="N17" i="4" s="1"/>
  <c r="N18" i="4" s="1"/>
  <c r="N19" i="4" s="1"/>
  <c r="N20" i="4" s="1"/>
  <c r="N21" i="4" s="1"/>
  <c r="N22" i="4" s="1"/>
  <c r="N23" i="4" s="1"/>
  <c r="N24" i="4" s="1"/>
  <c r="N25" i="4" s="1"/>
  <c r="N26" i="4" s="1"/>
  <c r="N27" i="4" s="1"/>
  <c r="N28" i="4" s="1"/>
  <c r="N29" i="4" s="1"/>
  <c r="N30" i="4" s="1"/>
  <c r="N31" i="4" s="1"/>
  <c r="N32" i="4" s="1"/>
  <c r="N33" i="4" s="1"/>
  <c r="N34" i="4" s="1"/>
  <c r="N35" i="4" s="1"/>
  <c r="N36" i="4" s="1"/>
  <c r="N37" i="4" s="1"/>
  <c r="N38" i="4" s="1"/>
  <c r="N39" i="4" s="1"/>
  <c r="N40" i="4" s="1"/>
  <c r="N41" i="4" s="1"/>
  <c r="N42" i="4" s="1"/>
  <c r="N43" i="4" s="1"/>
  <c r="N44" i="4" s="1"/>
  <c r="N45" i="4" s="1"/>
  <c r="N46" i="4" s="1"/>
  <c r="N47" i="4" s="1"/>
  <c r="N48" i="4" s="1"/>
  <c r="N49" i="4" s="1"/>
  <c r="N50" i="4" s="1"/>
  <c r="N51" i="4" s="1"/>
  <c r="N52" i="4" s="1"/>
  <c r="N53" i="4" s="1"/>
  <c r="N54" i="4" s="1"/>
  <c r="N55" i="4" s="1"/>
  <c r="N56" i="4" s="1"/>
  <c r="N57" i="4" s="1"/>
  <c r="N58" i="4" s="1"/>
  <c r="N59" i="4" s="1"/>
  <c r="N60" i="4" s="1"/>
  <c r="N61" i="4" s="1"/>
  <c r="N62" i="4" s="1"/>
  <c r="AN20" i="8"/>
  <c r="AN28" i="8"/>
  <c r="AB16" i="8" l="1"/>
  <c r="AB17" i="8" s="1"/>
  <c r="AB18" i="8" s="1"/>
  <c r="AB19" i="8" s="1"/>
  <c r="AB20" i="8" s="1"/>
  <c r="AB21" i="8" s="1"/>
  <c r="AB22" i="8" s="1"/>
  <c r="AB23" i="8" s="1"/>
  <c r="AB24" i="8" s="1"/>
  <c r="AB25" i="8" s="1"/>
  <c r="AB26" i="8" s="1"/>
  <c r="AB27" i="8" s="1"/>
  <c r="AB28" i="8" s="1"/>
  <c r="AB29" i="8" s="1"/>
  <c r="AB30" i="8" s="1"/>
  <c r="AB31" i="8" s="1"/>
  <c r="AB32" i="8" s="1"/>
  <c r="AB33" i="8" s="1"/>
  <c r="AB34" i="8" s="1"/>
  <c r="AB35" i="8" s="1"/>
  <c r="AB36" i="8" s="1"/>
  <c r="AB37" i="8" s="1"/>
  <c r="AB38" i="8" s="1"/>
  <c r="AB39" i="8" s="1"/>
  <c r="AB40" i="8" s="1"/>
  <c r="AB41" i="8" s="1"/>
  <c r="AB42" i="8" s="1"/>
  <c r="N17" i="8"/>
  <c r="N18" i="8" s="1"/>
  <c r="N19" i="8" s="1"/>
  <c r="N20" i="8" s="1"/>
  <c r="N21" i="8" s="1"/>
  <c r="N22" i="8" s="1"/>
  <c r="N23" i="8" s="1"/>
  <c r="N24" i="8" s="1"/>
  <c r="N25" i="8" s="1"/>
  <c r="N26" i="8" s="1"/>
  <c r="N27" i="8" s="1"/>
  <c r="N28" i="8" s="1"/>
  <c r="N29" i="8" s="1"/>
  <c r="N30" i="8" s="1"/>
  <c r="N31" i="8" s="1"/>
  <c r="N32" i="8" s="1"/>
  <c r="N33" i="8" s="1"/>
  <c r="N34" i="8" s="1"/>
  <c r="N35" i="8" s="1"/>
  <c r="N36" i="8" s="1"/>
  <c r="N37" i="8" s="1"/>
  <c r="N38" i="8" s="1"/>
  <c r="N39" i="8" s="1"/>
  <c r="N40" i="8" s="1"/>
  <c r="N41" i="8" s="1"/>
  <c r="N42" i="8" s="1"/>
  <c r="N43" i="8" s="1"/>
  <c r="N44" i="8" s="1"/>
  <c r="N45" i="8" s="1"/>
  <c r="N46" i="8" s="1"/>
  <c r="N47" i="8" s="1"/>
  <c r="N48" i="8" s="1"/>
  <c r="N49" i="8" s="1"/>
  <c r="N50" i="8" s="1"/>
  <c r="N51" i="8" s="1"/>
  <c r="N52" i="8" s="1"/>
  <c r="N53" i="8" s="1"/>
  <c r="N54" i="8" s="1"/>
  <c r="N55" i="8" s="1"/>
  <c r="N56" i="8" s="1"/>
  <c r="N57" i="8" s="1"/>
  <c r="N58" i="8" s="1"/>
  <c r="N59" i="8" s="1"/>
  <c r="N60" i="8" s="1"/>
  <c r="N61" i="8" s="1"/>
  <c r="N62" i="8" s="1"/>
  <c r="N63" i="8" s="1"/>
  <c r="N64" i="8" s="1"/>
  <c r="N65" i="8" s="1"/>
  <c r="N66" i="8" s="1"/>
  <c r="N67" i="8" s="1"/>
  <c r="A17" i="8"/>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16" i="7" l="1"/>
  <c r="A17" i="7" s="1"/>
  <c r="A18" i="7" s="1"/>
  <c r="A19" i="7" s="1"/>
  <c r="A20" i="7" s="1"/>
  <c r="A21" i="7" s="1"/>
  <c r="F16" i="6"/>
  <c r="F15" i="6"/>
  <c r="A16" i="6"/>
  <c r="A17" i="6" s="1"/>
  <c r="A16" i="5"/>
  <c r="A17" i="5" s="1"/>
  <c r="A18" i="5" s="1"/>
  <c r="A19" i="5" s="1"/>
  <c r="A20" i="5" s="1"/>
  <c r="A21" i="5" s="1"/>
  <c r="A22" i="5" s="1"/>
  <c r="A23" i="5" s="1"/>
  <c r="A24" i="5" s="1"/>
  <c r="A25" i="5" s="1"/>
  <c r="A26" i="5" s="1"/>
  <c r="A27" i="5" s="1"/>
  <c r="A28" i="5" s="1"/>
  <c r="A29" i="5" s="1"/>
  <c r="A30" i="5" s="1"/>
  <c r="A31" i="5" s="1"/>
  <c r="A16" i="2"/>
  <c r="A17" i="2" s="1"/>
  <c r="A18" i="2" s="1"/>
</calcChain>
</file>

<file path=xl/sharedStrings.xml><?xml version="1.0" encoding="utf-8"?>
<sst xmlns="http://schemas.openxmlformats.org/spreadsheetml/2006/main" count="23372" uniqueCount="1681">
  <si>
    <t xml:space="preserve">              </t>
  </si>
  <si>
    <t xml:space="preserve"> HYDROSTATIC TEST REPORT</t>
  </si>
  <si>
    <t>Water Line : Distribution network</t>
  </si>
  <si>
    <t>Length (Mtr)</t>
  </si>
  <si>
    <t>Material</t>
  </si>
  <si>
    <t>1. 63mm</t>
  </si>
  <si>
    <t>2. 75mm</t>
  </si>
  <si>
    <t>3. 90mm</t>
  </si>
  <si>
    <t>4. 110mm</t>
  </si>
  <si>
    <t>5. 125mm</t>
  </si>
  <si>
    <t>6. 140mm</t>
  </si>
  <si>
    <t>7. 160mm</t>
  </si>
  <si>
    <t>8. 180mm</t>
  </si>
  <si>
    <t>9. 200mm</t>
  </si>
  <si>
    <t>Pressure Gauge Calibration checked (Yes / No)</t>
  </si>
  <si>
    <r>
      <t>Test Pressure (kg/cm</t>
    </r>
    <r>
      <rPr>
        <b/>
        <vertAlign val="superscript"/>
        <sz val="12"/>
        <rFont val="Calibri "/>
      </rPr>
      <t>2</t>
    </r>
    <r>
      <rPr>
        <b/>
        <sz val="12"/>
        <rFont val="Calibri "/>
      </rPr>
      <t>) :</t>
    </r>
  </si>
  <si>
    <t>Duration of test:</t>
  </si>
  <si>
    <t>OBSERVATIONS</t>
  </si>
  <si>
    <t>Sl. No</t>
  </si>
  <si>
    <t>Descriptions</t>
  </si>
  <si>
    <t>P. Gauge Reading (Kg/cm2)</t>
  </si>
  <si>
    <t>Start Time</t>
  </si>
  <si>
    <t>End Time</t>
  </si>
  <si>
    <t xml:space="preserve"> Remarks</t>
  </si>
  <si>
    <t>Completion of water filling</t>
  </si>
  <si>
    <t>Test pressure applied</t>
  </si>
  <si>
    <t>Observation</t>
  </si>
  <si>
    <t>Observation releasing time</t>
  </si>
  <si>
    <t>Duration of test in Hrs.</t>
  </si>
  <si>
    <t xml:space="preserve">Test result:                                                  </t>
  </si>
  <si>
    <t xml:space="preserve">Passed:                                 </t>
  </si>
  <si>
    <t>Failed:</t>
  </si>
  <si>
    <t>Comments :</t>
  </si>
  <si>
    <t>MEDHAJ</t>
  </si>
  <si>
    <t>JAL NIGAM U.P.</t>
  </si>
  <si>
    <t>Name:</t>
  </si>
  <si>
    <t>Designation:</t>
  </si>
  <si>
    <t>Signature:</t>
  </si>
  <si>
    <t>Date:</t>
  </si>
  <si>
    <t xml:space="preserve">Power Mech </t>
  </si>
  <si>
    <t>HYDROSTATIC TEST FOR PRESSURE PIPES</t>
  </si>
  <si>
    <t>Dail Log Ref. ………………….</t>
  </si>
  <si>
    <t>Tested as per CPHEEO ……………………..</t>
  </si>
  <si>
    <t>Date of Testing  ………………………………….</t>
  </si>
  <si>
    <t>SL. No.</t>
  </si>
  <si>
    <t>Material of Pipe</t>
  </si>
  <si>
    <t>ID (MM)</t>
  </si>
  <si>
    <t>Length</t>
  </si>
  <si>
    <t>Appliede test pressure (kg/cm'2)</t>
  </si>
  <si>
    <t>Time in Hrs</t>
  </si>
  <si>
    <t>Remark</t>
  </si>
  <si>
    <t>Pressure rising time  (Hrs)</t>
  </si>
  <si>
    <t>Pressure  Released time (Hrs)</t>
  </si>
  <si>
    <t xml:space="preserve">  Power Mech Project Ltd.</t>
  </si>
  <si>
    <t>Project:-</t>
  </si>
  <si>
    <t>Contractor :-</t>
  </si>
  <si>
    <t>Total Duration Hrs</t>
  </si>
  <si>
    <t xml:space="preserve">POWER MECH </t>
  </si>
  <si>
    <t xml:space="preserve">MEDHAJ </t>
  </si>
  <si>
    <t>Client : -</t>
  </si>
  <si>
    <t xml:space="preserve">                                                                                                                                                                       per the request for Proposal for Division – Prayagraj</t>
  </si>
  <si>
    <t xml:space="preserve">State Water &amp; Sanitation Mission Govt of Uttar Pradesh </t>
  </si>
  <si>
    <t>TPI :-</t>
  </si>
  <si>
    <t>Medhaj Techno Concept Pvt . Ltd.</t>
  </si>
  <si>
    <t xml:space="preserve">Rural water supply project Under JJM , Pratapgarh , Utter Pradesh </t>
  </si>
  <si>
    <t xml:space="preserve">Client :-  State Water &amp; Sanitation Mission </t>
  </si>
  <si>
    <t>Project :-  Rural Water Supply ProjectsUnder JJM , Pratappgarh Uttar Pradesh</t>
  </si>
  <si>
    <t>TPI:-  Medhaj techno concept pvt. Ltd.</t>
  </si>
  <si>
    <t>Contractor : - Power Mech Project Ltd.</t>
  </si>
  <si>
    <t>Start Node</t>
  </si>
  <si>
    <t>End Node</t>
  </si>
  <si>
    <t>HDPE</t>
  </si>
  <si>
    <t>J29</t>
  </si>
  <si>
    <t>J227</t>
  </si>
  <si>
    <t>J228</t>
  </si>
  <si>
    <t>J188</t>
  </si>
  <si>
    <t>J118</t>
  </si>
  <si>
    <t>J77</t>
  </si>
  <si>
    <t>Date;30-12-2022</t>
  </si>
  <si>
    <t>Applied test pressure (kg/cm'2)</t>
  </si>
  <si>
    <t>Block: MANGRAURA  GP: SAKRA</t>
  </si>
  <si>
    <t>5KG/CM"2</t>
  </si>
  <si>
    <t>Block: MANGRAURA  GP: ATTARSAND AND PARASPUR</t>
  </si>
  <si>
    <t>Date 7-2-2023</t>
  </si>
  <si>
    <t>J751</t>
  </si>
  <si>
    <t>J307</t>
  </si>
  <si>
    <t>900MTR</t>
  </si>
  <si>
    <t>512MTR</t>
  </si>
  <si>
    <t>260MTR</t>
  </si>
  <si>
    <t>611MTR</t>
  </si>
  <si>
    <t>57MTR</t>
  </si>
  <si>
    <t>6(kg/cm'2)</t>
  </si>
  <si>
    <t>k.ANWESH KUMAR REDDY</t>
  </si>
  <si>
    <t>j-75</t>
  </si>
  <si>
    <t>j-6</t>
  </si>
  <si>
    <t>5.5KG/CM2</t>
  </si>
  <si>
    <t>K.ANWESH KUMAR REDDY</t>
  </si>
  <si>
    <t>SR.ENGINEER</t>
  </si>
  <si>
    <t>SHASHIRANJAN</t>
  </si>
  <si>
    <t>JUNIOR ENGINEER</t>
  </si>
  <si>
    <t>J2</t>
  </si>
  <si>
    <t>J51</t>
  </si>
  <si>
    <t>J33</t>
  </si>
  <si>
    <t>Date 17-3-2023</t>
  </si>
  <si>
    <t>6KG/CM2</t>
  </si>
  <si>
    <t>Block: MANGRAURA GP: GEHRAULI</t>
  </si>
  <si>
    <t>Date 28-02-2023</t>
  </si>
  <si>
    <t>27-2-2023(03:09pm)</t>
  </si>
  <si>
    <t>Block: MANGRAURA, G.P:ATTARSAND AND PARASPUR</t>
  </si>
  <si>
    <t>Block: MANGRAURA, G.P-ATTARSAND AND PARASPUR</t>
  </si>
  <si>
    <t>J32</t>
  </si>
  <si>
    <t>J24</t>
  </si>
  <si>
    <t>J25</t>
  </si>
  <si>
    <t>J149</t>
  </si>
  <si>
    <t>J28</t>
  </si>
  <si>
    <t>J15</t>
  </si>
  <si>
    <t>J13</t>
  </si>
  <si>
    <t>J50</t>
  </si>
  <si>
    <t>5KG/CM2</t>
  </si>
  <si>
    <t>Date of Testing  22-3-2023</t>
  </si>
  <si>
    <t xml:space="preserve">Date </t>
  </si>
  <si>
    <t>J164</t>
  </si>
  <si>
    <t>J430</t>
  </si>
  <si>
    <t>27-02-2023(06:45pm)</t>
  </si>
  <si>
    <t>03:36min</t>
  </si>
  <si>
    <t>(30-12-2022)05:30PM</t>
  </si>
  <si>
    <t>(30-12-2022)09:30PM</t>
  </si>
  <si>
    <t>4HRS</t>
  </si>
  <si>
    <t>03:30min</t>
  </si>
  <si>
    <t>06-02-2023(07:00PM)</t>
  </si>
  <si>
    <t>17-03-2023(09:30AM)</t>
  </si>
  <si>
    <t>17-03-2023(12:30PM)</t>
  </si>
  <si>
    <t>22-3-2023(2:00)P.M</t>
  </si>
  <si>
    <t>22-03-2023(10:00)A.M</t>
  </si>
  <si>
    <t>06-02-2023(3:30PM)</t>
  </si>
  <si>
    <t xml:space="preserve"> </t>
  </si>
  <si>
    <t>j430</t>
  </si>
  <si>
    <t>j567</t>
  </si>
  <si>
    <t>j544</t>
  </si>
  <si>
    <t>j484</t>
  </si>
  <si>
    <t>j489</t>
  </si>
  <si>
    <t>j638</t>
  </si>
  <si>
    <t>j589</t>
  </si>
  <si>
    <t>j583</t>
  </si>
  <si>
    <t>j287</t>
  </si>
  <si>
    <t>j311</t>
  </si>
  <si>
    <t>j372</t>
  </si>
  <si>
    <t>j358</t>
  </si>
  <si>
    <t>j479</t>
  </si>
  <si>
    <t>j201</t>
  </si>
  <si>
    <t>j166</t>
  </si>
  <si>
    <t>j131</t>
  </si>
  <si>
    <t>11-02-2023(6:10)pm</t>
  </si>
  <si>
    <t>11-02-2023(3:10)pm</t>
  </si>
  <si>
    <t>3HRS</t>
  </si>
  <si>
    <t>Date11-2-2023</t>
  </si>
  <si>
    <t>Block: MANGRAURA, G.P-sekhpur adharganj</t>
  </si>
  <si>
    <t>j-1</t>
  </si>
  <si>
    <t>j-3</t>
  </si>
  <si>
    <t>J1</t>
  </si>
  <si>
    <t>J-8</t>
  </si>
  <si>
    <t>J8</t>
  </si>
  <si>
    <t>J4</t>
  </si>
  <si>
    <t>J115</t>
  </si>
  <si>
    <t>J59</t>
  </si>
  <si>
    <t>j34</t>
  </si>
  <si>
    <t>j24</t>
  </si>
  <si>
    <t>j16</t>
  </si>
  <si>
    <t>j18</t>
  </si>
  <si>
    <t>j10</t>
  </si>
  <si>
    <t>j22</t>
  </si>
  <si>
    <t>J11</t>
  </si>
  <si>
    <t>j11</t>
  </si>
  <si>
    <t>j85</t>
  </si>
  <si>
    <t>j19</t>
  </si>
  <si>
    <t>j40</t>
  </si>
  <si>
    <t>j1</t>
  </si>
  <si>
    <t>j2</t>
  </si>
  <si>
    <t>j62</t>
  </si>
  <si>
    <t>j51</t>
  </si>
  <si>
    <t>j75</t>
  </si>
  <si>
    <t>j157</t>
  </si>
  <si>
    <t>OHT</t>
  </si>
  <si>
    <t>j87</t>
  </si>
  <si>
    <t>j12</t>
  </si>
  <si>
    <t>j39</t>
  </si>
  <si>
    <t>j71</t>
  </si>
  <si>
    <t>j5</t>
  </si>
  <si>
    <t>j67</t>
  </si>
  <si>
    <t>j60</t>
  </si>
  <si>
    <t>j80</t>
  </si>
  <si>
    <t>j141</t>
  </si>
  <si>
    <t>j105</t>
  </si>
  <si>
    <t>j7</t>
  </si>
  <si>
    <t>5.5kg/cm2</t>
  </si>
  <si>
    <t>04:00hrs</t>
  </si>
  <si>
    <t xml:space="preserve">Date of Testing </t>
  </si>
  <si>
    <t>j63</t>
  </si>
  <si>
    <t>j69</t>
  </si>
  <si>
    <t>j9</t>
  </si>
  <si>
    <t>j64</t>
  </si>
  <si>
    <t>j6</t>
  </si>
  <si>
    <t>j42</t>
  </si>
  <si>
    <t>j91</t>
  </si>
  <si>
    <t>j124</t>
  </si>
  <si>
    <t>j99</t>
  </si>
  <si>
    <t>j104</t>
  </si>
  <si>
    <t>j153</t>
  </si>
  <si>
    <t>j104(a)</t>
  </si>
  <si>
    <t>j104(b)</t>
  </si>
  <si>
    <t>j88</t>
  </si>
  <si>
    <t>j114</t>
  </si>
  <si>
    <t>j134</t>
  </si>
  <si>
    <t>j84</t>
  </si>
  <si>
    <t>j92</t>
  </si>
  <si>
    <t>j158</t>
  </si>
  <si>
    <t>j92(a)</t>
  </si>
  <si>
    <t>j92(b)</t>
  </si>
  <si>
    <t>j102</t>
  </si>
  <si>
    <t>j144</t>
  </si>
  <si>
    <t>j120</t>
  </si>
  <si>
    <t>j111</t>
  </si>
  <si>
    <t>j94</t>
  </si>
  <si>
    <t>j72</t>
  </si>
  <si>
    <t>j123</t>
  </si>
  <si>
    <t>j146</t>
  </si>
  <si>
    <t>j112</t>
  </si>
  <si>
    <t>j53</t>
  </si>
  <si>
    <t>j65</t>
  </si>
  <si>
    <t>j98</t>
  </si>
  <si>
    <t>j149</t>
  </si>
  <si>
    <t>j78</t>
  </si>
  <si>
    <t>j70</t>
  </si>
  <si>
    <t>j49</t>
  </si>
  <si>
    <t>j54</t>
  </si>
  <si>
    <t>j68</t>
  </si>
  <si>
    <t>j68(a)</t>
  </si>
  <si>
    <t>j97</t>
  </si>
  <si>
    <t>j116</t>
  </si>
  <si>
    <t>j147</t>
  </si>
  <si>
    <t>j77</t>
  </si>
  <si>
    <t>j145</t>
  </si>
  <si>
    <t>j113(1)</t>
  </si>
  <si>
    <t>j113(2)</t>
  </si>
  <si>
    <t>j113</t>
  </si>
  <si>
    <t>j119</t>
  </si>
  <si>
    <t>NO</t>
  </si>
  <si>
    <t>j26</t>
  </si>
  <si>
    <t>j14</t>
  </si>
  <si>
    <t>j23</t>
  </si>
  <si>
    <t>j129</t>
  </si>
  <si>
    <t>j27</t>
  </si>
  <si>
    <t>j48</t>
  </si>
  <si>
    <t>j38</t>
  </si>
  <si>
    <t>j43</t>
  </si>
  <si>
    <t>j21</t>
  </si>
  <si>
    <t>j17</t>
  </si>
  <si>
    <t>j13</t>
  </si>
  <si>
    <t>j32</t>
  </si>
  <si>
    <t>j57</t>
  </si>
  <si>
    <t>j139</t>
  </si>
  <si>
    <t>5.5kg/cm3</t>
  </si>
  <si>
    <t>j148</t>
  </si>
  <si>
    <t>j109</t>
  </si>
  <si>
    <t>j103</t>
  </si>
  <si>
    <t>j37</t>
  </si>
  <si>
    <t>j75(1)</t>
  </si>
  <si>
    <t>j75(2)</t>
  </si>
  <si>
    <t>j28</t>
  </si>
  <si>
    <t>J16</t>
  </si>
  <si>
    <t>J89</t>
  </si>
  <si>
    <t>J65</t>
  </si>
  <si>
    <t>J142</t>
  </si>
  <si>
    <t>J165(A)</t>
  </si>
  <si>
    <t>J165(B)</t>
  </si>
  <si>
    <t>5.5kg/cm4</t>
  </si>
  <si>
    <t>5.5kg/cm5</t>
  </si>
  <si>
    <t>5.5kg/cm6</t>
  </si>
  <si>
    <t>5.5kg/cm7</t>
  </si>
  <si>
    <t>5.5kg/cm8</t>
  </si>
  <si>
    <t>5.5kg/cm9</t>
  </si>
  <si>
    <t>5.5kg/cm10</t>
  </si>
  <si>
    <t>5.5kg/cm11</t>
  </si>
  <si>
    <t>5.5kg/cm12</t>
  </si>
  <si>
    <t>5.5kg/cm13</t>
  </si>
  <si>
    <t>5.5kg/cm14</t>
  </si>
  <si>
    <t>5.5kg/cm15</t>
  </si>
  <si>
    <t>5.5kg/cm16</t>
  </si>
  <si>
    <t>5.5kg/cm17</t>
  </si>
  <si>
    <t>5.5kg/cm18</t>
  </si>
  <si>
    <t>5.5kg/cm19</t>
  </si>
  <si>
    <t>5.5kg/cm20</t>
  </si>
  <si>
    <t>5.5kg/cm21</t>
  </si>
  <si>
    <t>5.5kg/cm22</t>
  </si>
  <si>
    <t>5.5kg/cm23</t>
  </si>
  <si>
    <t>5.5kg/cm24</t>
  </si>
  <si>
    <t>j-41</t>
  </si>
  <si>
    <t>j-14</t>
  </si>
  <si>
    <t>J-14</t>
  </si>
  <si>
    <t>J14</t>
  </si>
  <si>
    <t>J21</t>
  </si>
  <si>
    <t>J18</t>
  </si>
  <si>
    <t>J48</t>
  </si>
  <si>
    <t>J72</t>
  </si>
  <si>
    <t>J22</t>
  </si>
  <si>
    <t>J214</t>
  </si>
  <si>
    <t>J195</t>
  </si>
  <si>
    <t>J100</t>
  </si>
  <si>
    <t>J112</t>
  </si>
  <si>
    <t>J111</t>
  </si>
  <si>
    <t>J152</t>
  </si>
  <si>
    <t>J122</t>
  </si>
  <si>
    <t>J86</t>
  </si>
  <si>
    <t>J81</t>
  </si>
  <si>
    <t>J62</t>
  </si>
  <si>
    <t>J67</t>
  </si>
  <si>
    <t>J63</t>
  </si>
  <si>
    <t>J31</t>
  </si>
  <si>
    <t>J34</t>
  </si>
  <si>
    <t>J35</t>
  </si>
  <si>
    <t>J39</t>
  </si>
  <si>
    <t>J66</t>
  </si>
  <si>
    <t>J10</t>
  </si>
  <si>
    <t>J92</t>
  </si>
  <si>
    <t>J58</t>
  </si>
  <si>
    <t>J7</t>
  </si>
  <si>
    <t>J17</t>
  </si>
  <si>
    <t>J23</t>
  </si>
  <si>
    <t>J53</t>
  </si>
  <si>
    <t>J42</t>
  </si>
  <si>
    <t>J70</t>
  </si>
  <si>
    <t>J36</t>
  </si>
  <si>
    <t>J19</t>
  </si>
  <si>
    <t>J75</t>
  </si>
  <si>
    <t>J99</t>
  </si>
  <si>
    <t>J20</t>
  </si>
  <si>
    <t>J57</t>
  </si>
  <si>
    <t>J176</t>
  </si>
  <si>
    <t>J158</t>
  </si>
  <si>
    <t>J456</t>
  </si>
  <si>
    <t>J101</t>
  </si>
  <si>
    <t>J265</t>
  </si>
  <si>
    <t>J27</t>
  </si>
  <si>
    <t>J52</t>
  </si>
  <si>
    <t>J534</t>
  </si>
  <si>
    <t>J137</t>
  </si>
  <si>
    <t>J145</t>
  </si>
  <si>
    <t>J79</t>
  </si>
  <si>
    <t>J47</t>
  </si>
  <si>
    <t>J49</t>
  </si>
  <si>
    <t>J93</t>
  </si>
  <si>
    <t>J85</t>
  </si>
  <si>
    <t>J139</t>
  </si>
  <si>
    <t>J82</t>
  </si>
  <si>
    <t>J102</t>
  </si>
  <si>
    <t>J179</t>
  </si>
  <si>
    <t>j456</t>
  </si>
  <si>
    <t>j655</t>
  </si>
  <si>
    <t>j723</t>
  </si>
  <si>
    <t>j748</t>
  </si>
  <si>
    <t>j0</t>
  </si>
  <si>
    <t>j373</t>
  </si>
  <si>
    <t>j474</t>
  </si>
  <si>
    <t>j505</t>
  </si>
  <si>
    <t>j499</t>
  </si>
  <si>
    <t>j731</t>
  </si>
  <si>
    <t>j575</t>
  </si>
  <si>
    <t>j471</t>
  </si>
  <si>
    <t>j384</t>
  </si>
  <si>
    <t>j604</t>
  </si>
  <si>
    <t>j700</t>
  </si>
  <si>
    <t>j301</t>
  </si>
  <si>
    <t>j694</t>
  </si>
  <si>
    <t>j747</t>
  </si>
  <si>
    <t>j634</t>
  </si>
  <si>
    <t>j399</t>
  </si>
  <si>
    <t>j725</t>
  </si>
  <si>
    <t>j340</t>
  </si>
  <si>
    <t>j488</t>
  </si>
  <si>
    <t>J170</t>
  </si>
  <si>
    <t>J252</t>
  </si>
  <si>
    <t>J735</t>
  </si>
  <si>
    <t>J708</t>
  </si>
  <si>
    <t>J114</t>
  </si>
  <si>
    <t>J174</t>
  </si>
  <si>
    <t>J117</t>
  </si>
  <si>
    <t>J202</t>
  </si>
  <si>
    <t>J64</t>
  </si>
  <si>
    <t>J241</t>
  </si>
  <si>
    <t>J80</t>
  </si>
  <si>
    <t>J97</t>
  </si>
  <si>
    <t>J76</t>
  </si>
  <si>
    <t>J274</t>
  </si>
  <si>
    <t>J378</t>
  </si>
  <si>
    <t>J753</t>
  </si>
  <si>
    <t>J116</t>
  </si>
  <si>
    <t>KACHA</t>
  </si>
  <si>
    <t>B.T ROAD</t>
  </si>
  <si>
    <t>J129</t>
  </si>
  <si>
    <t>J43</t>
  </si>
  <si>
    <t>J113</t>
  </si>
  <si>
    <t>J119</t>
  </si>
  <si>
    <t>J54</t>
  </si>
  <si>
    <t>J113(1)</t>
  </si>
  <si>
    <t>J113(2)</t>
  </si>
  <si>
    <t>J75(1)</t>
  </si>
  <si>
    <t>J75(2)</t>
  </si>
  <si>
    <t>J5</t>
  </si>
  <si>
    <t>BRICK ROAD</t>
  </si>
  <si>
    <t>J109</t>
  </si>
  <si>
    <t>J60</t>
  </si>
  <si>
    <t>J141</t>
  </si>
  <si>
    <t>J105</t>
  </si>
  <si>
    <t>J120</t>
  </si>
  <si>
    <t>J144</t>
  </si>
  <si>
    <t>J92(A)</t>
  </si>
  <si>
    <t>J92(B)</t>
  </si>
  <si>
    <t>J104</t>
  </si>
  <si>
    <t>J153</t>
  </si>
  <si>
    <t>INTERLOCKING</t>
  </si>
  <si>
    <t>j142</t>
  </si>
  <si>
    <t>j165A</t>
  </si>
  <si>
    <t>j165B</t>
  </si>
  <si>
    <t>J87</t>
  </si>
  <si>
    <t>J40</t>
  </si>
  <si>
    <t>J12(1)</t>
  </si>
  <si>
    <t>J39(1)</t>
  </si>
  <si>
    <t>J125</t>
  </si>
  <si>
    <t>J12</t>
  </si>
  <si>
    <t>J71</t>
  </si>
  <si>
    <t>J9</t>
  </si>
  <si>
    <t>J98</t>
  </si>
  <si>
    <t>J78</t>
  </si>
  <si>
    <t>J148</t>
  </si>
  <si>
    <t>J147</t>
  </si>
  <si>
    <t>start node</t>
  </si>
  <si>
    <t>end node</t>
  </si>
  <si>
    <t>Block: MANGRAURA, G.P-SARAI JAMMUVARI</t>
  </si>
  <si>
    <t>J45</t>
  </si>
  <si>
    <t>J6</t>
  </si>
  <si>
    <t>J107</t>
  </si>
  <si>
    <t>J163</t>
  </si>
  <si>
    <t>J103</t>
  </si>
  <si>
    <t>J134</t>
  </si>
  <si>
    <t>J281</t>
  </si>
  <si>
    <t>J46</t>
  </si>
  <si>
    <t>J201</t>
  </si>
  <si>
    <t>J258</t>
  </si>
  <si>
    <t>J280</t>
  </si>
  <si>
    <t>J26</t>
  </si>
  <si>
    <t>j215</t>
  </si>
  <si>
    <t>j269</t>
  </si>
  <si>
    <t>j276</t>
  </si>
  <si>
    <t>j263</t>
  </si>
  <si>
    <t>j150</t>
  </si>
  <si>
    <t>j259</t>
  </si>
  <si>
    <t>j248</t>
  </si>
  <si>
    <t>j264</t>
  </si>
  <si>
    <t>j272</t>
  </si>
  <si>
    <t>j260</t>
  </si>
  <si>
    <t>j261</t>
  </si>
  <si>
    <t>j258</t>
  </si>
  <si>
    <t>j540</t>
  </si>
  <si>
    <t>j74</t>
  </si>
  <si>
    <t>j46</t>
  </si>
  <si>
    <t>j44</t>
  </si>
  <si>
    <t>j76</t>
  </si>
  <si>
    <t>j93</t>
  </si>
  <si>
    <t>j106</t>
  </si>
  <si>
    <t>j173</t>
  </si>
  <si>
    <t>j212</t>
  </si>
  <si>
    <t>j58</t>
  </si>
  <si>
    <t>Block: MANGRAURA, G.P-MANDHA AND BOJHI</t>
  </si>
  <si>
    <t>J37</t>
  </si>
  <si>
    <t>J38</t>
  </si>
  <si>
    <t>j31</t>
  </si>
  <si>
    <t>j28a</t>
  </si>
  <si>
    <t>j20</t>
  </si>
  <si>
    <t xml:space="preserve">SHASHIRANJAN </t>
  </si>
  <si>
    <t>ENGINEER</t>
  </si>
  <si>
    <t xml:space="preserve">Date of Testing  </t>
  </si>
  <si>
    <t>j574</t>
  </si>
  <si>
    <t>j610</t>
  </si>
  <si>
    <t>j630</t>
  </si>
  <si>
    <t>j667</t>
  </si>
  <si>
    <t>j450</t>
  </si>
  <si>
    <t>j616</t>
  </si>
  <si>
    <t>j411</t>
  </si>
  <si>
    <t>j322</t>
  </si>
  <si>
    <t>j328</t>
  </si>
  <si>
    <t>j339</t>
  </si>
  <si>
    <t>j339a</t>
  </si>
  <si>
    <t>j624</t>
  </si>
  <si>
    <t>j568</t>
  </si>
  <si>
    <t>j184</t>
  </si>
  <si>
    <t>j619</t>
  </si>
  <si>
    <t>j611</t>
  </si>
  <si>
    <t>j587</t>
  </si>
  <si>
    <t>j663</t>
  </si>
  <si>
    <t>j653</t>
  </si>
  <si>
    <t>j666</t>
  </si>
  <si>
    <t>j642a</t>
  </si>
  <si>
    <t>j647</t>
  </si>
  <si>
    <t>j295</t>
  </si>
  <si>
    <t>j681</t>
  </si>
  <si>
    <t>j631</t>
  </si>
  <si>
    <t>j556</t>
  </si>
  <si>
    <t>j651</t>
  </si>
  <si>
    <t>j573</t>
  </si>
  <si>
    <t>j458</t>
  </si>
  <si>
    <t>j599a</t>
  </si>
  <si>
    <t>j599b</t>
  </si>
  <si>
    <t>j738</t>
  </si>
  <si>
    <t>j599</t>
  </si>
  <si>
    <t>j757</t>
  </si>
  <si>
    <t>j754</t>
  </si>
  <si>
    <t>j316</t>
  </si>
  <si>
    <t>j299</t>
  </si>
  <si>
    <t>j362</t>
  </si>
  <si>
    <t>j318</t>
  </si>
  <si>
    <t>j323</t>
  </si>
  <si>
    <t>j380</t>
  </si>
  <si>
    <t>j733</t>
  </si>
  <si>
    <t>j717</t>
  </si>
  <si>
    <t>J738</t>
  </si>
  <si>
    <t>J733</t>
  </si>
  <si>
    <t>J616</t>
  </si>
  <si>
    <t>J552</t>
  </si>
  <si>
    <t>J554</t>
  </si>
  <si>
    <t>J578</t>
  </si>
  <si>
    <t>J433</t>
  </si>
  <si>
    <t>J475</t>
  </si>
  <si>
    <t>J658</t>
  </si>
  <si>
    <t>J758</t>
  </si>
  <si>
    <t>J475A</t>
  </si>
  <si>
    <t>J658A</t>
  </si>
  <si>
    <t>J532</t>
  </si>
  <si>
    <t>J527</t>
  </si>
  <si>
    <t>J494</t>
  </si>
  <si>
    <t>J461</t>
  </si>
  <si>
    <t>J710</t>
  </si>
  <si>
    <t>J304</t>
  </si>
  <si>
    <t>J309</t>
  </si>
  <si>
    <t>J368</t>
  </si>
  <si>
    <t>J727</t>
  </si>
  <si>
    <t>J561</t>
  </si>
  <si>
    <t>J583</t>
  </si>
  <si>
    <t>J680</t>
  </si>
  <si>
    <t>J580</t>
  </si>
  <si>
    <t>J676</t>
  </si>
  <si>
    <t>J643</t>
  </si>
  <si>
    <t>J357</t>
  </si>
  <si>
    <t>J570</t>
  </si>
  <si>
    <t>J440</t>
  </si>
  <si>
    <t>J536</t>
  </si>
  <si>
    <t>J659</t>
  </si>
  <si>
    <t>J660</t>
  </si>
  <si>
    <t>J349</t>
  </si>
  <si>
    <t>J698</t>
  </si>
  <si>
    <t>J690</t>
  </si>
  <si>
    <t>J143</t>
  </si>
  <si>
    <t>J306</t>
  </si>
  <si>
    <t>J203</t>
  </si>
  <si>
    <t>J459</t>
  </si>
  <si>
    <t>J227A</t>
  </si>
  <si>
    <t>J310</t>
  </si>
  <si>
    <t>J368A</t>
  </si>
  <si>
    <t>J689</t>
  </si>
  <si>
    <t>J465</t>
  </si>
  <si>
    <t>J682</t>
  </si>
  <si>
    <t>J742</t>
  </si>
  <si>
    <t>J695</t>
  </si>
  <si>
    <t>J210</t>
  </si>
  <si>
    <t>J181</t>
  </si>
  <si>
    <t>J594</t>
  </si>
  <si>
    <t>J517</t>
  </si>
  <si>
    <t>J684</t>
  </si>
  <si>
    <t>J703</t>
  </si>
  <si>
    <t>J716</t>
  </si>
  <si>
    <t>J454</t>
  </si>
  <si>
    <t>J219</t>
  </si>
  <si>
    <t>J191</t>
  </si>
  <si>
    <t>J628</t>
  </si>
  <si>
    <t>J549</t>
  </si>
  <si>
    <t>J428</t>
  </si>
  <si>
    <t>J219A</t>
  </si>
  <si>
    <t>J219B</t>
  </si>
  <si>
    <t>J246</t>
  </si>
  <si>
    <t>J246A</t>
  </si>
  <si>
    <t>J246B</t>
  </si>
  <si>
    <t>J262</t>
  </si>
  <si>
    <t>J504</t>
  </si>
  <si>
    <t>J490</t>
  </si>
  <si>
    <t>J503</t>
  </si>
  <si>
    <t>J247</t>
  </si>
  <si>
    <t>J74</t>
  </si>
  <si>
    <t>J94</t>
  </si>
  <si>
    <t>J124</t>
  </si>
  <si>
    <t>J154</t>
  </si>
  <si>
    <t>J184</t>
  </si>
  <si>
    <t>OD (MM)</t>
  </si>
  <si>
    <t>J61</t>
  </si>
  <si>
    <t>J73</t>
  </si>
  <si>
    <t>J41</t>
  </si>
  <si>
    <t>J69</t>
  </si>
  <si>
    <t>J326</t>
  </si>
  <si>
    <t>J318</t>
  </si>
  <si>
    <t>J328</t>
  </si>
  <si>
    <t>J354</t>
  </si>
  <si>
    <t>J347</t>
  </si>
  <si>
    <t>J370</t>
  </si>
  <si>
    <t>J311</t>
  </si>
  <si>
    <t>J106</t>
  </si>
  <si>
    <t>J68</t>
  </si>
  <si>
    <t>J55</t>
  </si>
  <si>
    <t>J96</t>
  </si>
  <si>
    <t>J83</t>
  </si>
  <si>
    <t>J95</t>
  </si>
  <si>
    <t>J123</t>
  </si>
  <si>
    <t>J131</t>
  </si>
  <si>
    <t>J297</t>
  </si>
  <si>
    <t>J290</t>
  </si>
  <si>
    <t>J305</t>
  </si>
  <si>
    <t>J340</t>
  </si>
  <si>
    <t>J335</t>
  </si>
  <si>
    <t>J319</t>
  </si>
  <si>
    <t>J315</t>
  </si>
  <si>
    <t>J333</t>
  </si>
  <si>
    <t>J317</t>
  </si>
  <si>
    <t>J339</t>
  </si>
  <si>
    <t>J343</t>
  </si>
  <si>
    <t>J358</t>
  </si>
  <si>
    <t>J366</t>
  </si>
  <si>
    <t>J360</t>
  </si>
  <si>
    <t>J321</t>
  </si>
  <si>
    <t>J341</t>
  </si>
  <si>
    <t>J348</t>
  </si>
  <si>
    <t>J345</t>
  </si>
  <si>
    <t>J327</t>
  </si>
  <si>
    <t>J342</t>
  </si>
  <si>
    <t>J353</t>
  </si>
  <si>
    <t>J359</t>
  </si>
  <si>
    <t>J367</t>
  </si>
  <si>
    <t>J334</t>
  </si>
  <si>
    <t>J371</t>
  </si>
  <si>
    <t>J365</t>
  </si>
  <si>
    <t>J323</t>
  </si>
  <si>
    <t>J331</t>
  </si>
  <si>
    <t>J295</t>
  </si>
  <si>
    <t>J266</t>
  </si>
  <si>
    <t>J259</t>
  </si>
  <si>
    <t>J291</t>
  </si>
  <si>
    <t>J223</t>
  </si>
  <si>
    <t>J289</t>
  </si>
  <si>
    <t>J242</t>
  </si>
  <si>
    <t>J180</t>
  </si>
  <si>
    <t>J167</t>
  </si>
  <si>
    <t>J212</t>
  </si>
  <si>
    <t>J160</t>
  </si>
  <si>
    <t>J196</t>
  </si>
  <si>
    <t>J239</t>
  </si>
  <si>
    <t>J294</t>
  </si>
  <si>
    <t>J301</t>
  </si>
  <si>
    <t>J264</t>
  </si>
  <si>
    <t>J273</t>
  </si>
  <si>
    <t>J308</t>
  </si>
  <si>
    <t>J285</t>
  </si>
  <si>
    <t>J286</t>
  </si>
  <si>
    <t>J277</t>
  </si>
  <si>
    <t>J293</t>
  </si>
  <si>
    <t>J303</t>
  </si>
  <si>
    <t>J320</t>
  </si>
  <si>
    <t>J299</t>
  </si>
  <si>
    <t>J298</t>
  </si>
  <si>
    <t>J332</t>
  </si>
  <si>
    <t>J302</t>
  </si>
  <si>
    <t>J288</t>
  </si>
  <si>
    <t>J256</t>
  </si>
  <si>
    <t>J314</t>
  </si>
  <si>
    <t>J269</t>
  </si>
  <si>
    <t>J356</t>
  </si>
  <si>
    <t>J271</t>
  </si>
  <si>
    <t>J292</t>
  </si>
  <si>
    <t>J268</t>
  </si>
  <si>
    <t>J283</t>
  </si>
  <si>
    <t>J233</t>
  </si>
  <si>
    <t>J192</t>
  </si>
  <si>
    <t>J198</t>
  </si>
  <si>
    <t>J215</t>
  </si>
  <si>
    <t>J150</t>
  </si>
  <si>
    <t>J279</t>
  </si>
  <si>
    <t>J211</t>
  </si>
  <si>
    <t>J263</t>
  </si>
  <si>
    <t>J110</t>
  </si>
  <si>
    <t>J224</t>
  </si>
  <si>
    <t>J108</t>
  </si>
  <si>
    <t>J133</t>
  </si>
  <si>
    <t>J90</t>
  </si>
  <si>
    <t>J121</t>
  </si>
  <si>
    <t>J88</t>
  </si>
  <si>
    <t>J140</t>
  </si>
  <si>
    <t>J146</t>
  </si>
  <si>
    <t>J200</t>
  </si>
  <si>
    <t>J187</t>
  </si>
  <si>
    <t>J91</t>
  </si>
  <si>
    <t>J177</t>
  </si>
  <si>
    <t>J161</t>
  </si>
  <si>
    <t>J166</t>
  </si>
  <si>
    <t>J151</t>
  </si>
  <si>
    <t>J135</t>
  </si>
  <si>
    <t>J221</t>
  </si>
  <si>
    <t>J169</t>
  </si>
  <si>
    <t>J138</t>
  </si>
  <si>
    <t>J136</t>
  </si>
  <si>
    <t>J127</t>
  </si>
  <si>
    <t>J128</t>
  </si>
  <si>
    <t>J182</t>
  </si>
  <si>
    <t>J208</t>
  </si>
  <si>
    <t>J218</t>
  </si>
  <si>
    <t>J171</t>
  </si>
  <si>
    <t>J235</t>
  </si>
  <si>
    <t>J222</t>
  </si>
  <si>
    <t>J162</t>
  </si>
  <si>
    <t>J168</t>
  </si>
  <si>
    <t>J225</t>
  </si>
  <si>
    <t>J190</t>
  </si>
  <si>
    <t>J257</t>
  </si>
  <si>
    <t>J199</t>
  </si>
  <si>
    <t>J238</t>
  </si>
  <si>
    <t>J272</t>
  </si>
  <si>
    <t>J237</t>
  </si>
  <si>
    <t>J236</t>
  </si>
  <si>
    <t>J216</t>
  </si>
  <si>
    <t>J172</t>
  </si>
  <si>
    <t>J255</t>
  </si>
  <si>
    <t>J244</t>
  </si>
  <si>
    <t>J245</t>
  </si>
  <si>
    <t>J250</t>
  </si>
  <si>
    <t>J253</t>
  </si>
  <si>
    <t>J213</t>
  </si>
  <si>
    <t>J248</t>
  </si>
  <si>
    <t>J270</t>
  </si>
  <si>
    <t>J278</t>
  </si>
  <si>
    <t>J338</t>
  </si>
  <si>
    <t>J276</t>
  </si>
  <si>
    <t>J226</t>
  </si>
  <si>
    <t>J287</t>
  </si>
  <si>
    <t>J207</t>
  </si>
  <si>
    <t>J230</t>
  </si>
  <si>
    <t>J322</t>
  </si>
  <si>
    <t>J234</t>
  </si>
  <si>
    <t>J362</t>
  </si>
  <si>
    <t>J183</t>
  </si>
  <si>
    <t>S.E ENGINEER</t>
  </si>
  <si>
    <t>Block: MANGRAURA, G.P-Purebhika &amp; Raigarh</t>
  </si>
  <si>
    <t>J3</t>
  </si>
  <si>
    <t>J344</t>
  </si>
  <si>
    <t>J300</t>
  </si>
  <si>
    <t>DESIGNATION</t>
  </si>
  <si>
    <t>SIGNATURE</t>
  </si>
  <si>
    <t>Block: MANGRAURA, G.P-ATTARASAND AND PARASPUR</t>
  </si>
  <si>
    <t>J650</t>
  </si>
  <si>
    <t>J633</t>
  </si>
  <si>
    <t>J711</t>
  </si>
  <si>
    <t>J457</t>
  </si>
  <si>
    <t>J395</t>
  </si>
  <si>
    <t>J719</t>
  </si>
  <si>
    <t>J652</t>
  </si>
  <si>
    <t>J612</t>
  </si>
  <si>
    <t>J526</t>
  </si>
  <si>
    <t>J538</t>
  </si>
  <si>
    <t>J546</t>
  </si>
  <si>
    <t>J614</t>
  </si>
  <si>
    <t>J159</t>
  </si>
  <si>
    <t>J423</t>
  </si>
  <si>
    <t>J509</t>
  </si>
  <si>
    <t>J596</t>
  </si>
  <si>
    <t>J405</t>
  </si>
  <si>
    <t>J696</t>
  </si>
  <si>
    <t>J507</t>
  </si>
  <si>
    <t>J501</t>
  </si>
  <si>
    <t>J563</t>
  </si>
  <si>
    <t>J491</t>
  </si>
  <si>
    <t>J427</t>
  </si>
  <si>
    <t>J420</t>
  </si>
  <si>
    <t>J194</t>
  </si>
  <si>
    <t>J750</t>
  </si>
  <si>
    <t>J746</t>
  </si>
  <si>
    <t>J638</t>
  </si>
  <si>
    <t>J589</t>
  </si>
  <si>
    <t>J489</t>
  </si>
  <si>
    <t>J597</t>
  </si>
  <si>
    <t>J605</t>
  </si>
  <si>
    <t>J606</t>
  </si>
  <si>
    <t>J543</t>
  </si>
  <si>
    <t>J588</t>
  </si>
  <si>
    <t>J547</t>
  </si>
  <si>
    <t>J564</t>
  </si>
  <si>
    <t>J432</t>
  </si>
  <si>
    <t>J418</t>
  </si>
  <si>
    <t>J372</t>
  </si>
  <si>
    <t>J693</t>
  </si>
  <si>
    <t>J603</t>
  </si>
  <si>
    <t>J313</t>
  </si>
  <si>
    <t>J424</t>
  </si>
  <si>
    <t>J496</t>
  </si>
  <si>
    <t>J557</t>
  </si>
  <si>
    <t>J508</t>
  </si>
  <si>
    <t>J325</t>
  </si>
  <si>
    <t>J699</t>
  </si>
  <si>
    <t>J453</t>
  </si>
  <si>
    <t>J672</t>
  </si>
  <si>
    <t>J529</t>
  </si>
  <si>
    <t>J714</t>
  </si>
  <si>
    <t>J718</t>
  </si>
  <si>
    <t>J448</t>
  </si>
  <si>
    <t>J462</t>
  </si>
  <si>
    <t>J394</t>
  </si>
  <si>
    <t>J376</t>
  </si>
  <si>
    <t>J524</t>
  </si>
  <si>
    <t>J382</t>
  </si>
  <si>
    <t>J469</t>
  </si>
  <si>
    <t>J410</t>
  </si>
  <si>
    <t>J463</t>
  </si>
  <si>
    <t>J467</t>
  </si>
  <si>
    <t>J478</t>
  </si>
  <si>
    <t>J383</t>
  </si>
  <si>
    <t>J243</t>
  </si>
  <si>
    <t>J544</t>
  </si>
  <si>
    <t>J484</t>
  </si>
  <si>
    <t>J374</t>
  </si>
  <si>
    <t>J479</t>
  </si>
  <si>
    <t>J567</t>
  </si>
  <si>
    <t>J439</t>
  </si>
  <si>
    <t>J707</t>
  </si>
  <si>
    <t>J576</t>
  </si>
  <si>
    <t>HYDRO</t>
  </si>
  <si>
    <t>JMR</t>
  </si>
  <si>
    <t>J646</t>
  </si>
  <si>
    <t>j33</t>
  </si>
  <si>
    <t>j122</t>
  </si>
  <si>
    <t>j151</t>
  </si>
  <si>
    <t>j167</t>
  </si>
  <si>
    <t>j126</t>
  </si>
  <si>
    <t>j55</t>
  </si>
  <si>
    <t>j115</t>
  </si>
  <si>
    <t>j29</t>
  </si>
  <si>
    <t>j29(1)</t>
  </si>
  <si>
    <t>j29(2)</t>
  </si>
  <si>
    <t>j155</t>
  </si>
  <si>
    <t>j162</t>
  </si>
  <si>
    <t>j30</t>
  </si>
  <si>
    <t>j128</t>
  </si>
  <si>
    <t>j45</t>
  </si>
  <si>
    <t>j81</t>
  </si>
  <si>
    <t>j56</t>
  </si>
  <si>
    <t>j15</t>
  </si>
  <si>
    <t>j164</t>
  </si>
  <si>
    <t>j133</t>
  </si>
  <si>
    <t>j137</t>
  </si>
  <si>
    <t>j82</t>
  </si>
  <si>
    <t>j143</t>
  </si>
  <si>
    <t>j160</t>
  </si>
  <si>
    <t>j154</t>
  </si>
  <si>
    <t>j159</t>
  </si>
  <si>
    <t>j163</t>
  </si>
  <si>
    <t>j140</t>
  </si>
  <si>
    <t>j89</t>
  </si>
  <si>
    <t>j41</t>
  </si>
  <si>
    <t>j163a</t>
  </si>
  <si>
    <t>j86</t>
  </si>
  <si>
    <t>j90</t>
  </si>
  <si>
    <t>j2(b)</t>
  </si>
  <si>
    <t>j4</t>
  </si>
  <si>
    <t>j5(1)</t>
  </si>
  <si>
    <t>j8</t>
  </si>
  <si>
    <t>j2(a)</t>
  </si>
  <si>
    <t>j100</t>
  </si>
  <si>
    <t>j73</t>
  </si>
  <si>
    <t>j79</t>
  </si>
  <si>
    <t>j47</t>
  </si>
  <si>
    <t>j108</t>
  </si>
  <si>
    <t>J84</t>
  </si>
  <si>
    <t>J90A</t>
  </si>
  <si>
    <t>J132</t>
  </si>
  <si>
    <t>J132A</t>
  </si>
  <si>
    <t>J132B</t>
  </si>
  <si>
    <t>J76A</t>
  </si>
  <si>
    <t>J165</t>
  </si>
  <si>
    <t>j626</t>
  </si>
  <si>
    <t>Block: MANGRAURA, G.P-MALAK</t>
  </si>
  <si>
    <t>j118</t>
  </si>
  <si>
    <t>j225</t>
  </si>
  <si>
    <t>j224</t>
  </si>
  <si>
    <t>j213</t>
  </si>
  <si>
    <t>j206</t>
  </si>
  <si>
    <t>j172</t>
  </si>
  <si>
    <t>j182</t>
  </si>
  <si>
    <t>j175</t>
  </si>
  <si>
    <t>j211</t>
  </si>
  <si>
    <t>j232</t>
  </si>
  <si>
    <t>6kg/cm2</t>
  </si>
  <si>
    <t>j130</t>
  </si>
  <si>
    <t>j229</t>
  </si>
  <si>
    <t>j221</t>
  </si>
  <si>
    <t>j235</t>
  </si>
  <si>
    <t>j241</t>
  </si>
  <si>
    <t>j96</t>
  </si>
  <si>
    <t>j229a</t>
  </si>
  <si>
    <t>j241a</t>
  </si>
  <si>
    <t>j234</t>
  </si>
  <si>
    <t>j138</t>
  </si>
  <si>
    <t>j177</t>
  </si>
  <si>
    <t>j183</t>
  </si>
  <si>
    <t>j187</t>
  </si>
  <si>
    <t>j179</t>
  </si>
  <si>
    <t>j190</t>
  </si>
  <si>
    <t>j165</t>
  </si>
  <si>
    <t>j152</t>
  </si>
  <si>
    <t>j178</t>
  </si>
  <si>
    <t>j203</t>
  </si>
  <si>
    <t>j216</t>
  </si>
  <si>
    <t>j61</t>
  </si>
  <si>
    <t>j95</t>
  </si>
  <si>
    <t>j83</t>
  </si>
  <si>
    <t>j36</t>
  </si>
  <si>
    <t>j35</t>
  </si>
  <si>
    <t>j117</t>
  </si>
  <si>
    <t>j116a</t>
  </si>
  <si>
    <t>j122a</t>
  </si>
  <si>
    <t>j228</t>
  </si>
  <si>
    <t>j230</t>
  </si>
  <si>
    <t>j231</t>
  </si>
  <si>
    <t>j186</t>
  </si>
  <si>
    <t>j161</t>
  </si>
  <si>
    <t>j110</t>
  </si>
  <si>
    <t>j174</t>
  </si>
  <si>
    <t>j226</t>
  </si>
  <si>
    <t>j233</t>
  </si>
  <si>
    <t>j210</t>
  </si>
  <si>
    <t>j243</t>
  </si>
  <si>
    <t>j196</t>
  </si>
  <si>
    <t>j219</t>
  </si>
  <si>
    <t>j240</t>
  </si>
  <si>
    <t>j239</t>
  </si>
  <si>
    <t>j242</t>
  </si>
  <si>
    <t>j197</t>
  </si>
  <si>
    <t>j111a</t>
  </si>
  <si>
    <t>j230a</t>
  </si>
  <si>
    <t>j89a</t>
  </si>
  <si>
    <t>j236</t>
  </si>
  <si>
    <t>j223</t>
  </si>
  <si>
    <t>j238</t>
  </si>
  <si>
    <t>j217</t>
  </si>
  <si>
    <t>j220</t>
  </si>
  <si>
    <t>j204</t>
  </si>
  <si>
    <t>j193</t>
  </si>
  <si>
    <t>j191</t>
  </si>
  <si>
    <t>j185</t>
  </si>
  <si>
    <t>j223a</t>
  </si>
  <si>
    <t>j189</t>
  </si>
  <si>
    <t>j236a</t>
  </si>
  <si>
    <t>j236b</t>
  </si>
  <si>
    <t>j237</t>
  </si>
  <si>
    <t>j222</t>
  </si>
  <si>
    <t>j245</t>
  </si>
  <si>
    <t>j227</t>
  </si>
  <si>
    <t>j195</t>
  </si>
  <si>
    <t>j136</t>
  </si>
  <si>
    <t>j156</t>
  </si>
  <si>
    <t>j169</t>
  </si>
  <si>
    <t>j208</t>
  </si>
  <si>
    <t>j125</t>
  </si>
  <si>
    <t>j127</t>
  </si>
  <si>
    <t>j170</t>
  </si>
  <si>
    <t>j135</t>
  </si>
  <si>
    <t>j81a</t>
  </si>
  <si>
    <t>j81b</t>
  </si>
  <si>
    <t>j110a</t>
  </si>
  <si>
    <t>j110b</t>
  </si>
  <si>
    <t>j100b</t>
  </si>
  <si>
    <t>j188</t>
  </si>
  <si>
    <t>j200</t>
  </si>
  <si>
    <t>j207</t>
  </si>
  <si>
    <t>j198</t>
  </si>
  <si>
    <t>j192</t>
  </si>
  <si>
    <t>j168</t>
  </si>
  <si>
    <t>j181</t>
  </si>
  <si>
    <t>j132</t>
  </si>
  <si>
    <t>j107</t>
  </si>
  <si>
    <t>j150a</t>
  </si>
  <si>
    <t>j150b</t>
  </si>
  <si>
    <t>j150c</t>
  </si>
  <si>
    <t>j150d</t>
  </si>
  <si>
    <t>J131A</t>
  </si>
  <si>
    <t>J131B</t>
  </si>
  <si>
    <t>J186</t>
  </si>
  <si>
    <t>J231</t>
  </si>
  <si>
    <t>J44</t>
  </si>
  <si>
    <t>J30</t>
  </si>
  <si>
    <t>J144A</t>
  </si>
  <si>
    <t>J144B</t>
  </si>
  <si>
    <t>J141A</t>
  </si>
  <si>
    <t>J141B</t>
  </si>
  <si>
    <t>J56</t>
  </si>
  <si>
    <t>J217</t>
  </si>
  <si>
    <t>J226A</t>
  </si>
  <si>
    <t>J226B</t>
  </si>
  <si>
    <t>J226C</t>
  </si>
  <si>
    <t>J209</t>
  </si>
  <si>
    <t>J209A</t>
  </si>
  <si>
    <t>J209B</t>
  </si>
  <si>
    <t>j201A</t>
  </si>
  <si>
    <t>J210A</t>
  </si>
  <si>
    <t>J210B</t>
  </si>
  <si>
    <t>J232</t>
  </si>
  <si>
    <t>J233A</t>
  </si>
  <si>
    <t>J233B</t>
  </si>
  <si>
    <t>J251</t>
  </si>
  <si>
    <t>J254</t>
  </si>
  <si>
    <t>J249</t>
  </si>
  <si>
    <t>J157</t>
  </si>
  <si>
    <t>J155</t>
  </si>
  <si>
    <t>J185</t>
  </si>
  <si>
    <t>J82A</t>
  </si>
  <si>
    <t>J82B</t>
  </si>
  <si>
    <t>J201A</t>
  </si>
  <si>
    <t>J193</t>
  </si>
  <si>
    <t>J204</t>
  </si>
  <si>
    <t>J197</t>
  </si>
  <si>
    <t>culvert</t>
  </si>
  <si>
    <t>Block: MANGRAURA, G.P-BARASARI</t>
  </si>
  <si>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</si>
  <si>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</si>
  <si>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</si>
  <si>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</si>
  <si>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</si>
  <si>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</si>
  <si>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</si>
  <si>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</si>
  <si>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</si>
  <si>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</si>
  <si>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</si>
  <si>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Padampur</t>
  </si>
  <si>
    <t>Sl.No</t>
  </si>
  <si>
    <t>Dia of pipe</t>
  </si>
  <si>
    <t>Pipe Length (M)</t>
  </si>
  <si>
    <t>Appliede test pressure (kg /cm'2)</t>
  </si>
  <si>
    <t>Pressure test rising time (Hrs)</t>
  </si>
  <si>
    <t>Pressure Released time(Hrs)</t>
  </si>
  <si>
    <t xml:space="preserve">Observation </t>
  </si>
  <si>
    <t>Remarks</t>
  </si>
  <si>
    <t>J130</t>
  </si>
  <si>
    <t>no</t>
  </si>
  <si>
    <t>J140A</t>
  </si>
  <si>
    <t>POWER MECH PROJECT LIMITED -BRCPCL(JV).</t>
  </si>
  <si>
    <t>MEDHAJ CONSULTANCY (THIRD PARTY INS.)</t>
  </si>
  <si>
    <t>UTTAR PRADESH JAL NIGAM(RURAL)-CLIENT.</t>
  </si>
  <si>
    <t xml:space="preserve">DESIGNATION </t>
  </si>
  <si>
    <t>NAME</t>
  </si>
  <si>
    <t>SIGN.with date</t>
  </si>
  <si>
    <t>j59</t>
  </si>
  <si>
    <t>No</t>
  </si>
  <si>
    <t>j25</t>
  </si>
  <si>
    <t>J93A</t>
  </si>
  <si>
    <t>shivapur khurd</t>
  </si>
  <si>
    <t>j52</t>
  </si>
  <si>
    <t>J9(A)</t>
  </si>
  <si>
    <t>J9(b)</t>
  </si>
  <si>
    <t>J75(A)</t>
  </si>
  <si>
    <t>J75(B)</t>
  </si>
  <si>
    <t>J2(A)</t>
  </si>
  <si>
    <t>J67(A)</t>
  </si>
  <si>
    <t>J5A</t>
  </si>
  <si>
    <t>J5B</t>
  </si>
  <si>
    <t>j58(1)</t>
  </si>
  <si>
    <t>j64a</t>
  </si>
  <si>
    <t>j64b</t>
  </si>
  <si>
    <t>j66</t>
  </si>
  <si>
    <t>j35(a)</t>
  </si>
  <si>
    <t>j35a</t>
  </si>
  <si>
    <t>j35b</t>
  </si>
  <si>
    <t>j35(1a)</t>
  </si>
  <si>
    <t>j35(2b)</t>
  </si>
  <si>
    <t>j35(3b)</t>
  </si>
  <si>
    <t>j35(4b)</t>
  </si>
  <si>
    <t>j30a</t>
  </si>
  <si>
    <t>j30(1)</t>
  </si>
  <si>
    <t>j30(2)</t>
  </si>
  <si>
    <t>j73a</t>
  </si>
  <si>
    <t>j73b</t>
  </si>
  <si>
    <t>j67(a)</t>
  </si>
  <si>
    <t>j99a</t>
  </si>
  <si>
    <t>j99b</t>
  </si>
  <si>
    <t>j99(a)</t>
  </si>
  <si>
    <t>j101</t>
  </si>
  <si>
    <t>j33a</t>
  </si>
  <si>
    <t>j33b</t>
  </si>
  <si>
    <t>j17a</t>
  </si>
  <si>
    <t>j17b</t>
  </si>
  <si>
    <t>J73C</t>
  </si>
  <si>
    <t>J73D</t>
  </si>
  <si>
    <t>j9a</t>
  </si>
  <si>
    <t>j9(1)</t>
  </si>
  <si>
    <t>j9(2)</t>
  </si>
  <si>
    <t>75(a)</t>
  </si>
  <si>
    <t>j75a</t>
  </si>
  <si>
    <t>j3</t>
  </si>
  <si>
    <t>Date</t>
  </si>
  <si>
    <t>DATE</t>
  </si>
  <si>
    <t>choumari</t>
  </si>
  <si>
    <t>s.no</t>
  </si>
  <si>
    <t>Type of Road</t>
  </si>
  <si>
    <t>Dia of pipe(MM)</t>
  </si>
  <si>
    <t>CUMMULATIVE</t>
  </si>
  <si>
    <t>Depth(M)</t>
  </si>
  <si>
    <t>REMARK</t>
  </si>
  <si>
    <t>J183A</t>
  </si>
  <si>
    <t>J183B</t>
  </si>
  <si>
    <t>J184A</t>
  </si>
  <si>
    <t>J184B</t>
  </si>
  <si>
    <t>J201B</t>
  </si>
  <si>
    <t>J201C</t>
  </si>
  <si>
    <t>J189</t>
  </si>
  <si>
    <t>J186A</t>
  </si>
  <si>
    <t>J186B</t>
  </si>
  <si>
    <t>J186C</t>
  </si>
  <si>
    <t>J186D</t>
  </si>
  <si>
    <t>J186E</t>
  </si>
  <si>
    <t>J186F</t>
  </si>
  <si>
    <t>J150A</t>
  </si>
  <si>
    <t>J185A</t>
  </si>
  <si>
    <t>J185B</t>
  </si>
  <si>
    <t>J57A</t>
  </si>
  <si>
    <t>J32A</t>
  </si>
  <si>
    <t>J21A</t>
  </si>
  <si>
    <t>J31A</t>
  </si>
  <si>
    <t>J178</t>
  </si>
  <si>
    <t>J156</t>
  </si>
  <si>
    <t>J156A</t>
  </si>
  <si>
    <t>J156B</t>
  </si>
  <si>
    <t>J175</t>
  </si>
  <si>
    <t>CULVERT</t>
  </si>
  <si>
    <t xml:space="preserve">Parsanda(JMR) BLOCK-MANGRAURA </t>
  </si>
  <si>
    <t>WIDTH OF EXCAVATION</t>
  </si>
  <si>
    <t>j56A</t>
  </si>
  <si>
    <t>J56B</t>
  </si>
  <si>
    <t>J29A</t>
  </si>
  <si>
    <t>J29B</t>
  </si>
  <si>
    <t>J90B</t>
  </si>
  <si>
    <t>J14A</t>
  </si>
  <si>
    <t>J77A</t>
  </si>
  <si>
    <t>J75A</t>
  </si>
  <si>
    <t>J75B</t>
  </si>
  <si>
    <t>J84A</t>
  </si>
  <si>
    <t>J84B</t>
  </si>
  <si>
    <t>J92A</t>
  </si>
  <si>
    <t>J92B</t>
  </si>
  <si>
    <t>J152A</t>
  </si>
  <si>
    <t>J152B</t>
  </si>
  <si>
    <t>J56A</t>
  </si>
  <si>
    <t>Utras</t>
  </si>
  <si>
    <t>J324</t>
  </si>
  <si>
    <t>J126</t>
  </si>
  <si>
    <t>J221(1)</t>
  </si>
  <si>
    <t>J103(1)</t>
  </si>
  <si>
    <t>J103(2)</t>
  </si>
  <si>
    <t>J198(1)</t>
  </si>
  <si>
    <t>J197(1)</t>
  </si>
  <si>
    <t>J220</t>
  </si>
  <si>
    <t>Hathsara</t>
  </si>
  <si>
    <t>j171</t>
  </si>
  <si>
    <t>j168(1)</t>
  </si>
  <si>
    <t>j168(2)</t>
  </si>
  <si>
    <t>J136(1)</t>
  </si>
  <si>
    <t>J12(2)</t>
  </si>
  <si>
    <t>J28(1)</t>
  </si>
  <si>
    <t>J28(2)</t>
  </si>
  <si>
    <t>J31(1)</t>
  </si>
  <si>
    <t>J31(2)</t>
  </si>
  <si>
    <t>J33(1)</t>
  </si>
  <si>
    <t>J33(2)</t>
  </si>
  <si>
    <t>J192(1)</t>
  </si>
  <si>
    <t>J206</t>
  </si>
  <si>
    <t>J215(1)</t>
  </si>
  <si>
    <t>J141(1)</t>
  </si>
  <si>
    <t>J242(1)</t>
  </si>
  <si>
    <t>J242(2)</t>
  </si>
  <si>
    <t>J242(3)</t>
  </si>
  <si>
    <t>J242(4)</t>
  </si>
  <si>
    <t>J242(5)</t>
  </si>
  <si>
    <t>J242(6)</t>
  </si>
  <si>
    <t>J240</t>
  </si>
  <si>
    <t>J249(1)</t>
  </si>
  <si>
    <t>J250(1)</t>
  </si>
  <si>
    <t>J250(2)</t>
  </si>
  <si>
    <t>J125(1)</t>
  </si>
  <si>
    <t>J69/A</t>
  </si>
  <si>
    <t>J74A</t>
  </si>
  <si>
    <t>SAKRA</t>
  </si>
  <si>
    <t>J22,J72</t>
  </si>
  <si>
    <t>J159A</t>
  </si>
  <si>
    <t>J139,J191</t>
  </si>
  <si>
    <t>J16,J152</t>
  </si>
  <si>
    <t>J157,J117</t>
  </si>
  <si>
    <t>J97,J107,J140</t>
  </si>
  <si>
    <t>J148A</t>
  </si>
  <si>
    <t>J148B</t>
  </si>
  <si>
    <t>J91A</t>
  </si>
  <si>
    <t>J91B</t>
  </si>
  <si>
    <t>J103A</t>
  </si>
  <si>
    <t>J32B</t>
  </si>
  <si>
    <t>J21B</t>
  </si>
  <si>
    <t>J15A</t>
  </si>
  <si>
    <t>J590</t>
  </si>
  <si>
    <t>J618</t>
  </si>
  <si>
    <t>J630</t>
  </si>
  <si>
    <t>J627</t>
  </si>
  <si>
    <t>J644</t>
  </si>
  <si>
    <t>J657</t>
  </si>
  <si>
    <t>J624</t>
  </si>
  <si>
    <t>J620</t>
  </si>
  <si>
    <t>J595</t>
  </si>
  <si>
    <t>J587</t>
  </si>
  <si>
    <t>J525A</t>
  </si>
  <si>
    <t>J525B</t>
  </si>
  <si>
    <t>J511</t>
  </si>
  <si>
    <t>J511A</t>
  </si>
  <si>
    <t>J511B</t>
  </si>
  <si>
    <t>J639</t>
  </si>
  <si>
    <t>J648</t>
  </si>
  <si>
    <t>J640</t>
  </si>
  <si>
    <t>J617</t>
  </si>
  <si>
    <t>J537</t>
  </si>
  <si>
    <t>J545</t>
  </si>
  <si>
    <t>J634</t>
  </si>
  <si>
    <t>J601</t>
  </si>
  <si>
    <t>J593</t>
  </si>
  <si>
    <t>J568</t>
  </si>
  <si>
    <t>J569</t>
  </si>
  <si>
    <t>J562</t>
  </si>
  <si>
    <t>j546</t>
  </si>
  <si>
    <t>j558</t>
  </si>
  <si>
    <t>j542</t>
  </si>
  <si>
    <t>j559</t>
  </si>
  <si>
    <t>j593</t>
  </si>
  <si>
    <t>j601</t>
  </si>
  <si>
    <t>j530</t>
  </si>
  <si>
    <t>j504</t>
  </si>
  <si>
    <t>j506</t>
  </si>
  <si>
    <t>j590a</t>
  </si>
  <si>
    <t>j585</t>
  </si>
  <si>
    <t>j570a</t>
  </si>
  <si>
    <t>j570b</t>
  </si>
  <si>
    <t>j570c</t>
  </si>
  <si>
    <t>j578</t>
  </si>
  <si>
    <t>j580</t>
  </si>
  <si>
    <t>j581</t>
  </si>
  <si>
    <t>j379</t>
  </si>
  <si>
    <t>j502</t>
  </si>
  <si>
    <t>j514</t>
  </si>
  <si>
    <t>j401</t>
  </si>
  <si>
    <t>j414</t>
  </si>
  <si>
    <t>j419</t>
  </si>
  <si>
    <t>j422</t>
  </si>
  <si>
    <t>j416</t>
  </si>
  <si>
    <t>j417</t>
  </si>
  <si>
    <t>j418</t>
  </si>
  <si>
    <t>j423</t>
  </si>
  <si>
    <t>j382</t>
  </si>
  <si>
    <t>j383</t>
  </si>
  <si>
    <t>j386</t>
  </si>
  <si>
    <t>j387</t>
  </si>
  <si>
    <t>j388</t>
  </si>
  <si>
    <t>j392</t>
  </si>
  <si>
    <t>j393</t>
  </si>
  <si>
    <t>j394</t>
  </si>
  <si>
    <t>j395</t>
  </si>
  <si>
    <t>j407</t>
  </si>
  <si>
    <t>j408</t>
  </si>
  <si>
    <t>j451</t>
  </si>
  <si>
    <t>j455a</t>
  </si>
  <si>
    <t>j455b</t>
  </si>
  <si>
    <t>j455c</t>
  </si>
  <si>
    <t>j462</t>
  </si>
  <si>
    <t>j466</t>
  </si>
  <si>
    <t>j464</t>
  </si>
  <si>
    <t>j468</t>
  </si>
  <si>
    <t>j469</t>
  </si>
  <si>
    <t>j459</t>
  </si>
  <si>
    <t>j440</t>
  </si>
  <si>
    <t>j440a</t>
  </si>
  <si>
    <t>j440b</t>
  </si>
  <si>
    <t>j440c</t>
  </si>
  <si>
    <t>j487</t>
  </si>
  <si>
    <t>j476</t>
  </si>
  <si>
    <t>j478</t>
  </si>
  <si>
    <t>j479a</t>
  </si>
  <si>
    <t>j479b</t>
  </si>
  <si>
    <t>j480</t>
  </si>
  <si>
    <t>j476a</t>
  </si>
  <si>
    <t>j398</t>
  </si>
  <si>
    <t>j477</t>
  </si>
  <si>
    <t>j485</t>
  </si>
  <si>
    <t>j482</t>
  </si>
  <si>
    <t>j486</t>
  </si>
  <si>
    <t>j495</t>
  </si>
  <si>
    <t>j500</t>
  </si>
  <si>
    <t>j501</t>
  </si>
  <si>
    <t>j498</t>
  </si>
  <si>
    <t>j496</t>
  </si>
  <si>
    <t>j552a</t>
  </si>
  <si>
    <t>j552b</t>
  </si>
  <si>
    <t>j519</t>
  </si>
  <si>
    <t>j523</t>
  </si>
  <si>
    <t>j521</t>
  </si>
  <si>
    <t>j525</t>
  </si>
  <si>
    <t>j594</t>
  </si>
  <si>
    <t>j598</t>
  </si>
  <si>
    <t>j608</t>
  </si>
  <si>
    <t>j609</t>
  </si>
  <si>
    <t>j527</t>
  </si>
  <si>
    <t>j513</t>
  </si>
  <si>
    <t>j553</t>
  </si>
  <si>
    <t>j554</t>
  </si>
  <si>
    <t>j553a</t>
  </si>
  <si>
    <t>j553b</t>
  </si>
  <si>
    <t>j520</t>
  </si>
  <si>
    <t>j522</t>
  </si>
  <si>
    <t>j531a</t>
  </si>
  <si>
    <t>j531b</t>
  </si>
  <si>
    <t>j493</t>
  </si>
  <si>
    <t>j494</t>
  </si>
  <si>
    <t>j526</t>
  </si>
  <si>
    <t>j600</t>
  </si>
  <si>
    <t>j602</t>
  </si>
  <si>
    <t>j603</t>
  </si>
  <si>
    <t>j645</t>
  </si>
  <si>
    <t>j635</t>
  </si>
  <si>
    <t>j606</t>
  </si>
  <si>
    <t>j605</t>
  </si>
  <si>
    <t>j625</t>
  </si>
  <si>
    <t>j570</t>
  </si>
  <si>
    <t>j572</t>
  </si>
  <si>
    <t>j576a</t>
  </si>
  <si>
    <t>j576b</t>
  </si>
  <si>
    <t>j381</t>
  </si>
  <si>
    <t>j391</t>
  </si>
  <si>
    <t>j435</t>
  </si>
  <si>
    <t>j439</t>
  </si>
  <si>
    <t>j428</t>
  </si>
  <si>
    <t>j438</t>
  </si>
  <si>
    <t>j443</t>
  </si>
  <si>
    <t>j444</t>
  </si>
  <si>
    <t>j429</t>
  </si>
  <si>
    <t>j427a</t>
  </si>
  <si>
    <t>j427b</t>
  </si>
  <si>
    <t>j427</t>
  </si>
  <si>
    <t>j424</t>
  </si>
  <si>
    <t>j426</t>
  </si>
  <si>
    <t>j409</t>
  </si>
  <si>
    <t>j510</t>
  </si>
  <si>
    <t>j536</t>
  </si>
  <si>
    <t>j538</t>
  </si>
  <si>
    <t>j508</t>
  </si>
  <si>
    <t>j425</t>
  </si>
  <si>
    <t>j447</t>
  </si>
  <si>
    <t>j448</t>
  </si>
  <si>
    <t>j537</t>
  </si>
  <si>
    <t>j431</t>
  </si>
  <si>
    <t>j406</t>
  </si>
  <si>
    <t>j511</t>
  </si>
  <si>
    <t>j376</t>
  </si>
  <si>
    <t>j371</t>
  </si>
  <si>
    <t>MADHURA RANI GANJ AND SARAOULI</t>
  </si>
  <si>
    <t>AMUWAHI</t>
  </si>
  <si>
    <t>J52A</t>
  </si>
  <si>
    <t>J52B</t>
  </si>
  <si>
    <t>J72A</t>
  </si>
  <si>
    <t>J72B</t>
  </si>
  <si>
    <t>J44A</t>
  </si>
  <si>
    <t>j341</t>
  </si>
  <si>
    <t>j354</t>
  </si>
  <si>
    <t>j344</t>
  </si>
  <si>
    <t>j337</t>
  </si>
  <si>
    <t>j337a</t>
  </si>
  <si>
    <t>j347</t>
  </si>
  <si>
    <t>j366</t>
  </si>
  <si>
    <t>J369</t>
  </si>
  <si>
    <t>J355</t>
  </si>
  <si>
    <t>J351</t>
  </si>
  <si>
    <t>J350</t>
  </si>
  <si>
    <t>J336</t>
  </si>
  <si>
    <t xml:space="preserve">    j333</t>
  </si>
  <si>
    <t>j324</t>
  </si>
  <si>
    <t>j325</t>
  </si>
  <si>
    <t>j270</t>
  </si>
  <si>
    <t>j289</t>
  </si>
  <si>
    <t>j306</t>
  </si>
  <si>
    <t>j304</t>
  </si>
  <si>
    <t>j305</t>
  </si>
  <si>
    <t>j302a</t>
  </si>
  <si>
    <t>j302b</t>
  </si>
  <si>
    <t>j302</t>
  </si>
  <si>
    <t>j303</t>
  </si>
  <si>
    <t>j300</t>
  </si>
  <si>
    <t>j297</t>
  </si>
  <si>
    <t>j298</t>
  </si>
  <si>
    <t>j298a</t>
  </si>
  <si>
    <t>j298b</t>
  </si>
  <si>
    <t>j293</t>
  </si>
  <si>
    <t>j288</t>
  </si>
  <si>
    <t>j290</t>
  </si>
  <si>
    <t>j286</t>
  </si>
  <si>
    <t>j285</t>
  </si>
  <si>
    <t>j294</t>
  </si>
  <si>
    <t>j265</t>
  </si>
  <si>
    <t>j266</t>
  </si>
  <si>
    <t>j267</t>
  </si>
  <si>
    <t>j267a</t>
  </si>
  <si>
    <t>j267b</t>
  </si>
  <si>
    <t>j268</t>
  </si>
  <si>
    <t>j262</t>
  </si>
  <si>
    <t>j256</t>
  </si>
  <si>
    <t>j255</t>
  </si>
  <si>
    <t>j249</t>
  </si>
  <si>
    <t>j253</t>
  </si>
  <si>
    <t>j244</t>
  </si>
  <si>
    <t>j250</t>
  </si>
  <si>
    <t>j252</t>
  </si>
  <si>
    <t>j251</t>
  </si>
  <si>
    <t>j250a</t>
  </si>
  <si>
    <t>j250b</t>
  </si>
  <si>
    <t>j273</t>
  </si>
  <si>
    <t>j274</t>
  </si>
  <si>
    <t>j277</t>
  </si>
  <si>
    <t>j275</t>
  </si>
  <si>
    <t>j278</t>
  </si>
  <si>
    <t>j278a</t>
  </si>
  <si>
    <t>j278b</t>
  </si>
  <si>
    <t>j296</t>
  </si>
  <si>
    <t>j246</t>
  </si>
  <si>
    <t>j247</t>
  </si>
  <si>
    <t>j246a</t>
  </si>
  <si>
    <t>j246b</t>
  </si>
  <si>
    <t>j246c</t>
  </si>
  <si>
    <t>j246d</t>
  </si>
  <si>
    <t>j313</t>
  </si>
  <si>
    <t>j337a(1)</t>
  </si>
  <si>
    <t>j315</t>
  </si>
  <si>
    <t>j309</t>
  </si>
  <si>
    <t>madhura rani ganj and saraouli</t>
  </si>
  <si>
    <t>j152(1)</t>
  </si>
  <si>
    <t>j152(2)</t>
  </si>
  <si>
    <t>j152(3)</t>
  </si>
  <si>
    <t>j152(4)</t>
  </si>
  <si>
    <t>j152(5)</t>
  </si>
  <si>
    <t>j163b</t>
  </si>
  <si>
    <t>oht</t>
  </si>
  <si>
    <t>j23a</t>
  </si>
  <si>
    <t>j23b</t>
  </si>
  <si>
    <t>j50</t>
  </si>
  <si>
    <t>j65a</t>
  </si>
  <si>
    <t>j65b</t>
  </si>
  <si>
    <t>UTTAR PRADESH JAL NIGAM(RURAL)</t>
  </si>
  <si>
    <t>Bhausiya</t>
  </si>
  <si>
    <t>j491</t>
  </si>
  <si>
    <t>j403</t>
  </si>
  <si>
    <t>j447a</t>
  </si>
  <si>
    <t>j447b</t>
  </si>
  <si>
    <t>j27a</t>
  </si>
  <si>
    <t>j441</t>
  </si>
  <si>
    <t>j454</t>
  </si>
  <si>
    <t>j437</t>
  </si>
  <si>
    <t>j442</t>
  </si>
  <si>
    <t xml:space="preserve"> j23</t>
  </si>
  <si>
    <t>j310</t>
  </si>
  <si>
    <t>j283</t>
  </si>
  <si>
    <t>j481</t>
  </si>
  <si>
    <t>j483</t>
  </si>
  <si>
    <t>j433</t>
  </si>
  <si>
    <t>j492</t>
  </si>
  <si>
    <t>j590</t>
  </si>
  <si>
    <t>j490</t>
  </si>
  <si>
    <t>j457</t>
  </si>
  <si>
    <t>j639</t>
  </si>
  <si>
    <t>j7a</t>
  </si>
  <si>
    <t>madhura rani ganj</t>
  </si>
  <si>
    <t>135a</t>
  </si>
  <si>
    <t>135b</t>
  </si>
  <si>
    <t>130a</t>
  </si>
  <si>
    <t>130b</t>
  </si>
  <si>
    <t>124a</t>
  </si>
  <si>
    <t>124b</t>
  </si>
  <si>
    <t>166a</t>
  </si>
  <si>
    <t>227a</t>
  </si>
  <si>
    <t>230a</t>
  </si>
  <si>
    <t>223a</t>
  </si>
  <si>
    <t>223b</t>
  </si>
  <si>
    <t>234a</t>
  </si>
  <si>
    <t>234b</t>
  </si>
  <si>
    <t>234c</t>
  </si>
  <si>
    <t>234d</t>
  </si>
  <si>
    <t>192a</t>
  </si>
  <si>
    <t>192b</t>
  </si>
  <si>
    <t>37a</t>
  </si>
  <si>
    <t>37b</t>
  </si>
  <si>
    <t>43a</t>
  </si>
  <si>
    <t>AURANGABAD</t>
  </si>
  <si>
    <t>181a</t>
  </si>
  <si>
    <t>181b</t>
  </si>
  <si>
    <t>108a</t>
  </si>
  <si>
    <t>108b</t>
  </si>
  <si>
    <t>253a</t>
  </si>
  <si>
    <t>253b</t>
  </si>
  <si>
    <t>231a</t>
  </si>
  <si>
    <t>231b</t>
  </si>
  <si>
    <t>33a</t>
  </si>
  <si>
    <t>33b</t>
  </si>
  <si>
    <t>88a</t>
  </si>
  <si>
    <t>88b</t>
  </si>
  <si>
    <t>77a</t>
  </si>
  <si>
    <t>77b</t>
  </si>
  <si>
    <t>61a</t>
  </si>
  <si>
    <t>61b</t>
  </si>
  <si>
    <t>64a</t>
  </si>
  <si>
    <t>64b</t>
  </si>
  <si>
    <t>60a</t>
  </si>
  <si>
    <t>60b</t>
  </si>
  <si>
    <t>38a</t>
  </si>
  <si>
    <t>38b</t>
  </si>
  <si>
    <t>249a</t>
  </si>
  <si>
    <t>249b</t>
  </si>
  <si>
    <t>49a</t>
  </si>
  <si>
    <t>49b</t>
  </si>
  <si>
    <t>98a</t>
  </si>
  <si>
    <t>98b</t>
  </si>
  <si>
    <t>97a</t>
  </si>
  <si>
    <t>97b</t>
  </si>
  <si>
    <t>5a</t>
  </si>
  <si>
    <t>5b</t>
  </si>
  <si>
    <t>43b</t>
  </si>
  <si>
    <t>j254</t>
  </si>
  <si>
    <t>j271</t>
  </si>
  <si>
    <t>j321</t>
  </si>
  <si>
    <t>j161a</t>
  </si>
  <si>
    <t>j319</t>
  </si>
  <si>
    <t>j292</t>
  </si>
  <si>
    <t>j309a</t>
  </si>
  <si>
    <t>j322a</t>
  </si>
  <si>
    <t>j279</t>
  </si>
  <si>
    <t>j355</t>
  </si>
  <si>
    <t>j326</t>
  </si>
  <si>
    <t>j291</t>
  </si>
  <si>
    <t>j338</t>
  </si>
  <si>
    <t>j346</t>
  </si>
  <si>
    <t>j330</t>
  </si>
  <si>
    <t>j327</t>
  </si>
  <si>
    <t>j349</t>
  </si>
  <si>
    <t>j327a</t>
  </si>
  <si>
    <t>j327b</t>
  </si>
  <si>
    <t>j218</t>
  </si>
  <si>
    <t>j345</t>
  </si>
  <si>
    <t>j194</t>
  </si>
  <si>
    <t>j350</t>
  </si>
  <si>
    <t>j356</t>
  </si>
  <si>
    <t>j314</t>
  </si>
  <si>
    <t>j202</t>
  </si>
  <si>
    <t>j357</t>
  </si>
  <si>
    <t>j342</t>
  </si>
  <si>
    <t>barahupur</t>
  </si>
  <si>
    <t>j282</t>
  </si>
  <si>
    <t>j365</t>
  </si>
  <si>
    <t>j315a</t>
  </si>
  <si>
    <t>j134a</t>
  </si>
  <si>
    <t>j121</t>
  </si>
  <si>
    <t>j209</t>
  </si>
  <si>
    <t>j205</t>
  </si>
  <si>
    <t>j181a</t>
  </si>
  <si>
    <t>5KG/CM22</t>
  </si>
  <si>
    <t>j7b</t>
  </si>
  <si>
    <t>j199</t>
  </si>
  <si>
    <t>j200a</t>
  </si>
  <si>
    <t>j200b</t>
  </si>
  <si>
    <t>j180</t>
  </si>
  <si>
    <t>j176</t>
  </si>
  <si>
    <t>j158(1)</t>
  </si>
  <si>
    <t>j101(1)</t>
  </si>
  <si>
    <t>j134(1)</t>
  </si>
  <si>
    <t>j141(1)</t>
  </si>
  <si>
    <t>j121a</t>
  </si>
  <si>
    <t>j121b</t>
  </si>
  <si>
    <t>j56(1)</t>
  </si>
  <si>
    <t>j119a</t>
  </si>
  <si>
    <t>j119b</t>
  </si>
  <si>
    <t>mandah and bhoji</t>
  </si>
  <si>
    <t>j47(1)</t>
  </si>
  <si>
    <t>j41(1)</t>
  </si>
  <si>
    <t>j5a</t>
  </si>
  <si>
    <t>j5b</t>
  </si>
  <si>
    <t>j18(1)</t>
  </si>
  <si>
    <t>j329</t>
  </si>
  <si>
    <t>j271(1)</t>
  </si>
  <si>
    <t>j271(2)</t>
  </si>
  <si>
    <t>j155(1)</t>
  </si>
  <si>
    <t>j284</t>
  </si>
  <si>
    <t>j280</t>
  </si>
  <si>
    <t>j307</t>
  </si>
  <si>
    <t>j308</t>
  </si>
  <si>
    <t>j6(1)</t>
  </si>
  <si>
    <t>j6(2)</t>
  </si>
  <si>
    <t>j20(1)</t>
  </si>
  <si>
    <t>j351</t>
  </si>
  <si>
    <t>j1(1)</t>
  </si>
  <si>
    <t>j592</t>
  </si>
  <si>
    <t>j44(1)</t>
  </si>
  <si>
    <t>j112(1)</t>
  </si>
  <si>
    <t>bhaidpur</t>
  </si>
  <si>
    <t xml:space="preserve">J11 </t>
  </si>
  <si>
    <t>J105A</t>
  </si>
  <si>
    <t>J105B</t>
  </si>
  <si>
    <t>J130A</t>
  </si>
  <si>
    <t>J132(1)</t>
  </si>
  <si>
    <t>J132(2)</t>
  </si>
  <si>
    <t>J94A</t>
  </si>
  <si>
    <t>J94B</t>
  </si>
  <si>
    <t>J13A</t>
  </si>
  <si>
    <t>J13B</t>
  </si>
  <si>
    <t>J39A</t>
  </si>
  <si>
    <t>5(kg/cm'2)</t>
  </si>
  <si>
    <t>J129A</t>
  </si>
  <si>
    <t>J53A</t>
  </si>
  <si>
    <t>J53B</t>
  </si>
  <si>
    <t>J49A</t>
  </si>
  <si>
    <t>J28A</t>
  </si>
  <si>
    <t>J12A</t>
  </si>
  <si>
    <t>J12B</t>
  </si>
  <si>
    <t>J12C</t>
  </si>
  <si>
    <t>6(KG/CM'2)</t>
  </si>
  <si>
    <t>J64A</t>
  </si>
  <si>
    <t>J80A</t>
  </si>
  <si>
    <t>J80B</t>
  </si>
  <si>
    <t>J71A</t>
  </si>
  <si>
    <t>J71B</t>
  </si>
  <si>
    <t>J136A</t>
  </si>
  <si>
    <t>142A</t>
  </si>
  <si>
    <t>J142A</t>
  </si>
  <si>
    <t>J142B</t>
  </si>
  <si>
    <t xml:space="preserve">J129 </t>
  </si>
  <si>
    <t>J130B</t>
  </si>
  <si>
    <t>J129B</t>
  </si>
  <si>
    <t>J97A</t>
  </si>
  <si>
    <t>J115A</t>
  </si>
  <si>
    <t>J115B</t>
  </si>
  <si>
    <t>J118A</t>
  </si>
  <si>
    <t>J102A</t>
  </si>
  <si>
    <t>J102B</t>
  </si>
  <si>
    <t xml:space="preserve">j261 </t>
  </si>
  <si>
    <t>j257</t>
  </si>
  <si>
    <t>j331</t>
  </si>
  <si>
    <t>j332</t>
  </si>
  <si>
    <t>j333</t>
  </si>
  <si>
    <t>j335</t>
  </si>
  <si>
    <t>j28b</t>
  </si>
  <si>
    <t>j24a</t>
  </si>
  <si>
    <t>j24b</t>
  </si>
  <si>
    <t>j16a</t>
  </si>
  <si>
    <t>j16b</t>
  </si>
  <si>
    <t>j43a</t>
  </si>
  <si>
    <t>j43b</t>
  </si>
  <si>
    <t>j214</t>
  </si>
  <si>
    <t>j40a</t>
  </si>
  <si>
    <t>j40b</t>
  </si>
  <si>
    <t>j169a</t>
  </si>
  <si>
    <t>j169b</t>
  </si>
  <si>
    <t>j192a</t>
  </si>
  <si>
    <t>j192b</t>
  </si>
  <si>
    <t>j218a</t>
  </si>
  <si>
    <t>j218b</t>
  </si>
  <si>
    <t>j223b</t>
  </si>
  <si>
    <t>UTRAS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</si>
</sst>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400]h:mm:ss\ AM/PM"/>
    <numFmt numFmtId="165" formatCode="0\4"/>
    <numFmt numFmtId="166" formatCode="00"/>
  </numFmts>
  <fonts count="23">
    <font>
      <sz val="11"/>
      <color theme="1"/>
      <name val="Calibri"/>
      <family val="2"/>
      <scheme val="minor"/>
    </font>
    <font>
      <sz val="11"/>
      <color theme="1"/>
      <name val="Calibri"/>
      <family val="2"/>
      <scheme val="minor"/>
    </font>
    <font>
      <sz val="10"/>
      <name val="Arial"/>
      <family val="2"/>
    </font>
    <font>
      <b/>
      <sz val="9"/>
      <name val="Calibri"/>
      <family val="2"/>
      <scheme val="minor"/>
    </font>
    <font>
      <b/>
      <sz val="18"/>
      <name val="Calibri"/>
      <family val="2"/>
      <scheme val="minor"/>
    </font>
    <font>
      <b/>
      <sz val="11"/>
      <name val="Adani Regular"/>
    </font>
    <font>
      <b/>
      <sz val="12"/>
      <name val="Book Antiqua"/>
      <family val="1"/>
    </font>
    <font>
      <b/>
      <u/>
      <sz val="12"/>
      <name val="Calibri "/>
    </font>
    <font>
      <b/>
      <sz val="14"/>
      <name val="Calibri "/>
    </font>
    <font>
      <b/>
      <sz val="12"/>
      <name val="Calibri "/>
    </font>
    <font>
      <sz val="12"/>
      <name val="Calibri "/>
    </font>
    <font>
      <b/>
      <vertAlign val="superscript"/>
      <sz val="12"/>
      <name val="Calibri "/>
    </font>
    <font>
      <sz val="12"/>
      <name val="Arial"/>
      <family val="2"/>
    </font>
    <font>
      <b/>
      <sz val="10"/>
      <name val="Arial"/>
      <family val="2"/>
    </font>
    <font>
      <b/>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b/>
      <sz val="12"/>
      <name val="Arial"/>
      <family val="2"/>
    </font>
    <font>
      <b/>
      <sz val="14"/>
      <color theme="1"/>
      <name val="Calibri"/>
      <family val="2"/>
      <scheme val="minor"/>
    </font>
    <font>
      <b/>
      <sz val="12"/>
      <color theme="1"/>
      <name val="Calibri Light"/>
      <family val="1"/>
      <scheme val="major"/>
    </font>
    <font>
      <sz val="12"/>
      <name val="Calibri"/>
      <charset val="134"/>
      <scheme val="minor"/>
    </font>
    <font>
      <sz val="12"/>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00B050"/>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5" tint="-0.49998474074526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2" fillId="0" borderId="0"/>
    <xf numFmtId="0" fontId="1" fillId="0" borderId="0"/>
    <xf numFmtId="0" fontId="12" fillId="0" borderId="0"/>
    <xf numFmtId="0" fontId="1" fillId="0" borderId="0"/>
    <xf numFmtId="0" fontId="1" fillId="0" borderId="0"/>
  </cellStyleXfs>
  <cellXfs count="492">
    <xf numFmtId="0" fontId="0" fillId="0" borderId="0" xfId="0"/>
    <xf numFmtId="0" fontId="7" fillId="0" borderId="1" xfId="2" applyFont="1" applyBorder="1" applyAlignment="1">
      <alignment horizontal="center" vertical="center" wrapText="1"/>
    </xf>
    <xf numFmtId="0" fontId="8" fillId="0" borderId="1" xfId="2" applyFont="1" applyBorder="1" applyAlignment="1">
      <alignment vertical="center" wrapText="1"/>
    </xf>
    <xf numFmtId="0" fontId="10" fillId="0" borderId="1" xfId="2" applyFont="1" applyBorder="1" applyAlignment="1">
      <alignment horizontal="center" vertical="center" wrapText="1"/>
    </xf>
    <xf numFmtId="0" fontId="9" fillId="0" borderId="1" xfId="2" applyFont="1" applyBorder="1" applyAlignment="1">
      <alignment horizontal="center" vertical="top" wrapText="1"/>
    </xf>
    <xf numFmtId="0" fontId="13" fillId="0" borderId="1" xfId="0" applyFont="1" applyBorder="1" applyAlignment="1">
      <alignment horizontal="center" vertical="center"/>
    </xf>
    <xf numFmtId="0" fontId="13" fillId="0" borderId="1" xfId="3" applyFont="1" applyBorder="1" applyAlignment="1">
      <alignment vertical="center"/>
    </xf>
    <xf numFmtId="0" fontId="14" fillId="0" borderId="1" xfId="0" applyFont="1" applyBorder="1" applyAlignment="1">
      <alignment vertical="top"/>
    </xf>
    <xf numFmtId="0" fontId="14" fillId="0" borderId="1" xfId="0" applyFont="1" applyBorder="1"/>
    <xf numFmtId="0" fontId="0" fillId="0" borderId="9" xfId="0" applyBorder="1"/>
    <xf numFmtId="0" fontId="0" fillId="0" borderId="10" xfId="0" applyBorder="1"/>
    <xf numFmtId="0" fontId="0" fillId="0" borderId="12" xfId="0" applyBorder="1"/>
    <xf numFmtId="0" fontId="16" fillId="0" borderId="9" xfId="0" applyFont="1" applyBorder="1" applyAlignment="1">
      <alignment horizontal="center" vertical="center"/>
    </xf>
    <xf numFmtId="0" fontId="16" fillId="0" borderId="0" xfId="0" applyFont="1" applyAlignment="1">
      <alignment horizontal="center" vertical="center"/>
    </xf>
    <xf numFmtId="0" fontId="15" fillId="0" borderId="3"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15" xfId="0" applyFont="1" applyBorder="1" applyAlignment="1">
      <alignment vertical="top"/>
    </xf>
    <xf numFmtId="0" fontId="15" fillId="0" borderId="17" xfId="0" applyFont="1" applyBorder="1" applyAlignment="1">
      <alignment vertical="center"/>
    </xf>
    <xf numFmtId="0" fontId="14" fillId="0" borderId="19" xfId="0" applyFont="1" applyBorder="1" applyAlignment="1">
      <alignment vertical="center"/>
    </xf>
    <xf numFmtId="0" fontId="14" fillId="0" borderId="15" xfId="0" applyFont="1" applyBorder="1"/>
    <xf numFmtId="0" fontId="14" fillId="0" borderId="16" xfId="0" applyFont="1" applyBorder="1"/>
    <xf numFmtId="0" fontId="14" fillId="0" borderId="16" xfId="0" applyFont="1" applyBorder="1" applyAlignment="1">
      <alignment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7" xfId="0" applyFont="1" applyBorder="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center" wrapText="1"/>
    </xf>
    <xf numFmtId="0" fontId="14" fillId="0" borderId="5" xfId="0" applyFont="1" applyBorder="1" applyAlignment="1">
      <alignment vertical="top"/>
    </xf>
    <xf numFmtId="0" fontId="14" fillId="0" borderId="15" xfId="0" applyFont="1" applyBorder="1" applyAlignment="1">
      <alignment horizontal="center" vertical="center"/>
    </xf>
    <xf numFmtId="0" fontId="14" fillId="0" borderId="1" xfId="0" applyFont="1" applyBorder="1" applyAlignment="1">
      <alignment horizontal="center" vertical="center"/>
    </xf>
    <xf numFmtId="0" fontId="0" fillId="0" borderId="1" xfId="0" applyBorder="1"/>
    <xf numFmtId="0" fontId="0" fillId="0" borderId="16" xfId="0" applyBorder="1"/>
    <xf numFmtId="0" fontId="0" fillId="0" borderId="1" xfId="0" applyBorder="1" applyAlignment="1">
      <alignment horizontal="center" vertical="center"/>
    </xf>
    <xf numFmtId="14" fontId="14" fillId="0" borderId="7" xfId="0" applyNumberFormat="1" applyFont="1" applyBorder="1" applyAlignment="1">
      <alignment vertical="center"/>
    </xf>
    <xf numFmtId="20" fontId="0" fillId="0" borderId="1" xfId="0" applyNumberFormat="1" applyBorder="1" applyAlignment="1">
      <alignment horizontal="center" vertical="center"/>
    </xf>
    <xf numFmtId="0" fontId="0" fillId="0" borderId="15" xfId="0" applyBorder="1" applyAlignment="1">
      <alignment horizontal="center" vertical="center"/>
    </xf>
    <xf numFmtId="14" fontId="0" fillId="0" borderId="1" xfId="0" applyNumberFormat="1" applyBorder="1" applyAlignment="1">
      <alignment horizontal="center" vertical="center"/>
    </xf>
    <xf numFmtId="0" fontId="0" fillId="0" borderId="16" xfId="0" applyBorder="1" applyAlignment="1">
      <alignment horizontal="center" vertical="center"/>
    </xf>
    <xf numFmtId="14" fontId="14" fillId="0" borderId="7"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xf>
    <xf numFmtId="14" fontId="15" fillId="0" borderId="3" xfId="0" applyNumberFormat="1" applyFont="1" applyBorder="1" applyAlignment="1">
      <alignment vertical="center"/>
    </xf>
    <xf numFmtId="14" fontId="14" fillId="0" borderId="6" xfId="0" applyNumberFormat="1" applyFont="1" applyBorder="1" applyAlignment="1">
      <alignment horizontal="center" vertical="center"/>
    </xf>
    <xf numFmtId="0" fontId="0" fillId="0" borderId="1" xfId="0" applyBorder="1" applyAlignment="1">
      <alignment horizontal="center"/>
    </xf>
    <xf numFmtId="164" fontId="0" fillId="0" borderId="1" xfId="0" applyNumberFormat="1" applyBorder="1" applyAlignment="1">
      <alignment horizontal="center" vertical="center"/>
    </xf>
    <xf numFmtId="14" fontId="14" fillId="0" borderId="0" xfId="0" applyNumberFormat="1" applyFont="1"/>
    <xf numFmtId="0" fontId="13" fillId="0" borderId="15" xfId="3" applyFont="1"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17" xfId="0" applyBorder="1"/>
    <xf numFmtId="0" fontId="0" fillId="0" borderId="31" xfId="0"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6" fillId="0" borderId="9" xfId="0" applyFont="1" applyBorder="1" applyAlignment="1">
      <alignment vertical="center"/>
    </xf>
    <xf numFmtId="0" fontId="16"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7" xfId="0" applyFont="1" applyBorder="1" applyAlignment="1">
      <alignment vertical="center"/>
    </xf>
    <xf numFmtId="0" fontId="14" fillId="0" borderId="15" xfId="0" applyFont="1" applyBorder="1" applyAlignment="1">
      <alignment horizontal="center" vertical="top"/>
    </xf>
    <xf numFmtId="0" fontId="17" fillId="0" borderId="2" xfId="0" applyFont="1" applyBorder="1" applyAlignment="1">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31" xfId="0" applyFill="1"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xf>
    <xf numFmtId="0" fontId="0" fillId="4" borderId="1" xfId="0" applyFill="1" applyBorder="1" applyAlignment="1">
      <alignment horizontal="center"/>
    </xf>
    <xf numFmtId="0" fontId="0" fillId="4" borderId="15" xfId="0" applyFill="1" applyBorder="1" applyAlignment="1">
      <alignment horizontal="center" vertical="center"/>
    </xf>
    <xf numFmtId="0" fontId="0" fillId="4" borderId="1" xfId="0" applyFill="1" applyBorder="1" applyAlignment="1">
      <alignment horizontal="center" vertical="center"/>
    </xf>
    <xf numFmtId="164" fontId="0" fillId="4" borderId="1" xfId="0" applyNumberFormat="1" applyFill="1" applyBorder="1" applyAlignment="1">
      <alignment horizontal="center" vertical="center"/>
    </xf>
    <xf numFmtId="0" fontId="0" fillId="4" borderId="16" xfId="0" applyFill="1" applyBorder="1" applyAlignment="1">
      <alignment horizontal="center" vertical="center"/>
    </xf>
    <xf numFmtId="0" fontId="0" fillId="4" borderId="0" xfId="0" applyFill="1"/>
    <xf numFmtId="0" fontId="0" fillId="4" borderId="1" xfId="0" applyFill="1" applyBorder="1"/>
    <xf numFmtId="0" fontId="14" fillId="4" borderId="16" xfId="0" applyFont="1" applyFill="1" applyBorder="1" applyAlignment="1">
      <alignment wrapText="1"/>
    </xf>
    <xf numFmtId="0" fontId="14" fillId="4" borderId="15" xfId="0" applyFont="1" applyFill="1" applyBorder="1"/>
    <xf numFmtId="0" fontId="14" fillId="4" borderId="1" xfId="0" applyFont="1" applyFill="1" applyBorder="1"/>
    <xf numFmtId="0" fontId="14" fillId="4" borderId="16" xfId="0" applyFont="1" applyFill="1" applyBorder="1"/>
    <xf numFmtId="0" fontId="0" fillId="4" borderId="17" xfId="0" applyFill="1" applyBorder="1"/>
    <xf numFmtId="0" fontId="14" fillId="0" borderId="4" xfId="0" applyFont="1" applyBorder="1" applyAlignment="1">
      <alignment horizontal="center"/>
    </xf>
    <xf numFmtId="0" fontId="5" fillId="0" borderId="15" xfId="1" applyFont="1" applyBorder="1" applyAlignment="1">
      <alignment horizontal="left" vertical="center" wrapText="1"/>
    </xf>
    <xf numFmtId="0" fontId="5" fillId="0" borderId="1" xfId="1" applyFont="1" applyBorder="1" applyAlignment="1">
      <alignment horizontal="left" vertical="center" wrapText="1"/>
    </xf>
    <xf numFmtId="0" fontId="0" fillId="0" borderId="13" xfId="0" applyBorder="1" applyAlignment="1">
      <alignment horizontal="center"/>
    </xf>
    <xf numFmtId="0" fontId="0" fillId="0" borderId="14" xfId="0" applyBorder="1" applyAlignment="1">
      <alignment horizont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5" fillId="0" borderId="18" xfId="1" applyFont="1" applyBorder="1" applyAlignment="1">
      <alignment horizontal="left" vertical="center" wrapText="1"/>
    </xf>
    <xf numFmtId="0" fontId="5" fillId="0" borderId="4" xfId="1" applyFont="1" applyBorder="1" applyAlignment="1">
      <alignment horizontal="left" vertical="center" wrapText="1"/>
    </xf>
    <xf numFmtId="0" fontId="14" fillId="0" borderId="18" xfId="0" applyFont="1" applyBorder="1" applyAlignment="1">
      <alignment horizontal="center" vertical="top"/>
    </xf>
    <xf numFmtId="0" fontId="14" fillId="0" borderId="3" xfId="0" applyFont="1" applyBorder="1" applyAlignment="1">
      <alignment horizontal="center" vertical="top"/>
    </xf>
    <xf numFmtId="0" fontId="14" fillId="0" borderId="17" xfId="0" applyFont="1" applyBorder="1" applyAlignment="1">
      <alignment horizontal="center" vertical="top"/>
    </xf>
    <xf numFmtId="0" fontId="14" fillId="0" borderId="2" xfId="0" applyFont="1" applyBorder="1" applyAlignment="1">
      <alignment horizontal="center"/>
    </xf>
    <xf numFmtId="0" fontId="14" fillId="0" borderId="3" xfId="0" applyFont="1" applyBorder="1" applyAlignment="1">
      <alignment horizontal="center"/>
    </xf>
    <xf numFmtId="0" fontId="14" fillId="0" borderId="16" xfId="0" applyFont="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0" fillId="0" borderId="0" xfId="0" applyAlignment="1">
      <alignment horizontal="center"/>
    </xf>
    <xf numFmtId="0" fontId="14" fillId="4" borderId="17" xfId="0" applyFont="1" applyFill="1" applyBorder="1" applyAlignment="1">
      <alignment vertical="center"/>
    </xf>
    <xf numFmtId="0" fontId="15" fillId="0" borderId="1" xfId="0" applyFont="1" applyBorder="1" applyAlignment="1">
      <alignment horizontal="center"/>
    </xf>
    <xf numFmtId="0" fontId="15" fillId="0" borderId="1" xfId="0" applyFont="1" applyBorder="1" applyAlignment="1">
      <alignment vertical="center"/>
    </xf>
    <xf numFmtId="0" fontId="14" fillId="0" borderId="1" xfId="0" applyFont="1" applyBorder="1" applyAlignment="1">
      <alignment vertical="center"/>
    </xf>
    <xf numFmtId="14" fontId="14" fillId="0" borderId="6" xfId="0" applyNumberFormat="1" applyFont="1" applyBorder="1" applyAlignment="1">
      <alignment vertical="center"/>
    </xf>
    <xf numFmtId="0" fontId="17" fillId="0" borderId="1" xfId="0" applyFont="1" applyBorder="1" applyAlignment="1">
      <alignment vertical="center"/>
    </xf>
    <xf numFmtId="0" fontId="17" fillId="0" borderId="0" xfId="0" applyFont="1" applyAlignment="1">
      <alignment vertical="center"/>
    </xf>
    <xf numFmtId="0" fontId="0" fillId="0" borderId="0" xfId="0" applyAlignment="1">
      <alignment wrapText="1"/>
    </xf>
    <xf numFmtId="0" fontId="17" fillId="4" borderId="1" xfId="0" applyFont="1" applyFill="1" applyBorder="1" applyAlignment="1">
      <alignment vertical="center"/>
    </xf>
    <xf numFmtId="0" fontId="18" fillId="4" borderId="1" xfId="3" applyFont="1" applyFill="1" applyBorder="1" applyAlignment="1">
      <alignment horizontal="center" vertical="center"/>
    </xf>
    <xf numFmtId="0" fontId="15" fillId="4" borderId="1" xfId="0" applyFont="1" applyFill="1" applyBorder="1" applyAlignment="1">
      <alignment horizontal="center" vertical="center"/>
    </xf>
    <xf numFmtId="14" fontId="0" fillId="0" borderId="0" xfId="0" applyNumberFormat="1"/>
    <xf numFmtId="0" fontId="17" fillId="0" borderId="0" xfId="0" applyFont="1" applyAlignment="1">
      <alignment horizontal="center" vertical="center"/>
    </xf>
    <xf numFmtId="0" fontId="17" fillId="0" borderId="32" xfId="0" applyFont="1" applyBorder="1" applyAlignment="1">
      <alignment horizontal="center" vertical="center"/>
    </xf>
    <xf numFmtId="0" fontId="17" fillId="4" borderId="1" xfId="0" applyFont="1" applyFill="1" applyBorder="1" applyAlignment="1">
      <alignment horizontal="center" vertical="center"/>
    </xf>
    <xf numFmtId="0" fontId="14" fillId="0" borderId="5" xfId="0" applyFont="1" applyBorder="1" applyAlignment="1">
      <alignment horizontal="center" vertical="center"/>
    </xf>
    <xf numFmtId="0" fontId="17" fillId="2" borderId="1" xfId="0" applyFont="1" applyFill="1" applyBorder="1" applyAlignment="1">
      <alignment horizontal="center" vertical="center"/>
    </xf>
    <xf numFmtId="0" fontId="0" fillId="5" borderId="1" xfId="0" applyFill="1" applyBorder="1" applyAlignment="1">
      <alignment horizontal="center"/>
    </xf>
    <xf numFmtId="0" fontId="0" fillId="6" borderId="1" xfId="0" applyFill="1" applyBorder="1" applyAlignment="1">
      <alignment horizontal="center"/>
    </xf>
    <xf numFmtId="0" fontId="0" fillId="7" borderId="1" xfId="0" applyFill="1" applyBorder="1" applyAlignment="1">
      <alignment horizontal="center"/>
    </xf>
    <xf numFmtId="0" fontId="0" fillId="8" borderId="0" xfId="0" applyFill="1"/>
    <xf numFmtId="0" fontId="0" fillId="7" borderId="0" xfId="0" applyFill="1"/>
    <xf numFmtId="0" fontId="0" fillId="5" borderId="0" xfId="0" applyFill="1"/>
    <xf numFmtId="0" fontId="0" fillId="2" borderId="0" xfId="0" applyFill="1"/>
    <xf numFmtId="0" fontId="0" fillId="4" borderId="0" xfId="0" applyFill="1" applyAlignment="1">
      <alignment horizontal="center"/>
    </xf>
    <xf numFmtId="0" fontId="0" fillId="4" borderId="0" xfId="0" applyFill="1" applyAlignment="1">
      <alignment horizontal="center" vertical="center"/>
    </xf>
    <xf numFmtId="0" fontId="14" fillId="0" borderId="0" xfId="0" applyFont="1" applyAlignment="1">
      <alignment horizontal="center" vertical="center"/>
    </xf>
    <xf numFmtId="0" fontId="14" fillId="0" borderId="26" xfId="0" applyFont="1" applyBorder="1" applyAlignment="1">
      <alignment horizontal="center" wrapText="1"/>
    </xf>
    <xf numFmtId="0" fontId="0" fillId="0" borderId="26" xfId="0" applyBorder="1" applyAlignment="1">
      <alignment horizontal="center"/>
    </xf>
    <xf numFmtId="0" fontId="0" fillId="0" borderId="4" xfId="0" applyBorder="1" applyAlignment="1">
      <alignment horizontal="center"/>
    </xf>
    <xf numFmtId="0" fontId="0" fillId="4" borderId="2" xfId="0" applyFill="1" applyBorder="1" applyAlignment="1">
      <alignment horizontal="center"/>
    </xf>
    <xf numFmtId="165" fontId="14" fillId="0" borderId="1" xfId="0" applyNumberFormat="1" applyFont="1" applyBorder="1" applyAlignment="1">
      <alignment horizontal="center" vertical="center" wrapText="1"/>
    </xf>
    <xf numFmtId="166" fontId="14" fillId="0" borderId="1" xfId="0" applyNumberFormat="1" applyFont="1" applyBorder="1" applyAlignment="1">
      <alignment horizontal="center" vertical="center" wrapText="1"/>
    </xf>
    <xf numFmtId="0" fontId="17" fillId="0" borderId="1" xfId="0" applyFont="1" applyBorder="1" applyAlignment="1">
      <alignment horizontal="left"/>
    </xf>
    <xf numFmtId="0" fontId="0" fillId="0" borderId="1" xfId="0" applyBorder="1" applyAlignment="1">
      <alignment horizontal="left"/>
    </xf>
    <xf numFmtId="0" fontId="0" fillId="0" borderId="2" xfId="0" applyBorder="1" applyAlignment="1">
      <alignment horizontal="center"/>
    </xf>
    <xf numFmtId="0" fontId="0" fillId="2" borderId="2" xfId="0" applyFill="1" applyBorder="1" applyAlignment="1">
      <alignment horizontal="center"/>
    </xf>
    <xf numFmtId="0" fontId="14" fillId="0" borderId="1" xfId="0" applyFont="1" applyBorder="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0" fillId="4" borderId="1" xfId="0" applyFill="1" applyBorder="1" applyAlignment="1">
      <alignment horizontal="center"/>
    </xf>
    <xf numFmtId="0" fontId="0" fillId="0" borderId="1" xfId="0" applyBorder="1" applyAlignment="1">
      <alignment horizontal="center"/>
    </xf>
    <xf numFmtId="0" fontId="0" fillId="0" borderId="1" xfId="0" applyBorder="1" applyAlignment="1"/>
    <xf numFmtId="0" fontId="19" fillId="0" borderId="3" xfId="0" applyFont="1" applyBorder="1" applyAlignment="1">
      <alignment vertical="center"/>
    </xf>
    <xf numFmtId="0" fontId="14"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0" borderId="0" xfId="0" applyBorder="1" applyAlignment="1">
      <alignment horizontal="center"/>
    </xf>
    <xf numFmtId="0" fontId="19" fillId="0" borderId="3" xfId="0" applyFont="1" applyBorder="1" applyAlignment="1">
      <alignment horizontal="center" vertical="center"/>
    </xf>
    <xf numFmtId="0" fontId="14" fillId="0" borderId="1" xfId="0" applyFont="1" applyBorder="1" applyAlignment="1">
      <alignment horizontal="center" vertical="center" wrapText="1"/>
    </xf>
    <xf numFmtId="0" fontId="0" fillId="4" borderId="1" xfId="0" applyFill="1" applyBorder="1" applyAlignment="1">
      <alignment horizontal="center"/>
    </xf>
    <xf numFmtId="0" fontId="19" fillId="0" borderId="1" xfId="0" applyFont="1" applyBorder="1" applyAlignment="1">
      <alignment horizontal="center" vertical="center"/>
    </xf>
    <xf numFmtId="0" fontId="0" fillId="0" borderId="1" xfId="0" applyBorder="1" applyAlignment="1">
      <alignment horizontal="center"/>
    </xf>
    <xf numFmtId="0" fontId="19" fillId="4" borderId="1" xfId="0" applyFont="1" applyFill="1" applyBorder="1" applyAlignment="1">
      <alignment horizontal="center" vertical="center"/>
    </xf>
    <xf numFmtId="2" fontId="0" fillId="0" borderId="1" xfId="0" applyNumberFormat="1" applyBorder="1" applyAlignment="1">
      <alignment horizontal="center"/>
    </xf>
    <xf numFmtId="0" fontId="0" fillId="0" borderId="31" xfId="0" applyBorder="1" applyAlignment="1">
      <alignment horizontal="center"/>
    </xf>
    <xf numFmtId="0" fontId="17" fillId="0" borderId="1" xfId="0" applyFont="1" applyBorder="1"/>
    <xf numFmtId="0" fontId="0" fillId="4" borderId="1" xfId="0" applyFill="1" applyBorder="1" applyAlignment="1">
      <alignment horizontal="center"/>
    </xf>
    <xf numFmtId="0" fontId="0" fillId="0" borderId="0" xfId="0" applyBorder="1"/>
    <xf numFmtId="2" fontId="0" fillId="0" borderId="0" xfId="0" applyNumberFormat="1" applyBorder="1" applyAlignment="1">
      <alignment horizontal="center"/>
    </xf>
    <xf numFmtId="0" fontId="14" fillId="0" borderId="1" xfId="0" applyFont="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xf>
    <xf numFmtId="0" fontId="19" fillId="0" borderId="1" xfId="0" applyFont="1" applyBorder="1" applyAlignment="1">
      <alignment horizontal="center" vertical="center"/>
    </xf>
    <xf numFmtId="0" fontId="0" fillId="0" borderId="1" xfId="0" applyBorder="1" applyAlignment="1">
      <alignment horizontal="center"/>
    </xf>
    <xf numFmtId="0" fontId="14" fillId="0" borderId="1" xfId="0" applyFont="1" applyBorder="1" applyAlignment="1">
      <alignment horizontal="center" vertical="center" wrapText="1"/>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4" borderId="1" xfId="0" applyFill="1" applyBorder="1" applyAlignment="1">
      <alignment horizontal="center"/>
    </xf>
    <xf numFmtId="0" fontId="0" fillId="0" borderId="1" xfId="0" applyBorder="1" applyAlignment="1">
      <alignment horizontal="center"/>
    </xf>
    <xf numFmtId="0" fontId="19" fillId="0" borderId="1" xfId="0" applyFont="1" applyBorder="1" applyAlignment="1">
      <alignment horizontal="center" vertical="center"/>
    </xf>
    <xf numFmtId="0" fontId="17" fillId="4" borderId="1" xfId="0" applyFont="1" applyFill="1" applyBorder="1" applyAlignment="1">
      <alignment horizontal="center"/>
    </xf>
    <xf numFmtId="0" fontId="17" fillId="0" borderId="26" xfId="0" applyFont="1" applyBorder="1" applyAlignment="1">
      <alignment horizontal="center"/>
    </xf>
    <xf numFmtId="0" fontId="17" fillId="4" borderId="0" xfId="0" applyFont="1" applyFill="1" applyBorder="1" applyAlignment="1">
      <alignment horizontal="center"/>
    </xf>
    <xf numFmtId="3" fontId="17" fillId="0" borderId="1" xfId="0" applyNumberFormat="1" applyFont="1" applyBorder="1" applyAlignment="1">
      <alignment horizontal="center"/>
    </xf>
    <xf numFmtId="0" fontId="0" fillId="0" borderId="1" xfId="0" applyBorder="1" applyAlignment="1">
      <alignment horizontal="center"/>
    </xf>
    <xf numFmtId="0" fontId="14" fillId="0" borderId="1" xfId="0" applyFont="1" applyBorder="1" applyAlignment="1">
      <alignment horizontal="center" vertical="center" wrapText="1"/>
    </xf>
    <xf numFmtId="0" fontId="0" fillId="0" borderId="1" xfId="0" applyBorder="1"/>
    <xf numFmtId="0" fontId="0" fillId="4" borderId="1" xfId="0" applyFill="1" applyBorder="1" applyAlignment="1">
      <alignment horizontal="center"/>
    </xf>
    <xf numFmtId="0" fontId="0" fillId="0" borderId="1" xfId="0" applyBorder="1" applyAlignment="1">
      <alignment horizontal="center"/>
    </xf>
    <xf numFmtId="0" fontId="19" fillId="0" borderId="1" xfId="0" applyFont="1" applyBorder="1" applyAlignment="1">
      <alignment horizontal="center" vertical="center"/>
    </xf>
    <xf numFmtId="0" fontId="14" fillId="0" borderId="1" xfId="0" applyFont="1" applyBorder="1" applyAlignment="1">
      <alignment horizontal="center" vertical="center" wrapText="1"/>
    </xf>
    <xf numFmtId="0" fontId="0" fillId="0" borderId="1" xfId="0" applyBorder="1"/>
    <xf numFmtId="0" fontId="0" fillId="4" borderId="1" xfId="0" applyFill="1" applyBorder="1" applyAlignment="1">
      <alignment horizontal="center"/>
    </xf>
    <xf numFmtId="0" fontId="19" fillId="0" borderId="1" xfId="0" applyFont="1" applyBorder="1" applyAlignment="1">
      <alignment horizontal="center" vertical="center"/>
    </xf>
    <xf numFmtId="0" fontId="0" fillId="0" borderId="1" xfId="0" applyBorder="1" applyAlignment="1">
      <alignment horizontal="center"/>
    </xf>
    <xf numFmtId="0" fontId="21" fillId="0" borderId="1" xfId="0" applyFont="1" applyBorder="1" applyAlignment="1">
      <alignment horizontal="center" vertical="center"/>
    </xf>
    <xf numFmtId="0" fontId="21" fillId="4" borderId="1" xfId="0" applyFont="1" applyFill="1" applyBorder="1" applyAlignment="1">
      <alignment horizontal="center" vertical="center"/>
    </xf>
    <xf numFmtId="0" fontId="21" fillId="0" borderId="1" xfId="0" applyFont="1" applyFill="1" applyBorder="1" applyAlignment="1">
      <alignment horizontal="center" vertical="center"/>
    </xf>
    <xf numFmtId="0" fontId="19" fillId="0" borderId="0" xfId="0" applyFont="1" applyBorder="1" applyAlignment="1">
      <alignment horizontal="center" vertical="center"/>
    </xf>
    <xf numFmtId="0" fontId="14"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xf numFmtId="0" fontId="0" fillId="4" borderId="1" xfId="0" applyFill="1" applyBorder="1" applyAlignment="1">
      <alignment horizontal="center"/>
    </xf>
    <xf numFmtId="0" fontId="19" fillId="0" borderId="1" xfId="0" applyFont="1" applyBorder="1" applyAlignment="1">
      <alignment horizontal="center" vertical="center"/>
    </xf>
    <xf numFmtId="0" fontId="0" fillId="0" borderId="1" xfId="0" applyBorder="1" applyAlignment="1">
      <alignment horizontal="center"/>
    </xf>
    <xf numFmtId="0" fontId="14" fillId="0" borderId="1" xfId="0" applyFont="1" applyBorder="1" applyAlignment="1">
      <alignment horizontal="center" vertical="center" wrapText="1"/>
    </xf>
    <xf numFmtId="0" fontId="0" fillId="0" borderId="1" xfId="0" applyBorder="1"/>
    <xf numFmtId="0" fontId="0" fillId="4" borderId="1" xfId="0" applyFill="1" applyBorder="1" applyAlignment="1">
      <alignment horizontal="center"/>
    </xf>
    <xf numFmtId="0" fontId="0" fillId="0" borderId="1" xfId="0" applyBorder="1" applyAlignment="1">
      <alignment horizontal="center"/>
    </xf>
    <xf numFmtId="0" fontId="19" fillId="0" borderId="1" xfId="0" applyFont="1" applyBorder="1" applyAlignment="1">
      <alignment horizontal="center" vertical="center"/>
    </xf>
    <xf numFmtId="0" fontId="17" fillId="0" borderId="1" xfId="0" applyFont="1" applyBorder="1" applyAlignment="1"/>
    <xf numFmtId="0" fontId="14" fillId="0" borderId="1" xfId="0" applyFont="1" applyBorder="1" applyAlignment="1">
      <alignment horizontal="center" vertical="center" wrapText="1"/>
    </xf>
    <xf numFmtId="0" fontId="0" fillId="4" borderId="1" xfId="0" applyFill="1" applyBorder="1" applyAlignment="1">
      <alignment horizontal="center"/>
    </xf>
    <xf numFmtId="0" fontId="19" fillId="0" borderId="1" xfId="0" applyFont="1" applyBorder="1" applyAlignment="1">
      <alignment horizontal="center" vertical="center"/>
    </xf>
    <xf numFmtId="0" fontId="0" fillId="0" borderId="1" xfId="0" applyBorder="1" applyAlignment="1">
      <alignment horizontal="center"/>
    </xf>
    <xf numFmtId="0" fontId="1" fillId="0" borderId="1" xfId="5" applyFont="1" applyFill="1" applyBorder="1" applyAlignment="1">
      <alignment horizontal="center"/>
    </xf>
    <xf numFmtId="0" fontId="1" fillId="0" borderId="1" xfId="5" applyBorder="1" applyAlignment="1">
      <alignment horizontal="center"/>
    </xf>
    <xf numFmtId="0" fontId="1" fillId="0" borderId="31" xfId="5" applyFont="1" applyFill="1" applyBorder="1" applyAlignment="1">
      <alignment horizontal="center"/>
    </xf>
    <xf numFmtId="0" fontId="1" fillId="0" borderId="1" xfId="5" applyBorder="1"/>
    <xf numFmtId="0" fontId="1" fillId="0" borderId="2" xfId="5" applyFont="1" applyFill="1" applyBorder="1" applyAlignment="1">
      <alignment horizontal="center"/>
    </xf>
    <xf numFmtId="0" fontId="1" fillId="0" borderId="1" xfId="5" applyBorder="1" applyAlignment="1">
      <alignment horizontal="center" vertical="center"/>
    </xf>
    <xf numFmtId="0" fontId="1" fillId="0" borderId="4" xfId="5" applyFont="1" applyFill="1" applyBorder="1" applyAlignment="1">
      <alignment horizontal="center"/>
    </xf>
    <xf numFmtId="0" fontId="14" fillId="0" borderId="1" xfId="0" applyFont="1" applyBorder="1" applyAlignment="1">
      <alignment horizontal="center" vertical="center" wrapText="1"/>
    </xf>
    <xf numFmtId="0" fontId="0" fillId="0" borderId="1" xfId="0" applyBorder="1"/>
    <xf numFmtId="0" fontId="0" fillId="0" borderId="0" xfId="0" applyAlignment="1">
      <alignment horizontal="center"/>
    </xf>
    <xf numFmtId="0" fontId="0" fillId="4" borderId="1" xfId="0" applyFill="1" applyBorder="1" applyAlignment="1">
      <alignment horizontal="center"/>
    </xf>
    <xf numFmtId="0" fontId="19" fillId="0" borderId="1" xfId="0" applyFont="1" applyBorder="1" applyAlignment="1">
      <alignment horizontal="center" vertical="center"/>
    </xf>
    <xf numFmtId="0" fontId="0" fillId="0" borderId="1" xfId="0" applyBorder="1" applyAlignment="1">
      <alignment horizontal="left"/>
    </xf>
    <xf numFmtId="0" fontId="0" fillId="0" borderId="1" xfId="0" applyBorder="1" applyAlignment="1">
      <alignment horizontal="center"/>
    </xf>
    <xf numFmtId="0" fontId="17" fillId="0" borderId="1" xfId="0" applyFont="1" applyBorder="1" applyAlignment="1">
      <alignment horizontal="left"/>
    </xf>
    <xf numFmtId="0" fontId="0" fillId="0" borderId="1" xfId="0" applyFill="1" applyBorder="1" applyAlignment="1">
      <alignment horizontal="center"/>
    </xf>
    <xf numFmtId="0" fontId="14" fillId="0" borderId="1" xfId="0" applyFont="1" applyBorder="1" applyAlignment="1">
      <alignment horizontal="center" vertical="center" wrapText="1"/>
    </xf>
    <xf numFmtId="0" fontId="0" fillId="0" borderId="1" xfId="0" applyBorder="1"/>
    <xf numFmtId="0" fontId="0" fillId="4" borderId="1" xfId="0" applyFill="1" applyBorder="1" applyAlignment="1">
      <alignment horizontal="center"/>
    </xf>
    <xf numFmtId="0" fontId="0" fillId="0" borderId="1" xfId="0" applyBorder="1" applyAlignment="1">
      <alignment horizontal="center"/>
    </xf>
    <xf numFmtId="0" fontId="19" fillId="0" borderId="1" xfId="0" applyFont="1" applyBorder="1" applyAlignment="1">
      <alignment horizontal="center" vertical="center"/>
    </xf>
    <xf numFmtId="0" fontId="14" fillId="0" borderId="1" xfId="0" applyFont="1" applyBorder="1" applyAlignment="1">
      <alignment horizontal="center" vertical="center" wrapText="1"/>
    </xf>
    <xf numFmtId="0" fontId="0" fillId="0" borderId="0" xfId="0" applyAlignment="1">
      <alignment horizontal="center"/>
    </xf>
    <xf numFmtId="0" fontId="0" fillId="4" borderId="1" xfId="0" applyFill="1" applyBorder="1" applyAlignment="1">
      <alignment horizontal="center"/>
    </xf>
    <xf numFmtId="0" fontId="19" fillId="0" borderId="1" xfId="0" applyFont="1" applyBorder="1" applyAlignment="1">
      <alignment horizontal="center" vertical="center"/>
    </xf>
    <xf numFmtId="0" fontId="0" fillId="0" borderId="1" xfId="0" applyBorder="1" applyAlignment="1">
      <alignment horizontal="center"/>
    </xf>
    <xf numFmtId="0" fontId="14" fillId="0" borderId="1" xfId="0" applyFont="1" applyBorder="1" applyAlignment="1">
      <alignment horizontal="center" vertical="center" wrapText="1"/>
    </xf>
    <xf numFmtId="0" fontId="0" fillId="0" borderId="0" xfId="0" applyAlignment="1">
      <alignment horizontal="center"/>
    </xf>
    <xf numFmtId="0" fontId="0" fillId="4" borderId="1" xfId="0" applyFill="1" applyBorder="1" applyAlignment="1">
      <alignment horizontal="center"/>
    </xf>
    <xf numFmtId="0" fontId="19" fillId="0" borderId="1" xfId="0" applyFont="1" applyBorder="1" applyAlignment="1">
      <alignment horizontal="center" vertical="center"/>
    </xf>
    <xf numFmtId="0" fontId="0" fillId="0" borderId="1" xfId="0" applyBorder="1" applyAlignment="1">
      <alignment horizontal="center"/>
    </xf>
    <xf numFmtId="0" fontId="14"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4"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left"/>
    </xf>
    <xf numFmtId="0" fontId="19" fillId="0" borderId="1" xfId="0" applyFont="1" applyBorder="1" applyAlignment="1">
      <alignment horizontal="center" vertical="center"/>
    </xf>
    <xf numFmtId="0" fontId="17" fillId="0" borderId="1" xfId="0" applyFont="1" applyBorder="1" applyAlignment="1">
      <alignment horizontal="left"/>
    </xf>
    <xf numFmtId="0" fontId="14" fillId="0" borderId="1" xfId="0" applyFont="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xf>
    <xf numFmtId="0" fontId="19" fillId="0" borderId="1" xfId="0" applyFont="1" applyBorder="1" applyAlignment="1">
      <alignment horizontal="center" vertical="center"/>
    </xf>
    <xf numFmtId="0" fontId="0" fillId="0" borderId="1" xfId="0" applyBorder="1" applyAlignment="1">
      <alignment horizontal="left"/>
    </xf>
    <xf numFmtId="0" fontId="0" fillId="0" borderId="1" xfId="0" applyBorder="1" applyAlignment="1">
      <alignment horizontal="center"/>
    </xf>
    <xf numFmtId="0" fontId="17" fillId="0" borderId="1" xfId="0" applyFont="1" applyBorder="1" applyAlignment="1">
      <alignment horizontal="left"/>
    </xf>
    <xf numFmtId="0" fontId="14" fillId="0" borderId="1" xfId="0" applyFont="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left"/>
    </xf>
    <xf numFmtId="0" fontId="19" fillId="0" borderId="1" xfId="0" applyFont="1" applyBorder="1" applyAlignment="1">
      <alignment horizontal="center" vertical="center"/>
    </xf>
    <xf numFmtId="0" fontId="17" fillId="0" borderId="1" xfId="0" applyFont="1" applyBorder="1" applyAlignment="1">
      <alignment horizontal="left"/>
    </xf>
    <xf numFmtId="0" fontId="0" fillId="0" borderId="1" xfId="0" applyFill="1" applyBorder="1" applyAlignment="1">
      <alignment horizontal="center" vertical="center"/>
    </xf>
    <xf numFmtId="0" fontId="14" fillId="0" borderId="1" xfId="0" applyFont="1" applyBorder="1" applyAlignment="1">
      <alignment horizontal="center" vertical="center" wrapText="1"/>
    </xf>
    <xf numFmtId="0" fontId="0" fillId="0" borderId="1" xfId="0" applyBorder="1"/>
    <xf numFmtId="0" fontId="0" fillId="4" borderId="1" xfId="0" applyFill="1" applyBorder="1" applyAlignment="1">
      <alignment horizontal="center"/>
    </xf>
    <xf numFmtId="0" fontId="19" fillId="0" borderId="1" xfId="0" applyFont="1" applyBorder="1" applyAlignment="1">
      <alignment horizontal="center" vertical="center"/>
    </xf>
    <xf numFmtId="0" fontId="0" fillId="0" borderId="1" xfId="0" applyBorder="1" applyAlignment="1">
      <alignment horizontal="center"/>
    </xf>
    <xf numFmtId="0" fontId="14" fillId="0" borderId="1" xfId="0" applyFont="1" applyBorder="1" applyAlignment="1">
      <alignment horizontal="center" vertical="center" wrapText="1"/>
    </xf>
    <xf numFmtId="0" fontId="0" fillId="0" borderId="1" xfId="0" applyBorder="1"/>
    <xf numFmtId="0" fontId="0" fillId="4" borderId="1" xfId="0" applyFill="1" applyBorder="1" applyAlignment="1">
      <alignment horizontal="center"/>
    </xf>
    <xf numFmtId="0" fontId="0" fillId="0" borderId="1" xfId="0" applyBorder="1" applyAlignment="1">
      <alignment horizont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4" borderId="1" xfId="0" applyFont="1" applyFill="1" applyBorder="1" applyAlignment="1">
      <alignment horizontal="center" vertical="center"/>
    </xf>
    <xf numFmtId="0" fontId="22" fillId="0" borderId="1" xfId="0" applyFont="1" applyFill="1" applyBorder="1" applyAlignment="1">
      <alignment horizontal="center" vertical="center"/>
    </xf>
    <xf numFmtId="3" fontId="0" fillId="0" borderId="1" xfId="0" applyNumberFormat="1" applyBorder="1" applyAlignment="1">
      <alignment horizontal="center"/>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17" fillId="0" borderId="1" xfId="0" applyFont="1" applyBorder="1" applyAlignment="1">
      <alignment horizontal="left"/>
    </xf>
    <xf numFmtId="0" fontId="0" fillId="0" borderId="1" xfId="0" applyBorder="1" applyAlignment="1">
      <alignment horizontal="left"/>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13" fillId="0" borderId="1" xfId="3" applyFont="1" applyBorder="1" applyAlignment="1">
      <alignment horizontal="center" vertical="center"/>
    </xf>
    <xf numFmtId="0" fontId="2" fillId="0" borderId="1" xfId="3" applyFont="1" applyBorder="1" applyAlignment="1">
      <alignment horizontal="center" vertical="center"/>
    </xf>
    <xf numFmtId="0" fontId="9" fillId="0" borderId="1" xfId="2" applyFont="1" applyBorder="1" applyAlignment="1">
      <alignment horizontal="center" vertical="center"/>
    </xf>
    <xf numFmtId="0" fontId="10" fillId="0" borderId="1" xfId="2" applyFont="1" applyBorder="1" applyAlignment="1">
      <alignment horizontal="center" vertical="center" wrapText="1"/>
    </xf>
    <xf numFmtId="0" fontId="9" fillId="0" borderId="1" xfId="2" applyFont="1" applyBorder="1" applyAlignment="1">
      <alignment horizontal="justify" vertical="center" wrapText="1"/>
    </xf>
    <xf numFmtId="0" fontId="9" fillId="0" borderId="1" xfId="2" applyFont="1" applyBorder="1" applyAlignment="1">
      <alignment horizontal="left" vertical="center" wrapText="1"/>
    </xf>
    <xf numFmtId="0" fontId="10" fillId="0" borderId="1" xfId="2" applyFont="1" applyBorder="1" applyAlignment="1">
      <alignment horizontal="left" vertical="top" wrapText="1"/>
    </xf>
    <xf numFmtId="0" fontId="8" fillId="0" borderId="1" xfId="2" applyFont="1" applyBorder="1" applyAlignment="1">
      <alignment horizontal="left" vertical="center" wrapText="1"/>
    </xf>
    <xf numFmtId="0" fontId="8" fillId="0" borderId="1" xfId="2" applyFont="1" applyBorder="1" applyAlignment="1">
      <alignment horizontal="center" vertical="center" wrapText="1"/>
    </xf>
    <xf numFmtId="0" fontId="3" fillId="0" borderId="1" xfId="1" applyFont="1" applyBorder="1" applyAlignment="1">
      <alignment horizontal="center"/>
    </xf>
    <xf numFmtId="0" fontId="4" fillId="0" borderId="1" xfId="1" applyFont="1" applyBorder="1" applyAlignment="1">
      <alignment horizontal="center" vertical="center" wrapText="1"/>
    </xf>
    <xf numFmtId="0" fontId="1" fillId="0" borderId="1" xfId="0" applyFont="1" applyBorder="1" applyAlignment="1">
      <alignment horizontal="center"/>
    </xf>
    <xf numFmtId="0" fontId="5" fillId="0" borderId="2" xfId="1" applyFont="1" applyBorder="1" applyAlignment="1">
      <alignment horizontal="left" wrapText="1"/>
    </xf>
    <xf numFmtId="0" fontId="5" fillId="0" borderId="3" xfId="1" applyFont="1" applyBorder="1" applyAlignment="1">
      <alignment horizontal="left" wrapText="1"/>
    </xf>
    <xf numFmtId="0" fontId="5" fillId="0" borderId="4" xfId="1" applyFont="1" applyBorder="1" applyAlignment="1">
      <alignment horizontal="left"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7" fillId="0" borderId="1" xfId="2" applyFont="1" applyBorder="1" applyAlignment="1">
      <alignment horizontal="left" vertical="center" wrapText="1"/>
    </xf>
    <xf numFmtId="0" fontId="7" fillId="0" borderId="1" xfId="2" applyFont="1" applyBorder="1" applyAlignment="1">
      <alignment horizontal="center" vertical="center" wrapText="1"/>
    </xf>
    <xf numFmtId="0" fontId="5" fillId="0" borderId="15" xfId="1" applyFont="1" applyBorder="1" applyAlignment="1">
      <alignment horizontal="left" vertical="center" wrapText="1"/>
    </xf>
    <xf numFmtId="0" fontId="5" fillId="0" borderId="1" xfId="1" applyFont="1" applyBorder="1" applyAlignment="1">
      <alignment horizontal="left" vertical="center" wrapText="1"/>
    </xf>
    <xf numFmtId="0" fontId="15" fillId="0" borderId="18" xfId="0" applyFont="1" applyBorder="1" applyAlignment="1">
      <alignment horizontal="center"/>
    </xf>
    <xf numFmtId="0" fontId="15" fillId="0" borderId="3" xfId="0" applyFont="1" applyBorder="1" applyAlignment="1">
      <alignment horizontal="center"/>
    </xf>
    <xf numFmtId="0" fontId="15" fillId="0" borderId="17" xfId="0" applyFont="1" applyBorder="1" applyAlignment="1">
      <alignment horizontal="center"/>
    </xf>
    <xf numFmtId="0" fontId="14" fillId="0" borderId="1"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5" fillId="0" borderId="18" xfId="1" applyFont="1" applyBorder="1" applyAlignment="1">
      <alignment horizontal="left" vertical="center" wrapText="1"/>
    </xf>
    <xf numFmtId="0" fontId="5" fillId="0" borderId="4" xfId="1" applyFont="1" applyBorder="1" applyAlignment="1">
      <alignment horizontal="left" vertical="center" wrapText="1"/>
    </xf>
    <xf numFmtId="0" fontId="14" fillId="0" borderId="18" xfId="0" applyFont="1" applyBorder="1" applyAlignment="1">
      <alignment horizontal="center" vertical="top"/>
    </xf>
    <xf numFmtId="0" fontId="14" fillId="0" borderId="3" xfId="0" applyFont="1" applyBorder="1" applyAlignment="1">
      <alignment horizontal="center" vertical="top"/>
    </xf>
    <xf numFmtId="0" fontId="14" fillId="0" borderId="17" xfId="0" applyFont="1" applyBorder="1" applyAlignment="1">
      <alignment horizontal="center" vertical="top"/>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1" xfId="0" applyFont="1" applyBorder="1" applyAlignment="1">
      <alignment horizontal="center" vertical="center" wrapText="1"/>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14" fillId="0" borderId="1" xfId="0" applyFont="1" applyBorder="1" applyAlignment="1">
      <alignment horizontal="center" wrapText="1"/>
    </xf>
    <xf numFmtId="0" fontId="0" fillId="0" borderId="2" xfId="0" applyBorder="1"/>
    <xf numFmtId="0" fontId="0" fillId="0" borderId="3" xfId="0" applyBorder="1"/>
    <xf numFmtId="0" fontId="0" fillId="0" borderId="17" xfId="0" applyBorder="1"/>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7" xfId="0" applyFont="1" applyBorder="1" applyAlignment="1">
      <alignment horizontal="center" vertical="center"/>
    </xf>
    <xf numFmtId="0" fontId="13" fillId="0" borderId="15" xfId="3"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xf numFmtId="0" fontId="14" fillId="0" borderId="18" xfId="0" applyFont="1" applyBorder="1" applyAlignment="1">
      <alignment horizontal="center"/>
    </xf>
    <xf numFmtId="0" fontId="13" fillId="0" borderId="20" xfId="3" applyFont="1" applyBorder="1" applyAlignment="1">
      <alignment horizontal="center" vertical="center"/>
    </xf>
    <xf numFmtId="0" fontId="13" fillId="0" borderId="21" xfId="3" applyFont="1" applyBorder="1" applyAlignment="1">
      <alignment horizontal="center" vertical="center"/>
    </xf>
    <xf numFmtId="14" fontId="0" fillId="0" borderId="22" xfId="0" applyNumberFormat="1"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2" xfId="0" applyBorder="1"/>
    <xf numFmtId="0" fontId="0" fillId="0" borderId="23" xfId="0" applyBorder="1"/>
    <xf numFmtId="0" fontId="0" fillId="0" borderId="24" xfId="0" applyBorder="1"/>
    <xf numFmtId="0" fontId="0" fillId="0" borderId="25" xfId="0" applyBorder="1"/>
    <xf numFmtId="14" fontId="0" fillId="0" borderId="22"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4" fillId="0" borderId="18" xfId="0" applyFont="1" applyBorder="1" applyAlignment="1">
      <alignment horizontal="center" vertical="center"/>
    </xf>
    <xf numFmtId="14" fontId="0" fillId="0" borderId="22" xfId="0" applyNumberFormat="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3" fillId="0" borderId="4" xfId="3" applyFont="1" applyBorder="1" applyAlignment="1">
      <alignment horizontal="center" vertical="center"/>
    </xf>
    <xf numFmtId="0" fontId="0" fillId="0" borderId="17" xfId="0" applyBorder="1" applyAlignment="1">
      <alignment horizontal="center"/>
    </xf>
    <xf numFmtId="0" fontId="0" fillId="0" borderId="13" xfId="0" applyBorder="1"/>
    <xf numFmtId="0" fontId="0" fillId="0" borderId="14" xfId="0" applyBorder="1"/>
    <xf numFmtId="0" fontId="15" fillId="0" borderId="18" xfId="0" applyFont="1" applyBorder="1"/>
    <xf numFmtId="0" fontId="15" fillId="0" borderId="3" xfId="0" applyFont="1" applyBorder="1"/>
    <xf numFmtId="0" fontId="15" fillId="0" borderId="17" xfId="0" applyFont="1" applyBorder="1"/>
    <xf numFmtId="0" fontId="14" fillId="0" borderId="18" xfId="0" applyFont="1" applyBorder="1" applyAlignment="1">
      <alignment vertical="top"/>
    </xf>
    <xf numFmtId="0" fontId="14" fillId="0" borderId="3" xfId="0" applyFont="1" applyBorder="1" applyAlignment="1">
      <alignment vertical="top"/>
    </xf>
    <xf numFmtId="0" fontId="14" fillId="0" borderId="17" xfId="0" applyFont="1" applyBorder="1" applyAlignment="1">
      <alignment vertical="top"/>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0" xfId="0" applyFont="1" applyAlignment="1">
      <alignment vertical="center"/>
    </xf>
    <xf numFmtId="0" fontId="16" fillId="0" borderId="12" xfId="0" applyFont="1" applyBorder="1" applyAlignment="1">
      <alignment vertical="center"/>
    </xf>
    <xf numFmtId="0" fontId="5" fillId="0" borderId="15" xfId="1" applyFont="1" applyBorder="1" applyAlignment="1">
      <alignment vertical="center" wrapText="1"/>
    </xf>
    <xf numFmtId="0" fontId="5" fillId="0" borderId="1" xfId="1" applyFont="1" applyBorder="1" applyAlignment="1">
      <alignment vertical="center" wrapText="1"/>
    </xf>
    <xf numFmtId="0" fontId="5" fillId="0" borderId="18" xfId="1" applyFont="1" applyBorder="1" applyAlignment="1">
      <alignment vertical="center" wrapText="1"/>
    </xf>
    <xf numFmtId="0" fontId="5" fillId="0" borderId="4" xfId="1" applyFont="1" applyBorder="1" applyAlignment="1">
      <alignment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xf numFmtId="0" fontId="14" fillId="4" borderId="18" xfId="0" applyFont="1" applyFill="1" applyBorder="1" applyAlignment="1">
      <alignment horizontal="center"/>
    </xf>
    <xf numFmtId="0" fontId="14" fillId="4" borderId="4" xfId="0" applyFont="1" applyFill="1" applyBorder="1" applyAlignment="1">
      <alignment horizont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7" xfId="0" applyFont="1" applyFill="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3" fillId="4" borderId="15" xfId="3" applyFont="1" applyFill="1" applyBorder="1" applyAlignment="1">
      <alignment horizontal="center" vertical="center"/>
    </xf>
    <xf numFmtId="0" fontId="13" fillId="4" borderId="1" xfId="3" applyFont="1" applyFill="1" applyBorder="1" applyAlignment="1">
      <alignment horizontal="center" vertical="center"/>
    </xf>
    <xf numFmtId="0" fontId="0" fillId="4" borderId="2" xfId="0" applyFill="1" applyBorder="1"/>
    <xf numFmtId="0" fontId="0" fillId="4" borderId="3" xfId="0" applyFill="1" applyBorder="1"/>
    <xf numFmtId="0" fontId="0" fillId="4" borderId="4" xfId="0" applyFill="1" applyBorder="1"/>
    <xf numFmtId="0" fontId="0" fillId="4" borderId="17" xfId="0" applyFill="1" applyBorder="1"/>
    <xf numFmtId="14" fontId="0" fillId="4" borderId="1" xfId="0" applyNumberFormat="1" applyFill="1" applyBorder="1" applyAlignment="1">
      <alignment horizontal="left" vertical="center"/>
    </xf>
    <xf numFmtId="0" fontId="0" fillId="4" borderId="1" xfId="0" applyFill="1" applyBorder="1" applyAlignment="1">
      <alignment horizontal="left" vertical="center"/>
    </xf>
    <xf numFmtId="0" fontId="0" fillId="4" borderId="1" xfId="0" applyFill="1" applyBorder="1"/>
    <xf numFmtId="0" fontId="13" fillId="4" borderId="20" xfId="3" applyFont="1" applyFill="1" applyBorder="1" applyAlignment="1">
      <alignment horizontal="center" vertical="center"/>
    </xf>
    <xf numFmtId="0" fontId="13" fillId="4" borderId="21" xfId="3" applyFont="1" applyFill="1" applyBorder="1" applyAlignment="1">
      <alignment horizontal="center" vertical="center"/>
    </xf>
    <xf numFmtId="14" fontId="0" fillId="4" borderId="22" xfId="0" applyNumberFormat="1" applyFill="1" applyBorder="1" applyAlignment="1">
      <alignment horizontal="left" vertical="center"/>
    </xf>
    <xf numFmtId="0" fontId="0" fillId="4" borderId="23" xfId="0" applyFill="1" applyBorder="1" applyAlignment="1">
      <alignment horizontal="left" vertical="center"/>
    </xf>
    <xf numFmtId="0" fontId="0" fillId="4" borderId="24" xfId="0" applyFill="1" applyBorder="1" applyAlignment="1">
      <alignment horizontal="left" vertical="center"/>
    </xf>
    <xf numFmtId="0" fontId="0" fillId="4" borderId="22" xfId="0" applyFill="1" applyBorder="1"/>
    <xf numFmtId="0" fontId="0" fillId="4" borderId="23" xfId="0" applyFill="1" applyBorder="1"/>
    <xf numFmtId="0" fontId="0" fillId="4" borderId="24" xfId="0" applyFill="1" applyBorder="1"/>
    <xf numFmtId="0" fontId="0" fillId="4" borderId="25" xfId="0" applyFill="1" applyBorder="1"/>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4" fillId="4" borderId="0" xfId="0" applyFont="1" applyFill="1" applyAlignment="1">
      <alignment horizontal="center"/>
    </xf>
    <xf numFmtId="0" fontId="14" fillId="4" borderId="0" xfId="0" applyFont="1" applyFill="1" applyAlignment="1">
      <alignment horizontal="center" vertical="center"/>
    </xf>
    <xf numFmtId="0" fontId="13" fillId="4" borderId="0" xfId="3" applyFont="1" applyFill="1" applyAlignment="1">
      <alignment horizontal="center" vertical="center"/>
    </xf>
    <xf numFmtId="14" fontId="0" fillId="4" borderId="0" xfId="0" applyNumberFormat="1" applyFill="1" applyAlignment="1">
      <alignment horizontal="left" vertical="center"/>
    </xf>
    <xf numFmtId="0" fontId="0" fillId="4" borderId="0" xfId="0" applyFill="1" applyAlignment="1">
      <alignment horizontal="left" vertical="center"/>
    </xf>
    <xf numFmtId="0" fontId="0" fillId="4" borderId="0" xfId="0" applyFill="1"/>
    <xf numFmtId="0" fontId="14" fillId="4" borderId="1" xfId="0" applyFont="1" applyFill="1" applyBorder="1" applyAlignment="1">
      <alignment horizontal="center"/>
    </xf>
    <xf numFmtId="0" fontId="14" fillId="4" borderId="1" xfId="0" applyFont="1" applyFill="1" applyBorder="1" applyAlignment="1">
      <alignment horizontal="center" vertical="center"/>
    </xf>
    <xf numFmtId="0" fontId="0" fillId="0" borderId="1" xfId="0" applyBorder="1" applyAlignment="1">
      <alignment horizontal="center" vertical="center"/>
    </xf>
    <xf numFmtId="14" fontId="14" fillId="0" borderId="3" xfId="0" applyNumberFormat="1" applyFont="1" applyBorder="1" applyAlignment="1">
      <alignment horizontal="center" vertical="center"/>
    </xf>
    <xf numFmtId="0" fontId="17" fillId="4" borderId="1" xfId="0" applyFont="1" applyFill="1" applyBorder="1" applyAlignment="1">
      <alignment vertical="center"/>
    </xf>
    <xf numFmtId="0" fontId="18" fillId="4" borderId="1" xfId="3" applyFont="1" applyFill="1" applyBorder="1" applyAlignment="1">
      <alignment horizontal="center" vertical="center"/>
    </xf>
    <xf numFmtId="0" fontId="15" fillId="4" borderId="1" xfId="0" applyFont="1" applyFill="1" applyBorder="1" applyAlignment="1">
      <alignment horizontal="center" vertical="center"/>
    </xf>
    <xf numFmtId="14" fontId="17" fillId="4" borderId="1" xfId="0" applyNumberFormat="1" applyFont="1" applyFill="1" applyBorder="1" applyAlignment="1">
      <alignment horizontal="left" vertical="center"/>
    </xf>
    <xf numFmtId="0" fontId="17" fillId="4" borderId="1" xfId="0" applyFont="1" applyFill="1" applyBorder="1" applyAlignment="1">
      <alignment horizontal="left" vertical="center"/>
    </xf>
    <xf numFmtId="0" fontId="17" fillId="4" borderId="26" xfId="0" applyFont="1" applyFill="1" applyBorder="1" applyAlignment="1">
      <alignment vertical="center"/>
    </xf>
    <xf numFmtId="0" fontId="14" fillId="0" borderId="16" xfId="0" applyFont="1" applyBorder="1" applyAlignment="1">
      <alignment horizontal="center"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8" fillId="4" borderId="26" xfId="3" applyFont="1" applyFill="1" applyBorder="1" applyAlignment="1">
      <alignment horizontal="center" vertical="center"/>
    </xf>
    <xf numFmtId="14" fontId="17" fillId="4" borderId="26" xfId="0" applyNumberFormat="1" applyFont="1" applyFill="1" applyBorder="1" applyAlignment="1">
      <alignment horizontal="left" vertical="center"/>
    </xf>
    <xf numFmtId="0" fontId="17" fillId="4" borderId="26" xfId="0" applyFont="1" applyFill="1" applyBorder="1" applyAlignment="1">
      <alignment horizontal="left" vertical="center"/>
    </xf>
    <xf numFmtId="0" fontId="14" fillId="0" borderId="15" xfId="0" applyFont="1" applyBorder="1" applyAlignment="1">
      <alignment horizontal="center" vertical="center" wrapText="1"/>
    </xf>
    <xf numFmtId="14" fontId="14" fillId="0" borderId="2" xfId="0" applyNumberFormat="1" applyFont="1" applyBorder="1" applyAlignment="1">
      <alignment horizontal="center" vertical="center"/>
    </xf>
    <xf numFmtId="14" fontId="14" fillId="0" borderId="4" xfId="0" applyNumberFormat="1" applyFont="1" applyBorder="1" applyAlignment="1">
      <alignment horizontal="center" vertical="center"/>
    </xf>
    <xf numFmtId="14" fontId="0" fillId="0" borderId="3" xfId="0" applyNumberFormat="1" applyBorder="1" applyAlignment="1">
      <alignment horizontal="center"/>
    </xf>
    <xf numFmtId="14" fontId="15" fillId="0" borderId="2" xfId="0" applyNumberFormat="1" applyFont="1" applyBorder="1" applyAlignment="1">
      <alignment horizontal="center" vertical="center"/>
    </xf>
    <xf numFmtId="14" fontId="15" fillId="0" borderId="3" xfId="0" applyNumberFormat="1" applyFont="1" applyBorder="1" applyAlignment="1">
      <alignment horizontal="center" vertical="center"/>
    </xf>
    <xf numFmtId="14" fontId="15" fillId="0" borderId="4" xfId="0" applyNumberFormat="1" applyFont="1" applyBorder="1" applyAlignment="1">
      <alignment horizontal="center" vertical="center"/>
    </xf>
    <xf numFmtId="14" fontId="15" fillId="0" borderId="17" xfId="0" applyNumberFormat="1" applyFont="1" applyBorder="1" applyAlignment="1">
      <alignment horizontal="center" vertical="center"/>
    </xf>
    <xf numFmtId="0" fontId="18" fillId="4" borderId="2" xfId="3" applyFont="1" applyFill="1" applyBorder="1" applyAlignment="1">
      <alignment horizontal="center" vertical="center"/>
    </xf>
    <xf numFmtId="0" fontId="18" fillId="4" borderId="4" xfId="3" applyFont="1" applyFill="1" applyBorder="1" applyAlignment="1">
      <alignment horizontal="center"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4" fillId="0" borderId="34" xfId="0" applyFont="1" applyBorder="1" applyAlignment="1">
      <alignment horizontal="center" vertical="center" wrapText="1"/>
    </xf>
    <xf numFmtId="0" fontId="14" fillId="0" borderId="33" xfId="0" applyFont="1" applyBorder="1" applyAlignment="1">
      <alignment horizontal="center" vertical="center" wrapText="1"/>
    </xf>
    <xf numFmtId="0" fontId="0" fillId="4"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26"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0" fillId="0" borderId="1" xfId="0" applyBorder="1" applyAlignment="1">
      <alignment horizontal="center"/>
    </xf>
    <xf numFmtId="0" fontId="19" fillId="0" borderId="1" xfId="0" applyFont="1" applyBorder="1" applyAlignment="1">
      <alignment horizontal="center"/>
    </xf>
    <xf numFmtId="0" fontId="17" fillId="0" borderId="2" xfId="0" applyFont="1" applyBorder="1" applyAlignment="1">
      <alignment horizontal="left"/>
    </xf>
    <xf numFmtId="0" fontId="17" fillId="0" borderId="3" xfId="0" applyFont="1" applyBorder="1" applyAlignment="1">
      <alignment horizontal="left"/>
    </xf>
    <xf numFmtId="0" fontId="17" fillId="0" borderId="4"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7" fillId="0" borderId="2" xfId="0" applyFont="1" applyBorder="1" applyAlignment="1">
      <alignment horizontal="center"/>
    </xf>
    <xf numFmtId="0" fontId="17" fillId="0" borderId="4" xfId="0" applyFont="1" applyBorder="1" applyAlignment="1">
      <alignment horizontal="center"/>
    </xf>
    <xf numFmtId="0" fontId="17" fillId="0" borderId="3" xfId="0" applyFont="1" applyBorder="1" applyAlignment="1">
      <alignment horizontal="center"/>
    </xf>
    <xf numFmtId="0" fontId="21" fillId="0" borderId="1" xfId="0" applyFont="1" applyBorder="1" applyAlignment="1">
      <alignment horizontal="center" vertical="center"/>
    </xf>
    <xf numFmtId="0" fontId="1" fillId="0" borderId="1" xfId="5" applyFont="1" applyFill="1" applyBorder="1" applyAlignment="1">
      <alignment horizontal="center"/>
    </xf>
    <xf numFmtId="0" fontId="1" fillId="0" borderId="2" xfId="5" applyFont="1" applyFill="1" applyBorder="1" applyAlignment="1">
      <alignment horizontal="center"/>
    </xf>
    <xf numFmtId="0" fontId="1" fillId="0" borderId="4" xfId="5" applyFont="1" applyFill="1" applyBorder="1" applyAlignment="1">
      <alignment horizontal="center"/>
    </xf>
  </cellXfs>
  <cellStyles count="6">
    <cellStyle name="Normal" xfId="0" builtinId="0"/>
    <cellStyle name="Normal 10" xfId="2"/>
    <cellStyle name="Normal 2" xfId="4"/>
    <cellStyle name="Normal 2 2" xfId="1"/>
    <cellStyle name="Normal 3 2" xfId="5"/>
    <cellStyle name="Normal_Pol07 - QAQC Plan lab form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82.xml"/><Relationship Id="rId21" Type="http://schemas.openxmlformats.org/officeDocument/2006/relationships/worksheet" Target="worksheets/sheet21.xml"/><Relationship Id="rId42" Type="http://schemas.openxmlformats.org/officeDocument/2006/relationships/externalLink" Target="externalLinks/externalLink7.xml"/><Relationship Id="rId63" Type="http://schemas.openxmlformats.org/officeDocument/2006/relationships/externalLink" Target="externalLinks/externalLink28.xml"/><Relationship Id="rId84" Type="http://schemas.openxmlformats.org/officeDocument/2006/relationships/externalLink" Target="externalLinks/externalLink49.xml"/><Relationship Id="rId138" Type="http://schemas.openxmlformats.org/officeDocument/2006/relationships/externalLink" Target="externalLinks/externalLink103.xml"/><Relationship Id="rId159" Type="http://schemas.openxmlformats.org/officeDocument/2006/relationships/externalLink" Target="externalLinks/externalLink124.xml"/><Relationship Id="rId170" Type="http://schemas.openxmlformats.org/officeDocument/2006/relationships/externalLink" Target="externalLinks/externalLink135.xml"/><Relationship Id="rId191" Type="http://schemas.openxmlformats.org/officeDocument/2006/relationships/sharedStrings" Target="sharedStrings.xml"/><Relationship Id="rId107" Type="http://schemas.openxmlformats.org/officeDocument/2006/relationships/externalLink" Target="externalLinks/externalLink72.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externalLink" Target="externalLinks/externalLink18.xml"/><Relationship Id="rId74" Type="http://schemas.openxmlformats.org/officeDocument/2006/relationships/externalLink" Target="externalLinks/externalLink39.xml"/><Relationship Id="rId128" Type="http://schemas.openxmlformats.org/officeDocument/2006/relationships/externalLink" Target="externalLinks/externalLink93.xml"/><Relationship Id="rId149" Type="http://schemas.openxmlformats.org/officeDocument/2006/relationships/externalLink" Target="externalLinks/externalLink114.xml"/><Relationship Id="rId5" Type="http://schemas.openxmlformats.org/officeDocument/2006/relationships/worksheet" Target="worksheets/sheet5.xml"/><Relationship Id="rId95" Type="http://schemas.openxmlformats.org/officeDocument/2006/relationships/externalLink" Target="externalLinks/externalLink60.xml"/><Relationship Id="rId160" Type="http://schemas.openxmlformats.org/officeDocument/2006/relationships/externalLink" Target="externalLinks/externalLink125.xml"/><Relationship Id="rId181" Type="http://schemas.openxmlformats.org/officeDocument/2006/relationships/externalLink" Target="externalLinks/externalLink146.xml"/><Relationship Id="rId22" Type="http://schemas.openxmlformats.org/officeDocument/2006/relationships/worksheet" Target="worksheets/sheet22.xml"/><Relationship Id="rId43" Type="http://schemas.openxmlformats.org/officeDocument/2006/relationships/externalLink" Target="externalLinks/externalLink8.xml"/><Relationship Id="rId64" Type="http://schemas.openxmlformats.org/officeDocument/2006/relationships/externalLink" Target="externalLinks/externalLink29.xml"/><Relationship Id="rId118" Type="http://schemas.openxmlformats.org/officeDocument/2006/relationships/externalLink" Target="externalLinks/externalLink83.xml"/><Relationship Id="rId139" Type="http://schemas.openxmlformats.org/officeDocument/2006/relationships/externalLink" Target="externalLinks/externalLink104.xml"/><Relationship Id="rId85" Type="http://schemas.openxmlformats.org/officeDocument/2006/relationships/externalLink" Target="externalLinks/externalLink50.xml"/><Relationship Id="rId150" Type="http://schemas.openxmlformats.org/officeDocument/2006/relationships/externalLink" Target="externalLinks/externalLink115.xml"/><Relationship Id="rId171" Type="http://schemas.openxmlformats.org/officeDocument/2006/relationships/externalLink" Target="externalLinks/externalLink136.xml"/><Relationship Id="rId192" Type="http://schemas.openxmlformats.org/officeDocument/2006/relationships/calcChain" Target="calcChain.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73.xml"/><Relationship Id="rId129" Type="http://schemas.openxmlformats.org/officeDocument/2006/relationships/externalLink" Target="externalLinks/externalLink94.xml"/><Relationship Id="rId54" Type="http://schemas.openxmlformats.org/officeDocument/2006/relationships/externalLink" Target="externalLinks/externalLink19.xml"/><Relationship Id="rId75" Type="http://schemas.openxmlformats.org/officeDocument/2006/relationships/externalLink" Target="externalLinks/externalLink40.xml"/><Relationship Id="rId96" Type="http://schemas.openxmlformats.org/officeDocument/2006/relationships/externalLink" Target="externalLinks/externalLink61.xml"/><Relationship Id="rId140" Type="http://schemas.openxmlformats.org/officeDocument/2006/relationships/externalLink" Target="externalLinks/externalLink105.xml"/><Relationship Id="rId161" Type="http://schemas.openxmlformats.org/officeDocument/2006/relationships/externalLink" Target="externalLinks/externalLink126.xml"/><Relationship Id="rId182" Type="http://schemas.openxmlformats.org/officeDocument/2006/relationships/externalLink" Target="externalLinks/externalLink14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externalLink" Target="externalLinks/externalLink84.xml"/><Relationship Id="rId44" Type="http://schemas.openxmlformats.org/officeDocument/2006/relationships/externalLink" Target="externalLinks/externalLink9.xml"/><Relationship Id="rId65" Type="http://schemas.openxmlformats.org/officeDocument/2006/relationships/externalLink" Target="externalLinks/externalLink30.xml"/><Relationship Id="rId86" Type="http://schemas.openxmlformats.org/officeDocument/2006/relationships/externalLink" Target="externalLinks/externalLink51.xml"/><Relationship Id="rId130" Type="http://schemas.openxmlformats.org/officeDocument/2006/relationships/externalLink" Target="externalLinks/externalLink95.xml"/><Relationship Id="rId151" Type="http://schemas.openxmlformats.org/officeDocument/2006/relationships/externalLink" Target="externalLinks/externalLink116.xml"/><Relationship Id="rId172" Type="http://schemas.openxmlformats.org/officeDocument/2006/relationships/externalLink" Target="externalLinks/externalLink13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109" Type="http://schemas.openxmlformats.org/officeDocument/2006/relationships/externalLink" Target="externalLinks/externalLink7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6" Type="http://schemas.openxmlformats.org/officeDocument/2006/relationships/externalLink" Target="externalLinks/externalLink41.xml"/><Relationship Id="rId97" Type="http://schemas.openxmlformats.org/officeDocument/2006/relationships/externalLink" Target="externalLinks/externalLink62.xml"/><Relationship Id="rId104" Type="http://schemas.openxmlformats.org/officeDocument/2006/relationships/externalLink" Target="externalLinks/externalLink69.xml"/><Relationship Id="rId120" Type="http://schemas.openxmlformats.org/officeDocument/2006/relationships/externalLink" Target="externalLinks/externalLink85.xml"/><Relationship Id="rId125" Type="http://schemas.openxmlformats.org/officeDocument/2006/relationships/externalLink" Target="externalLinks/externalLink90.xml"/><Relationship Id="rId141" Type="http://schemas.openxmlformats.org/officeDocument/2006/relationships/externalLink" Target="externalLinks/externalLink106.xml"/><Relationship Id="rId146" Type="http://schemas.openxmlformats.org/officeDocument/2006/relationships/externalLink" Target="externalLinks/externalLink111.xml"/><Relationship Id="rId167" Type="http://schemas.openxmlformats.org/officeDocument/2006/relationships/externalLink" Target="externalLinks/externalLink132.xml"/><Relationship Id="rId188" Type="http://schemas.openxmlformats.org/officeDocument/2006/relationships/externalLink" Target="externalLinks/externalLink153.xml"/><Relationship Id="rId7" Type="http://schemas.openxmlformats.org/officeDocument/2006/relationships/worksheet" Target="worksheets/sheet7.xml"/><Relationship Id="rId71" Type="http://schemas.openxmlformats.org/officeDocument/2006/relationships/externalLink" Target="externalLinks/externalLink36.xml"/><Relationship Id="rId92" Type="http://schemas.openxmlformats.org/officeDocument/2006/relationships/externalLink" Target="externalLinks/externalLink57.xml"/><Relationship Id="rId162" Type="http://schemas.openxmlformats.org/officeDocument/2006/relationships/externalLink" Target="externalLinks/externalLink127.xml"/><Relationship Id="rId183" Type="http://schemas.openxmlformats.org/officeDocument/2006/relationships/externalLink" Target="externalLinks/externalLink14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66" Type="http://schemas.openxmlformats.org/officeDocument/2006/relationships/externalLink" Target="externalLinks/externalLink31.xml"/><Relationship Id="rId87" Type="http://schemas.openxmlformats.org/officeDocument/2006/relationships/externalLink" Target="externalLinks/externalLink52.xml"/><Relationship Id="rId110" Type="http://schemas.openxmlformats.org/officeDocument/2006/relationships/externalLink" Target="externalLinks/externalLink75.xml"/><Relationship Id="rId115" Type="http://schemas.openxmlformats.org/officeDocument/2006/relationships/externalLink" Target="externalLinks/externalLink80.xml"/><Relationship Id="rId131" Type="http://schemas.openxmlformats.org/officeDocument/2006/relationships/externalLink" Target="externalLinks/externalLink96.xml"/><Relationship Id="rId136" Type="http://schemas.openxmlformats.org/officeDocument/2006/relationships/externalLink" Target="externalLinks/externalLink101.xml"/><Relationship Id="rId157" Type="http://schemas.openxmlformats.org/officeDocument/2006/relationships/externalLink" Target="externalLinks/externalLink122.xml"/><Relationship Id="rId178" Type="http://schemas.openxmlformats.org/officeDocument/2006/relationships/externalLink" Target="externalLinks/externalLink143.xml"/><Relationship Id="rId61" Type="http://schemas.openxmlformats.org/officeDocument/2006/relationships/externalLink" Target="externalLinks/externalLink26.xml"/><Relationship Id="rId82" Type="http://schemas.openxmlformats.org/officeDocument/2006/relationships/externalLink" Target="externalLinks/externalLink47.xml"/><Relationship Id="rId152" Type="http://schemas.openxmlformats.org/officeDocument/2006/relationships/externalLink" Target="externalLinks/externalLink117.xml"/><Relationship Id="rId173" Type="http://schemas.openxmlformats.org/officeDocument/2006/relationships/externalLink" Target="externalLinks/externalLink13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21.xml"/><Relationship Id="rId77" Type="http://schemas.openxmlformats.org/officeDocument/2006/relationships/externalLink" Target="externalLinks/externalLink42.xml"/><Relationship Id="rId100" Type="http://schemas.openxmlformats.org/officeDocument/2006/relationships/externalLink" Target="externalLinks/externalLink65.xml"/><Relationship Id="rId105" Type="http://schemas.openxmlformats.org/officeDocument/2006/relationships/externalLink" Target="externalLinks/externalLink70.xml"/><Relationship Id="rId126" Type="http://schemas.openxmlformats.org/officeDocument/2006/relationships/externalLink" Target="externalLinks/externalLink91.xml"/><Relationship Id="rId147" Type="http://schemas.openxmlformats.org/officeDocument/2006/relationships/externalLink" Target="externalLinks/externalLink112.xml"/><Relationship Id="rId168" Type="http://schemas.openxmlformats.org/officeDocument/2006/relationships/externalLink" Target="externalLinks/externalLink133.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93" Type="http://schemas.openxmlformats.org/officeDocument/2006/relationships/externalLink" Target="externalLinks/externalLink58.xml"/><Relationship Id="rId98" Type="http://schemas.openxmlformats.org/officeDocument/2006/relationships/externalLink" Target="externalLinks/externalLink63.xml"/><Relationship Id="rId121" Type="http://schemas.openxmlformats.org/officeDocument/2006/relationships/externalLink" Target="externalLinks/externalLink86.xml"/><Relationship Id="rId142" Type="http://schemas.openxmlformats.org/officeDocument/2006/relationships/externalLink" Target="externalLinks/externalLink107.xml"/><Relationship Id="rId163" Type="http://schemas.openxmlformats.org/officeDocument/2006/relationships/externalLink" Target="externalLinks/externalLink128.xml"/><Relationship Id="rId184" Type="http://schemas.openxmlformats.org/officeDocument/2006/relationships/externalLink" Target="externalLinks/externalLink149.xml"/><Relationship Id="rId189"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1.xml"/><Relationship Id="rId67" Type="http://schemas.openxmlformats.org/officeDocument/2006/relationships/externalLink" Target="externalLinks/externalLink32.xml"/><Relationship Id="rId116" Type="http://schemas.openxmlformats.org/officeDocument/2006/relationships/externalLink" Target="externalLinks/externalLink81.xml"/><Relationship Id="rId137" Type="http://schemas.openxmlformats.org/officeDocument/2006/relationships/externalLink" Target="externalLinks/externalLink102.xml"/><Relationship Id="rId158" Type="http://schemas.openxmlformats.org/officeDocument/2006/relationships/externalLink" Target="externalLinks/externalLink123.xml"/><Relationship Id="rId20" Type="http://schemas.openxmlformats.org/officeDocument/2006/relationships/worksheet" Target="worksheets/sheet20.xml"/><Relationship Id="rId41" Type="http://schemas.openxmlformats.org/officeDocument/2006/relationships/externalLink" Target="externalLinks/externalLink6.xml"/><Relationship Id="rId62" Type="http://schemas.openxmlformats.org/officeDocument/2006/relationships/externalLink" Target="externalLinks/externalLink27.xml"/><Relationship Id="rId83" Type="http://schemas.openxmlformats.org/officeDocument/2006/relationships/externalLink" Target="externalLinks/externalLink48.xml"/><Relationship Id="rId88" Type="http://schemas.openxmlformats.org/officeDocument/2006/relationships/externalLink" Target="externalLinks/externalLink53.xml"/><Relationship Id="rId111" Type="http://schemas.openxmlformats.org/officeDocument/2006/relationships/externalLink" Target="externalLinks/externalLink76.xml"/><Relationship Id="rId132" Type="http://schemas.openxmlformats.org/officeDocument/2006/relationships/externalLink" Target="externalLinks/externalLink97.xml"/><Relationship Id="rId153" Type="http://schemas.openxmlformats.org/officeDocument/2006/relationships/externalLink" Target="externalLinks/externalLink118.xml"/><Relationship Id="rId174" Type="http://schemas.openxmlformats.org/officeDocument/2006/relationships/externalLink" Target="externalLinks/externalLink139.xml"/><Relationship Id="rId179" Type="http://schemas.openxmlformats.org/officeDocument/2006/relationships/externalLink" Target="externalLinks/externalLink144.xml"/><Relationship Id="rId190"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externalLink" Target="externalLinks/externalLink1.xml"/><Relationship Id="rId57" Type="http://schemas.openxmlformats.org/officeDocument/2006/relationships/externalLink" Target="externalLinks/externalLink22.xml"/><Relationship Id="rId106" Type="http://schemas.openxmlformats.org/officeDocument/2006/relationships/externalLink" Target="externalLinks/externalLink71.xml"/><Relationship Id="rId127" Type="http://schemas.openxmlformats.org/officeDocument/2006/relationships/externalLink" Target="externalLinks/externalLink9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7.xml"/><Relationship Id="rId73" Type="http://schemas.openxmlformats.org/officeDocument/2006/relationships/externalLink" Target="externalLinks/externalLink38.xml"/><Relationship Id="rId78" Type="http://schemas.openxmlformats.org/officeDocument/2006/relationships/externalLink" Target="externalLinks/externalLink43.xml"/><Relationship Id="rId94" Type="http://schemas.openxmlformats.org/officeDocument/2006/relationships/externalLink" Target="externalLinks/externalLink59.xml"/><Relationship Id="rId99" Type="http://schemas.openxmlformats.org/officeDocument/2006/relationships/externalLink" Target="externalLinks/externalLink64.xml"/><Relationship Id="rId101" Type="http://schemas.openxmlformats.org/officeDocument/2006/relationships/externalLink" Target="externalLinks/externalLink66.xml"/><Relationship Id="rId122" Type="http://schemas.openxmlformats.org/officeDocument/2006/relationships/externalLink" Target="externalLinks/externalLink87.xml"/><Relationship Id="rId143" Type="http://schemas.openxmlformats.org/officeDocument/2006/relationships/externalLink" Target="externalLinks/externalLink108.xml"/><Relationship Id="rId148" Type="http://schemas.openxmlformats.org/officeDocument/2006/relationships/externalLink" Target="externalLinks/externalLink113.xml"/><Relationship Id="rId164" Type="http://schemas.openxmlformats.org/officeDocument/2006/relationships/externalLink" Target="externalLinks/externalLink129.xml"/><Relationship Id="rId169" Type="http://schemas.openxmlformats.org/officeDocument/2006/relationships/externalLink" Target="externalLinks/externalLink134.xml"/><Relationship Id="rId185" Type="http://schemas.openxmlformats.org/officeDocument/2006/relationships/externalLink" Target="externalLinks/externalLink150.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45.xml"/><Relationship Id="rId26" Type="http://schemas.openxmlformats.org/officeDocument/2006/relationships/worksheet" Target="worksheets/sheet26.xml"/><Relationship Id="rId47" Type="http://schemas.openxmlformats.org/officeDocument/2006/relationships/externalLink" Target="externalLinks/externalLink12.xml"/><Relationship Id="rId68" Type="http://schemas.openxmlformats.org/officeDocument/2006/relationships/externalLink" Target="externalLinks/externalLink33.xml"/><Relationship Id="rId89" Type="http://schemas.openxmlformats.org/officeDocument/2006/relationships/externalLink" Target="externalLinks/externalLink54.xml"/><Relationship Id="rId112" Type="http://schemas.openxmlformats.org/officeDocument/2006/relationships/externalLink" Target="externalLinks/externalLink77.xml"/><Relationship Id="rId133" Type="http://schemas.openxmlformats.org/officeDocument/2006/relationships/externalLink" Target="externalLinks/externalLink98.xml"/><Relationship Id="rId154" Type="http://schemas.openxmlformats.org/officeDocument/2006/relationships/externalLink" Target="externalLinks/externalLink119.xml"/><Relationship Id="rId175" Type="http://schemas.openxmlformats.org/officeDocument/2006/relationships/externalLink" Target="externalLinks/externalLink140.xml"/><Relationship Id="rId16" Type="http://schemas.openxmlformats.org/officeDocument/2006/relationships/worksheet" Target="worksheets/sheet16.xml"/><Relationship Id="rId37" Type="http://schemas.openxmlformats.org/officeDocument/2006/relationships/externalLink" Target="externalLinks/externalLink2.xml"/><Relationship Id="rId58" Type="http://schemas.openxmlformats.org/officeDocument/2006/relationships/externalLink" Target="externalLinks/externalLink23.xml"/><Relationship Id="rId79" Type="http://schemas.openxmlformats.org/officeDocument/2006/relationships/externalLink" Target="externalLinks/externalLink44.xml"/><Relationship Id="rId102" Type="http://schemas.openxmlformats.org/officeDocument/2006/relationships/externalLink" Target="externalLinks/externalLink67.xml"/><Relationship Id="rId123" Type="http://schemas.openxmlformats.org/officeDocument/2006/relationships/externalLink" Target="externalLinks/externalLink88.xml"/><Relationship Id="rId144" Type="http://schemas.openxmlformats.org/officeDocument/2006/relationships/externalLink" Target="externalLinks/externalLink109.xml"/><Relationship Id="rId90" Type="http://schemas.openxmlformats.org/officeDocument/2006/relationships/externalLink" Target="externalLinks/externalLink55.xml"/><Relationship Id="rId165" Type="http://schemas.openxmlformats.org/officeDocument/2006/relationships/externalLink" Target="externalLinks/externalLink130.xml"/><Relationship Id="rId186" Type="http://schemas.openxmlformats.org/officeDocument/2006/relationships/externalLink" Target="externalLinks/externalLink151.xml"/><Relationship Id="rId27" Type="http://schemas.openxmlformats.org/officeDocument/2006/relationships/worksheet" Target="worksheets/sheet27.xml"/><Relationship Id="rId48" Type="http://schemas.openxmlformats.org/officeDocument/2006/relationships/externalLink" Target="externalLinks/externalLink13.xml"/><Relationship Id="rId69" Type="http://schemas.openxmlformats.org/officeDocument/2006/relationships/externalLink" Target="externalLinks/externalLink34.xml"/><Relationship Id="rId113" Type="http://schemas.openxmlformats.org/officeDocument/2006/relationships/externalLink" Target="externalLinks/externalLink78.xml"/><Relationship Id="rId134" Type="http://schemas.openxmlformats.org/officeDocument/2006/relationships/externalLink" Target="externalLinks/externalLink99.xml"/><Relationship Id="rId80" Type="http://schemas.openxmlformats.org/officeDocument/2006/relationships/externalLink" Target="externalLinks/externalLink45.xml"/><Relationship Id="rId155" Type="http://schemas.openxmlformats.org/officeDocument/2006/relationships/externalLink" Target="externalLinks/externalLink120.xml"/><Relationship Id="rId176" Type="http://schemas.openxmlformats.org/officeDocument/2006/relationships/externalLink" Target="externalLinks/externalLink141.xml"/><Relationship Id="rId17" Type="http://schemas.openxmlformats.org/officeDocument/2006/relationships/worksheet" Target="worksheets/sheet17.xml"/><Relationship Id="rId38" Type="http://schemas.openxmlformats.org/officeDocument/2006/relationships/externalLink" Target="externalLinks/externalLink3.xml"/><Relationship Id="rId59" Type="http://schemas.openxmlformats.org/officeDocument/2006/relationships/externalLink" Target="externalLinks/externalLink24.xml"/><Relationship Id="rId103" Type="http://schemas.openxmlformats.org/officeDocument/2006/relationships/externalLink" Target="externalLinks/externalLink68.xml"/><Relationship Id="rId124" Type="http://schemas.openxmlformats.org/officeDocument/2006/relationships/externalLink" Target="externalLinks/externalLink89.xml"/><Relationship Id="rId70" Type="http://schemas.openxmlformats.org/officeDocument/2006/relationships/externalLink" Target="externalLinks/externalLink35.xml"/><Relationship Id="rId91" Type="http://schemas.openxmlformats.org/officeDocument/2006/relationships/externalLink" Target="externalLinks/externalLink56.xml"/><Relationship Id="rId145" Type="http://schemas.openxmlformats.org/officeDocument/2006/relationships/externalLink" Target="externalLinks/externalLink110.xml"/><Relationship Id="rId166" Type="http://schemas.openxmlformats.org/officeDocument/2006/relationships/externalLink" Target="externalLinks/externalLink131.xml"/><Relationship Id="rId187" Type="http://schemas.openxmlformats.org/officeDocument/2006/relationships/externalLink" Target="externalLinks/externalLink152.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externalLink" Target="externalLinks/externalLink14.xml"/><Relationship Id="rId114" Type="http://schemas.openxmlformats.org/officeDocument/2006/relationships/externalLink" Target="externalLinks/externalLink79.xml"/><Relationship Id="rId60" Type="http://schemas.openxmlformats.org/officeDocument/2006/relationships/externalLink" Target="externalLinks/externalLink25.xml"/><Relationship Id="rId81" Type="http://schemas.openxmlformats.org/officeDocument/2006/relationships/externalLink" Target="externalLinks/externalLink46.xml"/><Relationship Id="rId135" Type="http://schemas.openxmlformats.org/officeDocument/2006/relationships/externalLink" Target="externalLinks/externalLink100.xml"/><Relationship Id="rId156" Type="http://schemas.openxmlformats.org/officeDocument/2006/relationships/externalLink" Target="externalLinks/externalLink121.xml"/><Relationship Id="rId177" Type="http://schemas.openxmlformats.org/officeDocument/2006/relationships/externalLink" Target="externalLinks/externalLink14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4.png"/><Relationship Id="rId4"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4.pn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4.png"/><Relationship Id="rId5" Type="http://schemas.openxmlformats.org/officeDocument/2006/relationships/image" Target="../media/image5.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4.png"/><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4.png"/><Relationship Id="rId4"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4.png"/><Relationship Id="rId4"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3.png"/><Relationship Id="rId1" Type="http://schemas.openxmlformats.org/officeDocument/2006/relationships/image" Target="../media/image4.png"/><Relationship Id="rId5" Type="http://schemas.openxmlformats.org/officeDocument/2006/relationships/image" Target="../media/image7.jpeg"/><Relationship Id="rId4"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3.png"/><Relationship Id="rId1" Type="http://schemas.openxmlformats.org/officeDocument/2006/relationships/image" Target="../media/image4.png"/><Relationship Id="rId4"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3.png"/><Relationship Id="rId1" Type="http://schemas.openxmlformats.org/officeDocument/2006/relationships/image" Target="../media/image4.png"/><Relationship Id="rId4"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4.png"/><Relationship Id="rId4"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4.png"/><Relationship Id="rId4"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4.png"/><Relationship Id="rId4" Type="http://schemas.openxmlformats.org/officeDocument/2006/relationships/image" Target="../media/image8.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4.png"/><Relationship Id="rId5" Type="http://schemas.openxmlformats.org/officeDocument/2006/relationships/image" Target="../media/image9.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6</xdr:col>
      <xdr:colOff>1046629</xdr:colOff>
      <xdr:row>0</xdr:row>
      <xdr:rowOff>179855</xdr:rowOff>
    </xdr:from>
    <xdr:to>
      <xdr:col>6</xdr:col>
      <xdr:colOff>1947643</xdr:colOff>
      <xdr:row>2</xdr:row>
      <xdr:rowOff>532280</xdr:rowOff>
    </xdr:to>
    <xdr:pic>
      <xdr:nvPicPr>
        <xdr:cNvPr id="2" name="Picture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04" y="179855"/>
          <a:ext cx="901014"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276225</xdr:colOff>
      <xdr:row>0</xdr:row>
      <xdr:rowOff>180976</xdr:rowOff>
    </xdr:from>
    <xdr:to>
      <xdr:col>6</xdr:col>
      <xdr:colOff>1177923</xdr:colOff>
      <xdr:row>2</xdr:row>
      <xdr:rowOff>537634</xdr:rowOff>
    </xdr:to>
    <xdr:pic>
      <xdr:nvPicPr>
        <xdr:cNvPr id="3" name="Picture 2" descr="Image result for MEDHAJ LOGO">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0" y="180976"/>
          <a:ext cx="901698"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361950</xdr:colOff>
      <xdr:row>0</xdr:row>
      <xdr:rowOff>142875</xdr:rowOff>
    </xdr:from>
    <xdr:to>
      <xdr:col>1</xdr:col>
      <xdr:colOff>1117600</xdr:colOff>
      <xdr:row>2</xdr:row>
      <xdr:rowOff>400050</xdr:rowOff>
    </xdr:to>
    <xdr:pic>
      <xdr:nvPicPr>
        <xdr:cNvPr id="4" name="Picture 3" descr="Image result for jal jeevan mission logo">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1550" y="142875"/>
          <a:ext cx="7556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133350</xdr:rowOff>
    </xdr:from>
    <xdr:to>
      <xdr:col>1</xdr:col>
      <xdr:colOff>266700</xdr:colOff>
      <xdr:row>2</xdr:row>
      <xdr:rowOff>400050</xdr:rowOff>
    </xdr:to>
    <xdr:pic>
      <xdr:nvPicPr>
        <xdr:cNvPr id="6" name="Picture 5">
          <a:extLst>
            <a:ext uri="{FF2B5EF4-FFF2-40B4-BE49-F238E27FC236}">
              <a16:creationId xmlns="" xmlns:a16="http://schemas.microsoft.com/office/drawing/2014/main" id="{00000000-0008-0000-0000-000006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975" y="133350"/>
          <a:ext cx="695325" cy="6477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85725</xdr:rowOff>
    </xdr:from>
    <xdr:to>
      <xdr:col>0</xdr:col>
      <xdr:colOff>819150</xdr:colOff>
      <xdr:row>3</xdr:row>
      <xdr:rowOff>161925</xdr:rowOff>
    </xdr:to>
    <xdr:pic>
      <xdr:nvPicPr>
        <xdr:cNvPr id="3" name="Picture 2">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695325" cy="647700"/>
        </a:xfrm>
        <a:prstGeom prst="rect">
          <a:avLst/>
        </a:prstGeom>
        <a:noFill/>
      </xdr:spPr>
    </xdr:pic>
    <xdr:clientData/>
  </xdr:twoCellAnchor>
  <xdr:twoCellAnchor editAs="oneCell">
    <xdr:from>
      <xdr:col>10</xdr:col>
      <xdr:colOff>327025</xdr:colOff>
      <xdr:row>0</xdr:row>
      <xdr:rowOff>19050</xdr:rowOff>
    </xdr:from>
    <xdr:to>
      <xdr:col>11</xdr:col>
      <xdr:colOff>292100</xdr:colOff>
      <xdr:row>3</xdr:row>
      <xdr:rowOff>85725</xdr:rowOff>
    </xdr:to>
    <xdr:pic>
      <xdr:nvPicPr>
        <xdr:cNvPr id="4" name="Picture 3" descr="Image result for jal jeevan mission logo">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0325" y="19050"/>
          <a:ext cx="7556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485775</xdr:colOff>
      <xdr:row>0</xdr:row>
      <xdr:rowOff>0</xdr:rowOff>
    </xdr:from>
    <xdr:to>
      <xdr:col>7</xdr:col>
      <xdr:colOff>1388302</xdr:colOff>
      <xdr:row>3</xdr:row>
      <xdr:rowOff>166158</xdr:rowOff>
    </xdr:to>
    <xdr:pic>
      <xdr:nvPicPr>
        <xdr:cNvPr id="5" name="Picture 4" descr="Image result for MEDHAJ LOGO">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6875" y="0"/>
          <a:ext cx="901698"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628650</xdr:colOff>
      <xdr:row>0</xdr:row>
      <xdr:rowOff>19050</xdr:rowOff>
    </xdr:from>
    <xdr:to>
      <xdr:col>9</xdr:col>
      <xdr:colOff>139012</xdr:colOff>
      <xdr:row>3</xdr:row>
      <xdr:rowOff>180975</xdr:rowOff>
    </xdr:to>
    <xdr:pic>
      <xdr:nvPicPr>
        <xdr:cNvPr id="6" name="Picture 5">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38900" y="19050"/>
          <a:ext cx="901014"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85725</xdr:rowOff>
    </xdr:from>
    <xdr:to>
      <xdr:col>0</xdr:col>
      <xdr:colOff>819150</xdr:colOff>
      <xdr:row>3</xdr:row>
      <xdr:rowOff>161925</xdr:rowOff>
    </xdr:to>
    <xdr:pic>
      <xdr:nvPicPr>
        <xdr:cNvPr id="2" name="Picture 1">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695325" cy="647700"/>
        </a:xfrm>
        <a:prstGeom prst="rect">
          <a:avLst/>
        </a:prstGeom>
        <a:noFill/>
      </xdr:spPr>
    </xdr:pic>
    <xdr:clientData/>
  </xdr:twoCellAnchor>
  <xdr:twoCellAnchor editAs="oneCell">
    <xdr:from>
      <xdr:col>10</xdr:col>
      <xdr:colOff>327025</xdr:colOff>
      <xdr:row>0</xdr:row>
      <xdr:rowOff>19050</xdr:rowOff>
    </xdr:from>
    <xdr:to>
      <xdr:col>11</xdr:col>
      <xdr:colOff>292099</xdr:colOff>
      <xdr:row>3</xdr:row>
      <xdr:rowOff>85725</xdr:rowOff>
    </xdr:to>
    <xdr:pic>
      <xdr:nvPicPr>
        <xdr:cNvPr id="3" name="Picture 2" descr="Image result for jal jeevan mission logo">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0325" y="19050"/>
          <a:ext cx="7556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485775</xdr:colOff>
      <xdr:row>0</xdr:row>
      <xdr:rowOff>0</xdr:rowOff>
    </xdr:from>
    <xdr:to>
      <xdr:col>8</xdr:col>
      <xdr:colOff>26130</xdr:colOff>
      <xdr:row>3</xdr:row>
      <xdr:rowOff>166158</xdr:rowOff>
    </xdr:to>
    <xdr:pic>
      <xdr:nvPicPr>
        <xdr:cNvPr id="4" name="Picture 3" descr="Image result for MEDHAJ LOGO">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6875" y="0"/>
          <a:ext cx="901698"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628650</xdr:colOff>
      <xdr:row>0</xdr:row>
      <xdr:rowOff>19050</xdr:rowOff>
    </xdr:from>
    <xdr:to>
      <xdr:col>9</xdr:col>
      <xdr:colOff>168322</xdr:colOff>
      <xdr:row>3</xdr:row>
      <xdr:rowOff>180975</xdr:rowOff>
    </xdr:to>
    <xdr:pic>
      <xdr:nvPicPr>
        <xdr:cNvPr id="5" name="Picture 4">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38900" y="19050"/>
          <a:ext cx="901014"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790575</xdr:colOff>
      <xdr:row>3</xdr:row>
      <xdr:rowOff>76200</xdr:rowOff>
    </xdr:to>
    <xdr:pic>
      <xdr:nvPicPr>
        <xdr:cNvPr id="2" name="Picture 1">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0"/>
          <a:ext cx="695325" cy="647700"/>
        </a:xfrm>
        <a:prstGeom prst="rect">
          <a:avLst/>
        </a:prstGeom>
        <a:noFill/>
      </xdr:spPr>
    </xdr:pic>
    <xdr:clientData/>
  </xdr:twoCellAnchor>
  <xdr:twoCellAnchor editAs="oneCell">
    <xdr:from>
      <xdr:col>10</xdr:col>
      <xdr:colOff>327025</xdr:colOff>
      <xdr:row>0</xdr:row>
      <xdr:rowOff>19050</xdr:rowOff>
    </xdr:from>
    <xdr:to>
      <xdr:col>11</xdr:col>
      <xdr:colOff>292099</xdr:colOff>
      <xdr:row>3</xdr:row>
      <xdr:rowOff>85725</xdr:rowOff>
    </xdr:to>
    <xdr:pic>
      <xdr:nvPicPr>
        <xdr:cNvPr id="3" name="Picture 2" descr="Image result for jal jeevan mission logo">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0325" y="19050"/>
          <a:ext cx="7556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485775</xdr:colOff>
      <xdr:row>0</xdr:row>
      <xdr:rowOff>0</xdr:rowOff>
    </xdr:from>
    <xdr:to>
      <xdr:col>8</xdr:col>
      <xdr:colOff>120648</xdr:colOff>
      <xdr:row>3</xdr:row>
      <xdr:rowOff>166158</xdr:rowOff>
    </xdr:to>
    <xdr:pic>
      <xdr:nvPicPr>
        <xdr:cNvPr id="4" name="Picture 3" descr="Image result for MEDHAJ LOGO">
          <a:extLst>
            <a:ext uri="{FF2B5EF4-FFF2-40B4-BE49-F238E27FC236}">
              <a16:creationId xmlns=""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6875" y="0"/>
          <a:ext cx="901698"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628650</xdr:colOff>
      <xdr:row>0</xdr:row>
      <xdr:rowOff>19050</xdr:rowOff>
    </xdr:from>
    <xdr:to>
      <xdr:col>9</xdr:col>
      <xdr:colOff>224738</xdr:colOff>
      <xdr:row>3</xdr:row>
      <xdr:rowOff>180975</xdr:rowOff>
    </xdr:to>
    <xdr:pic>
      <xdr:nvPicPr>
        <xdr:cNvPr id="5" name="Picture 4">
          <a:extLst>
            <a:ext uri="{FF2B5EF4-FFF2-40B4-BE49-F238E27FC236}">
              <a16:creationId xmlns=""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38900" y="19050"/>
          <a:ext cx="901014"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95250</xdr:colOff>
      <xdr:row>0</xdr:row>
      <xdr:rowOff>0</xdr:rowOff>
    </xdr:from>
    <xdr:to>
      <xdr:col>13</xdr:col>
      <xdr:colOff>790575</xdr:colOff>
      <xdr:row>3</xdr:row>
      <xdr:rowOff>76200</xdr:rowOff>
    </xdr:to>
    <xdr:pic>
      <xdr:nvPicPr>
        <xdr:cNvPr id="6" name="Picture 5">
          <a:extLst>
            <a:ext uri="{FF2B5EF4-FFF2-40B4-BE49-F238E27FC236}">
              <a16:creationId xmlns="" xmlns:a16="http://schemas.microsoft.com/office/drawing/2014/main" id="{00000000-0008-0000-03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0"/>
          <a:ext cx="695325" cy="647700"/>
        </a:xfrm>
        <a:prstGeom prst="rect">
          <a:avLst/>
        </a:prstGeom>
        <a:noFill/>
      </xdr:spPr>
    </xdr:pic>
    <xdr:clientData/>
  </xdr:twoCellAnchor>
  <xdr:twoCellAnchor editAs="oneCell">
    <xdr:from>
      <xdr:col>23</xdr:col>
      <xdr:colOff>327025</xdr:colOff>
      <xdr:row>0</xdr:row>
      <xdr:rowOff>19050</xdr:rowOff>
    </xdr:from>
    <xdr:to>
      <xdr:col>24</xdr:col>
      <xdr:colOff>292099</xdr:colOff>
      <xdr:row>3</xdr:row>
      <xdr:rowOff>85725</xdr:rowOff>
    </xdr:to>
    <xdr:pic>
      <xdr:nvPicPr>
        <xdr:cNvPr id="7" name="Picture 6" descr="Image result for jal jeevan mission logo">
          <a:extLst>
            <a:ext uri="{FF2B5EF4-FFF2-40B4-BE49-F238E27FC236}">
              <a16:creationId xmlns=""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66300" y="19050"/>
          <a:ext cx="75564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485775</xdr:colOff>
      <xdr:row>0</xdr:row>
      <xdr:rowOff>0</xdr:rowOff>
    </xdr:from>
    <xdr:to>
      <xdr:col>21</xdr:col>
      <xdr:colOff>120648</xdr:colOff>
      <xdr:row>3</xdr:row>
      <xdr:rowOff>166158</xdr:rowOff>
    </xdr:to>
    <xdr:pic>
      <xdr:nvPicPr>
        <xdr:cNvPr id="8" name="Picture 7" descr="Image result for MEDHAJ LOGO">
          <a:extLst>
            <a:ext uri="{FF2B5EF4-FFF2-40B4-BE49-F238E27FC236}">
              <a16:creationId xmlns=""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29375" y="0"/>
          <a:ext cx="901698"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628650</xdr:colOff>
      <xdr:row>0</xdr:row>
      <xdr:rowOff>19050</xdr:rowOff>
    </xdr:from>
    <xdr:to>
      <xdr:col>22</xdr:col>
      <xdr:colOff>224738</xdr:colOff>
      <xdr:row>3</xdr:row>
      <xdr:rowOff>180975</xdr:rowOff>
    </xdr:to>
    <xdr:pic>
      <xdr:nvPicPr>
        <xdr:cNvPr id="9" name="Picture 8">
          <a:extLst>
            <a:ext uri="{FF2B5EF4-FFF2-40B4-BE49-F238E27FC236}">
              <a16:creationId xmlns=""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39075" y="19050"/>
          <a:ext cx="90101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95250</xdr:colOff>
      <xdr:row>0</xdr:row>
      <xdr:rowOff>0</xdr:rowOff>
    </xdr:from>
    <xdr:to>
      <xdr:col>26</xdr:col>
      <xdr:colOff>790575</xdr:colOff>
      <xdr:row>3</xdr:row>
      <xdr:rowOff>76200</xdr:rowOff>
    </xdr:to>
    <xdr:pic>
      <xdr:nvPicPr>
        <xdr:cNvPr id="10" name="Picture 9">
          <a:extLst>
            <a:ext uri="{FF2B5EF4-FFF2-40B4-BE49-F238E27FC236}">
              <a16:creationId xmlns="" xmlns:a16="http://schemas.microsoft.com/office/drawing/2014/main" id="{00000000-0008-0000-03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6725" y="0"/>
          <a:ext cx="695325" cy="647700"/>
        </a:xfrm>
        <a:prstGeom prst="rect">
          <a:avLst/>
        </a:prstGeom>
        <a:noFill/>
      </xdr:spPr>
    </xdr:pic>
    <xdr:clientData/>
  </xdr:twoCellAnchor>
  <xdr:twoCellAnchor editAs="oneCell">
    <xdr:from>
      <xdr:col>36</xdr:col>
      <xdr:colOff>327025</xdr:colOff>
      <xdr:row>0</xdr:row>
      <xdr:rowOff>19050</xdr:rowOff>
    </xdr:from>
    <xdr:to>
      <xdr:col>37</xdr:col>
      <xdr:colOff>292099</xdr:colOff>
      <xdr:row>3</xdr:row>
      <xdr:rowOff>85725</xdr:rowOff>
    </xdr:to>
    <xdr:pic>
      <xdr:nvPicPr>
        <xdr:cNvPr id="11" name="Picture 10" descr="Image result for jal jeevan mission logo">
          <a:extLst>
            <a:ext uri="{FF2B5EF4-FFF2-40B4-BE49-F238E27FC236}">
              <a16:creationId xmlns=""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643850" y="19050"/>
          <a:ext cx="78422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485775</xdr:colOff>
      <xdr:row>0</xdr:row>
      <xdr:rowOff>0</xdr:rowOff>
    </xdr:from>
    <xdr:to>
      <xdr:col>34</xdr:col>
      <xdr:colOff>120648</xdr:colOff>
      <xdr:row>3</xdr:row>
      <xdr:rowOff>166158</xdr:rowOff>
    </xdr:to>
    <xdr:pic>
      <xdr:nvPicPr>
        <xdr:cNvPr id="12" name="Picture 11" descr="Image result for MEDHAJ LOGO">
          <a:extLst>
            <a:ext uri="{FF2B5EF4-FFF2-40B4-BE49-F238E27FC236}">
              <a16:creationId xmlns=""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345150" y="0"/>
          <a:ext cx="454023"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628650</xdr:colOff>
      <xdr:row>0</xdr:row>
      <xdr:rowOff>19050</xdr:rowOff>
    </xdr:from>
    <xdr:to>
      <xdr:col>34</xdr:col>
      <xdr:colOff>1043888</xdr:colOff>
      <xdr:row>3</xdr:row>
      <xdr:rowOff>180975</xdr:rowOff>
    </xdr:to>
    <xdr:pic>
      <xdr:nvPicPr>
        <xdr:cNvPr id="13" name="Picture 12">
          <a:extLst>
            <a:ext uri="{FF2B5EF4-FFF2-40B4-BE49-F238E27FC236}">
              <a16:creationId xmlns=""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307175" y="19050"/>
          <a:ext cx="415238"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95250</xdr:colOff>
      <xdr:row>0</xdr:row>
      <xdr:rowOff>0</xdr:rowOff>
    </xdr:from>
    <xdr:to>
      <xdr:col>39</xdr:col>
      <xdr:colOff>790575</xdr:colOff>
      <xdr:row>3</xdr:row>
      <xdr:rowOff>76200</xdr:rowOff>
    </xdr:to>
    <xdr:pic>
      <xdr:nvPicPr>
        <xdr:cNvPr id="14" name="Picture 13">
          <a:extLst>
            <a:ext uri="{FF2B5EF4-FFF2-40B4-BE49-F238E27FC236}">
              <a16:creationId xmlns="" xmlns:a16="http://schemas.microsoft.com/office/drawing/2014/main" id="{00000000-0008-0000-03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9525" y="0"/>
          <a:ext cx="695325" cy="647700"/>
        </a:xfrm>
        <a:prstGeom prst="rect">
          <a:avLst/>
        </a:prstGeom>
        <a:noFill/>
      </xdr:spPr>
    </xdr:pic>
    <xdr:clientData/>
  </xdr:twoCellAnchor>
  <xdr:twoCellAnchor editAs="oneCell">
    <xdr:from>
      <xdr:col>49</xdr:col>
      <xdr:colOff>327025</xdr:colOff>
      <xdr:row>0</xdr:row>
      <xdr:rowOff>19050</xdr:rowOff>
    </xdr:from>
    <xdr:to>
      <xdr:col>50</xdr:col>
      <xdr:colOff>292099</xdr:colOff>
      <xdr:row>3</xdr:row>
      <xdr:rowOff>85725</xdr:rowOff>
    </xdr:to>
    <xdr:pic>
      <xdr:nvPicPr>
        <xdr:cNvPr id="15" name="Picture 14" descr="Image result for jal jeevan mission logo">
          <a:extLst>
            <a:ext uri="{FF2B5EF4-FFF2-40B4-BE49-F238E27FC236}">
              <a16:creationId xmlns=""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02325" y="19050"/>
          <a:ext cx="78422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485775</xdr:colOff>
      <xdr:row>0</xdr:row>
      <xdr:rowOff>0</xdr:rowOff>
    </xdr:from>
    <xdr:to>
      <xdr:col>47</xdr:col>
      <xdr:colOff>120648</xdr:colOff>
      <xdr:row>3</xdr:row>
      <xdr:rowOff>166158</xdr:rowOff>
    </xdr:to>
    <xdr:pic>
      <xdr:nvPicPr>
        <xdr:cNvPr id="16" name="Picture 15" descr="Image result for MEDHAJ LOGO">
          <a:extLst>
            <a:ext uri="{FF2B5EF4-FFF2-40B4-BE49-F238E27FC236}">
              <a16:creationId xmlns=""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727400" y="0"/>
          <a:ext cx="454023"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628650</xdr:colOff>
      <xdr:row>0</xdr:row>
      <xdr:rowOff>19050</xdr:rowOff>
    </xdr:from>
    <xdr:to>
      <xdr:col>47</xdr:col>
      <xdr:colOff>815288</xdr:colOff>
      <xdr:row>3</xdr:row>
      <xdr:rowOff>180975</xdr:rowOff>
    </xdr:to>
    <xdr:pic>
      <xdr:nvPicPr>
        <xdr:cNvPr id="17" name="Picture 16">
          <a:extLst>
            <a:ext uri="{FF2B5EF4-FFF2-40B4-BE49-F238E27FC236}">
              <a16:creationId xmlns=""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689425" y="19050"/>
          <a:ext cx="415238"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52</xdr:col>
      <xdr:colOff>95250</xdr:colOff>
      <xdr:row>0</xdr:row>
      <xdr:rowOff>0</xdr:rowOff>
    </xdr:from>
    <xdr:to>
      <xdr:col>52</xdr:col>
      <xdr:colOff>790575</xdr:colOff>
      <xdr:row>3</xdr:row>
      <xdr:rowOff>76200</xdr:rowOff>
    </xdr:to>
    <xdr:pic>
      <xdr:nvPicPr>
        <xdr:cNvPr id="18" name="Picture 17">
          <a:extLst>
            <a:ext uri="{FF2B5EF4-FFF2-40B4-BE49-F238E27FC236}">
              <a16:creationId xmlns="" xmlns:a16="http://schemas.microsoft.com/office/drawing/2014/main" id="{00000000-0008-0000-0300-00001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0" y="0"/>
          <a:ext cx="695325" cy="647700"/>
        </a:xfrm>
        <a:prstGeom prst="rect">
          <a:avLst/>
        </a:prstGeom>
        <a:noFill/>
      </xdr:spPr>
    </xdr:pic>
    <xdr:clientData/>
  </xdr:twoCellAnchor>
  <xdr:twoCellAnchor editAs="oneCell">
    <xdr:from>
      <xdr:col>62</xdr:col>
      <xdr:colOff>327025</xdr:colOff>
      <xdr:row>0</xdr:row>
      <xdr:rowOff>19050</xdr:rowOff>
    </xdr:from>
    <xdr:to>
      <xdr:col>63</xdr:col>
      <xdr:colOff>292099</xdr:colOff>
      <xdr:row>3</xdr:row>
      <xdr:rowOff>85725</xdr:rowOff>
    </xdr:to>
    <xdr:pic>
      <xdr:nvPicPr>
        <xdr:cNvPr id="19" name="Picture 18" descr="Image result for jal jeevan mission logo">
          <a:extLst>
            <a:ext uri="{FF2B5EF4-FFF2-40B4-BE49-F238E27FC236}">
              <a16:creationId xmlns=""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51275" y="19050"/>
          <a:ext cx="78422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485775</xdr:colOff>
      <xdr:row>0</xdr:row>
      <xdr:rowOff>0</xdr:rowOff>
    </xdr:from>
    <xdr:to>
      <xdr:col>60</xdr:col>
      <xdr:colOff>120648</xdr:colOff>
      <xdr:row>3</xdr:row>
      <xdr:rowOff>166158</xdr:rowOff>
    </xdr:to>
    <xdr:pic>
      <xdr:nvPicPr>
        <xdr:cNvPr id="20" name="Picture 19" descr="Image result for MEDHAJ LOGO">
          <a:extLst>
            <a:ext uri="{FF2B5EF4-FFF2-40B4-BE49-F238E27FC236}">
              <a16:creationId xmlns=""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652575" y="0"/>
          <a:ext cx="454023"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60</xdr:col>
      <xdr:colOff>628650</xdr:colOff>
      <xdr:row>0</xdr:row>
      <xdr:rowOff>19050</xdr:rowOff>
    </xdr:from>
    <xdr:to>
      <xdr:col>60</xdr:col>
      <xdr:colOff>815288</xdr:colOff>
      <xdr:row>3</xdr:row>
      <xdr:rowOff>180975</xdr:rowOff>
    </xdr:to>
    <xdr:pic>
      <xdr:nvPicPr>
        <xdr:cNvPr id="21" name="Picture 20">
          <a:extLst>
            <a:ext uri="{FF2B5EF4-FFF2-40B4-BE49-F238E27FC236}">
              <a16:creationId xmlns=""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614600" y="19050"/>
          <a:ext cx="186638"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0</xdr:row>
      <xdr:rowOff>85725</xdr:rowOff>
    </xdr:from>
    <xdr:to>
      <xdr:col>0</xdr:col>
      <xdr:colOff>819150</xdr:colOff>
      <xdr:row>3</xdr:row>
      <xdr:rowOff>161925</xdr:rowOff>
    </xdr:to>
    <xdr:pic>
      <xdr:nvPicPr>
        <xdr:cNvPr id="2" name="Picture 1">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695325" cy="647700"/>
        </a:xfrm>
        <a:prstGeom prst="rect">
          <a:avLst/>
        </a:prstGeom>
        <a:noFill/>
      </xdr:spPr>
    </xdr:pic>
    <xdr:clientData/>
  </xdr:twoCellAnchor>
  <xdr:twoCellAnchor editAs="oneCell">
    <xdr:from>
      <xdr:col>10</xdr:col>
      <xdr:colOff>327025</xdr:colOff>
      <xdr:row>0</xdr:row>
      <xdr:rowOff>19050</xdr:rowOff>
    </xdr:from>
    <xdr:to>
      <xdr:col>11</xdr:col>
      <xdr:colOff>292099</xdr:colOff>
      <xdr:row>3</xdr:row>
      <xdr:rowOff>85725</xdr:rowOff>
    </xdr:to>
    <xdr:pic>
      <xdr:nvPicPr>
        <xdr:cNvPr id="3" name="Picture 2" descr="Image result for jal jeevan mission logo">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9475" y="19050"/>
          <a:ext cx="75564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485775</xdr:colOff>
      <xdr:row>0</xdr:row>
      <xdr:rowOff>0</xdr:rowOff>
    </xdr:from>
    <xdr:to>
      <xdr:col>8</xdr:col>
      <xdr:colOff>131293</xdr:colOff>
      <xdr:row>3</xdr:row>
      <xdr:rowOff>166158</xdr:rowOff>
    </xdr:to>
    <xdr:pic>
      <xdr:nvPicPr>
        <xdr:cNvPr id="4" name="Picture 3" descr="Image result for MEDHAJ LOGO">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96025" y="0"/>
          <a:ext cx="901698"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628650</xdr:colOff>
      <xdr:row>0</xdr:row>
      <xdr:rowOff>19050</xdr:rowOff>
    </xdr:from>
    <xdr:to>
      <xdr:col>9</xdr:col>
      <xdr:colOff>284690</xdr:colOff>
      <xdr:row>3</xdr:row>
      <xdr:rowOff>180975</xdr:rowOff>
    </xdr:to>
    <xdr:pic>
      <xdr:nvPicPr>
        <xdr:cNvPr id="5" name="Picture 4">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58050" y="19050"/>
          <a:ext cx="90101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123825</xdr:colOff>
      <xdr:row>0</xdr:row>
      <xdr:rowOff>85725</xdr:rowOff>
    </xdr:from>
    <xdr:to>
      <xdr:col>0</xdr:col>
      <xdr:colOff>819150</xdr:colOff>
      <xdr:row>3</xdr:row>
      <xdr:rowOff>161925</xdr:rowOff>
    </xdr:to>
    <xdr:pic>
      <xdr:nvPicPr>
        <xdr:cNvPr id="2" name="Picture 1">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695325" cy="647700"/>
        </a:xfrm>
        <a:prstGeom prst="rect">
          <a:avLst/>
        </a:prstGeom>
        <a:noFill/>
      </xdr:spPr>
    </xdr:pic>
    <xdr:clientData/>
  </xdr:twoCellAnchor>
  <xdr:twoCellAnchor editAs="oneCell">
    <xdr:from>
      <xdr:col>10</xdr:col>
      <xdr:colOff>327025</xdr:colOff>
      <xdr:row>0</xdr:row>
      <xdr:rowOff>19050</xdr:rowOff>
    </xdr:from>
    <xdr:to>
      <xdr:col>11</xdr:col>
      <xdr:colOff>292099</xdr:colOff>
      <xdr:row>3</xdr:row>
      <xdr:rowOff>85725</xdr:rowOff>
    </xdr:to>
    <xdr:pic>
      <xdr:nvPicPr>
        <xdr:cNvPr id="3" name="Picture 2" descr="Image result for jal jeevan mission logo">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9475" y="19050"/>
          <a:ext cx="75564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485775</xdr:colOff>
      <xdr:row>0</xdr:row>
      <xdr:rowOff>0</xdr:rowOff>
    </xdr:from>
    <xdr:to>
      <xdr:col>7</xdr:col>
      <xdr:colOff>1386352</xdr:colOff>
      <xdr:row>3</xdr:row>
      <xdr:rowOff>166158</xdr:rowOff>
    </xdr:to>
    <xdr:pic>
      <xdr:nvPicPr>
        <xdr:cNvPr id="4" name="Picture 3" descr="Image result for MEDHAJ LOGO">
          <a:extLst>
            <a:ext uri="{FF2B5EF4-FFF2-40B4-BE49-F238E27FC236}">
              <a16:creationId xmlns=""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96025" y="0"/>
          <a:ext cx="901698"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628650</xdr:colOff>
      <xdr:row>0</xdr:row>
      <xdr:rowOff>19050</xdr:rowOff>
    </xdr:from>
    <xdr:to>
      <xdr:col>8</xdr:col>
      <xdr:colOff>1528543</xdr:colOff>
      <xdr:row>3</xdr:row>
      <xdr:rowOff>180975</xdr:rowOff>
    </xdr:to>
    <xdr:pic>
      <xdr:nvPicPr>
        <xdr:cNvPr id="5" name="Picture 4">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58050" y="19050"/>
          <a:ext cx="90101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123825</xdr:colOff>
      <xdr:row>0</xdr:row>
      <xdr:rowOff>85725</xdr:rowOff>
    </xdr:from>
    <xdr:ext cx="695325" cy="647700"/>
    <xdr:pic>
      <xdr:nvPicPr>
        <xdr:cNvPr id="6" name="Picture 5">
          <a:extLst>
            <a:ext uri="{FF2B5EF4-FFF2-40B4-BE49-F238E27FC236}">
              <a16:creationId xmlns="" xmlns:a16="http://schemas.microsoft.com/office/drawing/2014/main" id="{00000000-0008-0000-05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695325" cy="647700"/>
        </a:xfrm>
        <a:prstGeom prst="rect">
          <a:avLst/>
        </a:prstGeom>
        <a:noFill/>
      </xdr:spPr>
    </xdr:pic>
    <xdr:clientData/>
  </xdr:oneCellAnchor>
  <xdr:oneCellAnchor>
    <xdr:from>
      <xdr:col>23</xdr:col>
      <xdr:colOff>327025</xdr:colOff>
      <xdr:row>0</xdr:row>
      <xdr:rowOff>19050</xdr:rowOff>
    </xdr:from>
    <xdr:ext cx="751922" cy="638175"/>
    <xdr:pic>
      <xdr:nvPicPr>
        <xdr:cNvPr id="7" name="Picture 6" descr="Image result for jal jeevan mission logo">
          <a:extLst>
            <a:ext uri="{FF2B5EF4-FFF2-40B4-BE49-F238E27FC236}">
              <a16:creationId xmlns=""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0503" y="19050"/>
          <a:ext cx="751922"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20</xdr:col>
      <xdr:colOff>485775</xdr:colOff>
      <xdr:row>0</xdr:row>
      <xdr:rowOff>0</xdr:rowOff>
    </xdr:from>
    <xdr:ext cx="900577" cy="737658"/>
    <xdr:pic>
      <xdr:nvPicPr>
        <xdr:cNvPr id="8" name="Picture 7" descr="Image result for MEDHAJ LOGO">
          <a:extLst>
            <a:ext uri="{FF2B5EF4-FFF2-40B4-BE49-F238E27FC236}">
              <a16:creationId xmlns=""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16123" y="0"/>
          <a:ext cx="900577"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21</xdr:col>
      <xdr:colOff>628650</xdr:colOff>
      <xdr:row>0</xdr:row>
      <xdr:rowOff>19050</xdr:rowOff>
    </xdr:from>
    <xdr:ext cx="899893" cy="733425"/>
    <xdr:pic>
      <xdr:nvPicPr>
        <xdr:cNvPr id="9" name="Picture 8">
          <a:extLst>
            <a:ext uri="{FF2B5EF4-FFF2-40B4-BE49-F238E27FC236}">
              <a16:creationId xmlns=""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25020" y="19050"/>
          <a:ext cx="89989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26</xdr:col>
      <xdr:colOff>123825</xdr:colOff>
      <xdr:row>0</xdr:row>
      <xdr:rowOff>85725</xdr:rowOff>
    </xdr:from>
    <xdr:ext cx="695325" cy="647700"/>
    <xdr:pic>
      <xdr:nvPicPr>
        <xdr:cNvPr id="10" name="Picture 9">
          <a:extLst>
            <a:ext uri="{FF2B5EF4-FFF2-40B4-BE49-F238E27FC236}">
              <a16:creationId xmlns="" xmlns:a16="http://schemas.microsoft.com/office/drawing/2014/main" id="{00000000-0008-0000-05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7847" y="85725"/>
          <a:ext cx="695325" cy="647700"/>
        </a:xfrm>
        <a:prstGeom prst="rect">
          <a:avLst/>
        </a:prstGeom>
        <a:noFill/>
      </xdr:spPr>
    </xdr:pic>
    <xdr:clientData/>
  </xdr:oneCellAnchor>
  <xdr:oneCellAnchor>
    <xdr:from>
      <xdr:col>36</xdr:col>
      <xdr:colOff>327025</xdr:colOff>
      <xdr:row>0</xdr:row>
      <xdr:rowOff>19050</xdr:rowOff>
    </xdr:from>
    <xdr:ext cx="751922" cy="638175"/>
    <xdr:pic>
      <xdr:nvPicPr>
        <xdr:cNvPr id="11" name="Picture 10" descr="Image result for jal jeevan mission logo">
          <a:extLst>
            <a:ext uri="{FF2B5EF4-FFF2-40B4-BE49-F238E27FC236}">
              <a16:creationId xmlns=""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41460" y="19050"/>
          <a:ext cx="751922"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33</xdr:col>
      <xdr:colOff>485775</xdr:colOff>
      <xdr:row>0</xdr:row>
      <xdr:rowOff>0</xdr:rowOff>
    </xdr:from>
    <xdr:ext cx="900577" cy="737658"/>
    <xdr:pic>
      <xdr:nvPicPr>
        <xdr:cNvPr id="12" name="Picture 11" descr="Image result for MEDHAJ LOGO">
          <a:extLst>
            <a:ext uri="{FF2B5EF4-FFF2-40B4-BE49-F238E27FC236}">
              <a16:creationId xmlns=""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440275" y="0"/>
          <a:ext cx="900577"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628650</xdr:colOff>
      <xdr:row>0</xdr:row>
      <xdr:rowOff>19050</xdr:rowOff>
    </xdr:from>
    <xdr:ext cx="899893" cy="733425"/>
    <xdr:pic>
      <xdr:nvPicPr>
        <xdr:cNvPr id="13" name="Picture 12">
          <a:extLst>
            <a:ext uri="{FF2B5EF4-FFF2-40B4-BE49-F238E27FC236}">
              <a16:creationId xmlns=""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403128" y="19050"/>
          <a:ext cx="89989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39</xdr:col>
      <xdr:colOff>123825</xdr:colOff>
      <xdr:row>0</xdr:row>
      <xdr:rowOff>85725</xdr:rowOff>
    </xdr:from>
    <xdr:ext cx="695325" cy="647700"/>
    <xdr:pic>
      <xdr:nvPicPr>
        <xdr:cNvPr id="14" name="Picture 13">
          <a:extLst>
            <a:ext uri="{FF2B5EF4-FFF2-40B4-BE49-F238E27FC236}">
              <a16:creationId xmlns="" xmlns:a16="http://schemas.microsoft.com/office/drawing/2014/main" id="{00000000-0008-0000-05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7586" y="85725"/>
          <a:ext cx="695325" cy="647700"/>
        </a:xfrm>
        <a:prstGeom prst="rect">
          <a:avLst/>
        </a:prstGeom>
        <a:noFill/>
      </xdr:spPr>
    </xdr:pic>
    <xdr:clientData/>
  </xdr:oneCellAnchor>
  <xdr:oneCellAnchor>
    <xdr:from>
      <xdr:col>49</xdr:col>
      <xdr:colOff>327025</xdr:colOff>
      <xdr:row>0</xdr:row>
      <xdr:rowOff>19050</xdr:rowOff>
    </xdr:from>
    <xdr:ext cx="751922" cy="638175"/>
    <xdr:pic>
      <xdr:nvPicPr>
        <xdr:cNvPr id="15" name="Picture 14" descr="Image result for jal jeevan mission logo">
          <a:extLst>
            <a:ext uri="{FF2B5EF4-FFF2-40B4-BE49-F238E27FC236}">
              <a16:creationId xmlns=""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35525" y="19050"/>
          <a:ext cx="751922"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46</xdr:col>
      <xdr:colOff>485775</xdr:colOff>
      <xdr:row>0</xdr:row>
      <xdr:rowOff>0</xdr:rowOff>
    </xdr:from>
    <xdr:ext cx="900577" cy="737658"/>
    <xdr:pic>
      <xdr:nvPicPr>
        <xdr:cNvPr id="16" name="Picture 15" descr="Image result for MEDHAJ LOGO">
          <a:extLst>
            <a:ext uri="{FF2B5EF4-FFF2-40B4-BE49-F238E27FC236}">
              <a16:creationId xmlns=""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934340" y="0"/>
          <a:ext cx="900577"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47</xdr:col>
      <xdr:colOff>628650</xdr:colOff>
      <xdr:row>0</xdr:row>
      <xdr:rowOff>19050</xdr:rowOff>
    </xdr:from>
    <xdr:ext cx="899893" cy="733425"/>
    <xdr:pic>
      <xdr:nvPicPr>
        <xdr:cNvPr id="17" name="Picture 16">
          <a:extLst>
            <a:ext uri="{FF2B5EF4-FFF2-40B4-BE49-F238E27FC236}">
              <a16:creationId xmlns=""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97193" y="19050"/>
          <a:ext cx="89989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52</xdr:col>
      <xdr:colOff>123825</xdr:colOff>
      <xdr:row>0</xdr:row>
      <xdr:rowOff>85725</xdr:rowOff>
    </xdr:from>
    <xdr:ext cx="695325" cy="647700"/>
    <xdr:pic>
      <xdr:nvPicPr>
        <xdr:cNvPr id="18" name="Picture 17">
          <a:extLst>
            <a:ext uri="{FF2B5EF4-FFF2-40B4-BE49-F238E27FC236}">
              <a16:creationId xmlns="" xmlns:a16="http://schemas.microsoft.com/office/drawing/2014/main" id="{00000000-0008-0000-0500-00001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92260" y="85725"/>
          <a:ext cx="695325" cy="647700"/>
        </a:xfrm>
        <a:prstGeom prst="rect">
          <a:avLst/>
        </a:prstGeom>
        <a:noFill/>
      </xdr:spPr>
    </xdr:pic>
    <xdr:clientData/>
  </xdr:oneCellAnchor>
  <xdr:oneCellAnchor>
    <xdr:from>
      <xdr:col>62</xdr:col>
      <xdr:colOff>327025</xdr:colOff>
      <xdr:row>0</xdr:row>
      <xdr:rowOff>19050</xdr:rowOff>
    </xdr:from>
    <xdr:ext cx="751922" cy="638175"/>
    <xdr:pic>
      <xdr:nvPicPr>
        <xdr:cNvPr id="19" name="Picture 18" descr="Image result for jal jeevan mission logo">
          <a:extLst>
            <a:ext uri="{FF2B5EF4-FFF2-40B4-BE49-F238E27FC236}">
              <a16:creationId xmlns=""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77460" y="19050"/>
          <a:ext cx="751922"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59</xdr:col>
      <xdr:colOff>485775</xdr:colOff>
      <xdr:row>0</xdr:row>
      <xdr:rowOff>0</xdr:rowOff>
    </xdr:from>
    <xdr:ext cx="900577" cy="737658"/>
    <xdr:pic>
      <xdr:nvPicPr>
        <xdr:cNvPr id="20" name="Picture 19" descr="Image result for MEDHAJ LOGO">
          <a:extLst>
            <a:ext uri="{FF2B5EF4-FFF2-40B4-BE49-F238E27FC236}">
              <a16:creationId xmlns=""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776275" y="0"/>
          <a:ext cx="900577"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60</xdr:col>
      <xdr:colOff>628650</xdr:colOff>
      <xdr:row>0</xdr:row>
      <xdr:rowOff>19050</xdr:rowOff>
    </xdr:from>
    <xdr:ext cx="899893" cy="733425"/>
    <xdr:pic>
      <xdr:nvPicPr>
        <xdr:cNvPr id="21" name="Picture 20">
          <a:extLst>
            <a:ext uri="{FF2B5EF4-FFF2-40B4-BE49-F238E27FC236}">
              <a16:creationId xmlns=""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739128" y="19050"/>
          <a:ext cx="89989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65</xdr:col>
      <xdr:colOff>123825</xdr:colOff>
      <xdr:row>0</xdr:row>
      <xdr:rowOff>85725</xdr:rowOff>
    </xdr:from>
    <xdr:ext cx="695325" cy="647700"/>
    <xdr:pic>
      <xdr:nvPicPr>
        <xdr:cNvPr id="22" name="Picture 21">
          <a:extLst>
            <a:ext uri="{FF2B5EF4-FFF2-40B4-BE49-F238E27FC236}">
              <a16:creationId xmlns="" xmlns:a16="http://schemas.microsoft.com/office/drawing/2014/main" id="{00000000-0008-0000-0500-00001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34195" y="85725"/>
          <a:ext cx="695325" cy="647700"/>
        </a:xfrm>
        <a:prstGeom prst="rect">
          <a:avLst/>
        </a:prstGeom>
        <a:noFill/>
      </xdr:spPr>
    </xdr:pic>
    <xdr:clientData/>
  </xdr:oneCellAnchor>
  <xdr:oneCellAnchor>
    <xdr:from>
      <xdr:col>75</xdr:col>
      <xdr:colOff>95112</xdr:colOff>
      <xdr:row>0</xdr:row>
      <xdr:rowOff>68745</xdr:rowOff>
    </xdr:from>
    <xdr:ext cx="751922" cy="638175"/>
    <xdr:pic>
      <xdr:nvPicPr>
        <xdr:cNvPr id="23" name="Picture 22" descr="Image result for jal jeevan mission logo">
          <a:extLst>
            <a:ext uri="{FF2B5EF4-FFF2-40B4-BE49-F238E27FC236}">
              <a16:creationId xmlns=""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05786" y="68745"/>
          <a:ext cx="751922"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73</xdr:col>
      <xdr:colOff>46797</xdr:colOff>
      <xdr:row>0</xdr:row>
      <xdr:rowOff>0</xdr:rowOff>
    </xdr:from>
    <xdr:ext cx="706921" cy="737658"/>
    <xdr:pic>
      <xdr:nvPicPr>
        <xdr:cNvPr id="24" name="Picture 23" descr="Image result for MEDHAJ LOGO">
          <a:extLst>
            <a:ext uri="{FF2B5EF4-FFF2-40B4-BE49-F238E27FC236}">
              <a16:creationId xmlns=""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17514" y="0"/>
          <a:ext cx="706921"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74</xdr:col>
      <xdr:colOff>7454</xdr:colOff>
      <xdr:row>0</xdr:row>
      <xdr:rowOff>19050</xdr:rowOff>
    </xdr:from>
    <xdr:ext cx="779393" cy="733425"/>
    <xdr:pic>
      <xdr:nvPicPr>
        <xdr:cNvPr id="25" name="Picture 24">
          <a:extLst>
            <a:ext uri="{FF2B5EF4-FFF2-40B4-BE49-F238E27FC236}">
              <a16:creationId xmlns=""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398150" y="19050"/>
          <a:ext cx="77939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28575</xdr:rowOff>
    </xdr:from>
    <xdr:to>
      <xdr:col>0</xdr:col>
      <xdr:colOff>609600</xdr:colOff>
      <xdr:row>2</xdr:row>
      <xdr:rowOff>85725</xdr:rowOff>
    </xdr:to>
    <xdr:pic>
      <xdr:nvPicPr>
        <xdr:cNvPr id="2" name="Picture 1">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695325" cy="647700"/>
        </a:xfrm>
        <a:prstGeom prst="rect">
          <a:avLst/>
        </a:prstGeom>
        <a:noFill/>
      </xdr:spPr>
    </xdr:pic>
    <xdr:clientData/>
  </xdr:twoCellAnchor>
  <xdr:twoCellAnchor editAs="oneCell">
    <xdr:from>
      <xdr:col>10</xdr:col>
      <xdr:colOff>327025</xdr:colOff>
      <xdr:row>0</xdr:row>
      <xdr:rowOff>19050</xdr:rowOff>
    </xdr:from>
    <xdr:to>
      <xdr:col>11</xdr:col>
      <xdr:colOff>292099</xdr:colOff>
      <xdr:row>2</xdr:row>
      <xdr:rowOff>66675</xdr:rowOff>
    </xdr:to>
    <xdr:pic>
      <xdr:nvPicPr>
        <xdr:cNvPr id="3" name="Picture 2" descr="Image result for jal jeevan mission logo">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90075" y="19050"/>
          <a:ext cx="75564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485775</xdr:colOff>
      <xdr:row>0</xdr:row>
      <xdr:rowOff>0</xdr:rowOff>
    </xdr:from>
    <xdr:to>
      <xdr:col>7</xdr:col>
      <xdr:colOff>873123</xdr:colOff>
      <xdr:row>2</xdr:row>
      <xdr:rowOff>147108</xdr:rowOff>
    </xdr:to>
    <xdr:pic>
      <xdr:nvPicPr>
        <xdr:cNvPr id="4" name="Picture 3" descr="Image result for MEDHAJ LOGO">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29375" y="0"/>
          <a:ext cx="901698"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628650</xdr:colOff>
      <xdr:row>0</xdr:row>
      <xdr:rowOff>19050</xdr:rowOff>
    </xdr:from>
    <xdr:to>
      <xdr:col>8</xdr:col>
      <xdr:colOff>986738</xdr:colOff>
      <xdr:row>2</xdr:row>
      <xdr:rowOff>161925</xdr:rowOff>
    </xdr:to>
    <xdr:pic>
      <xdr:nvPicPr>
        <xdr:cNvPr id="5" name="Picture 4">
          <a:extLst>
            <a:ext uri="{FF2B5EF4-FFF2-40B4-BE49-F238E27FC236}">
              <a16:creationId xmlns=""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96200" y="19050"/>
          <a:ext cx="90101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140390</xdr:colOff>
      <xdr:row>0</xdr:row>
      <xdr:rowOff>69988</xdr:rowOff>
    </xdr:from>
    <xdr:to>
      <xdr:col>0</xdr:col>
      <xdr:colOff>626165</xdr:colOff>
      <xdr:row>1</xdr:row>
      <xdr:rowOff>212863</xdr:rowOff>
    </xdr:to>
    <xdr:pic>
      <xdr:nvPicPr>
        <xdr:cNvPr id="2" name="Picture 1">
          <a:extLst>
            <a:ext uri="{FF2B5EF4-FFF2-40B4-BE49-F238E27FC236}">
              <a16:creationId xmlns=""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90" y="69988"/>
          <a:ext cx="485775" cy="441049"/>
        </a:xfrm>
        <a:prstGeom prst="rect">
          <a:avLst/>
        </a:prstGeom>
        <a:noFill/>
      </xdr:spPr>
    </xdr:pic>
    <xdr:clientData/>
  </xdr:twoCellAnchor>
  <xdr:twoCellAnchor editAs="oneCell">
    <xdr:from>
      <xdr:col>10</xdr:col>
      <xdr:colOff>327025</xdr:colOff>
      <xdr:row>0</xdr:row>
      <xdr:rowOff>19050</xdr:rowOff>
    </xdr:from>
    <xdr:to>
      <xdr:col>11</xdr:col>
      <xdr:colOff>292099</xdr:colOff>
      <xdr:row>1</xdr:row>
      <xdr:rowOff>152400</xdr:rowOff>
    </xdr:to>
    <xdr:pic>
      <xdr:nvPicPr>
        <xdr:cNvPr id="3" name="Picture 2" descr="Image result for jal jeevan mission logo">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99600" y="19050"/>
          <a:ext cx="5746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485775</xdr:colOff>
      <xdr:row>0</xdr:row>
      <xdr:rowOff>0</xdr:rowOff>
    </xdr:from>
    <xdr:to>
      <xdr:col>7</xdr:col>
      <xdr:colOff>606423</xdr:colOff>
      <xdr:row>1</xdr:row>
      <xdr:rowOff>232833</xdr:rowOff>
    </xdr:to>
    <xdr:pic>
      <xdr:nvPicPr>
        <xdr:cNvPr id="4" name="Picture 3" descr="Image result for MEDHAJ LOGO">
          <a:extLst>
            <a:ext uri="{FF2B5EF4-FFF2-40B4-BE49-F238E27FC236}">
              <a16:creationId xmlns=""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05550" y="0"/>
          <a:ext cx="387348"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628650</xdr:colOff>
      <xdr:row>0</xdr:row>
      <xdr:rowOff>19050</xdr:rowOff>
    </xdr:from>
    <xdr:to>
      <xdr:col>8</xdr:col>
      <xdr:colOff>632512</xdr:colOff>
      <xdr:row>1</xdr:row>
      <xdr:rowOff>247650</xdr:rowOff>
    </xdr:to>
    <xdr:pic>
      <xdr:nvPicPr>
        <xdr:cNvPr id="5" name="Picture 4">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00975" y="19050"/>
          <a:ext cx="358088"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140390</xdr:colOff>
      <xdr:row>0</xdr:row>
      <xdr:rowOff>69988</xdr:rowOff>
    </xdr:from>
    <xdr:to>
      <xdr:col>13</xdr:col>
      <xdr:colOff>753717</xdr:colOff>
      <xdr:row>3</xdr:row>
      <xdr:rowOff>91108</xdr:rowOff>
    </xdr:to>
    <xdr:pic>
      <xdr:nvPicPr>
        <xdr:cNvPr id="6" name="Picture 5">
          <a:extLst>
            <a:ext uri="{FF2B5EF4-FFF2-40B4-BE49-F238E27FC236}">
              <a16:creationId xmlns="" xmlns:a16="http://schemas.microsoft.com/office/drawing/2014/main" id="{00000000-0008-0000-07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68803" y="69988"/>
          <a:ext cx="613327" cy="915642"/>
        </a:xfrm>
        <a:prstGeom prst="rect">
          <a:avLst/>
        </a:prstGeom>
        <a:noFill/>
      </xdr:spPr>
    </xdr:pic>
    <xdr:clientData/>
  </xdr:twoCellAnchor>
  <xdr:twoCellAnchor editAs="oneCell">
    <xdr:from>
      <xdr:col>23</xdr:col>
      <xdr:colOff>327025</xdr:colOff>
      <xdr:row>0</xdr:row>
      <xdr:rowOff>19050</xdr:rowOff>
    </xdr:from>
    <xdr:to>
      <xdr:col>24</xdr:col>
      <xdr:colOff>292100</xdr:colOff>
      <xdr:row>1</xdr:row>
      <xdr:rowOff>152400</xdr:rowOff>
    </xdr:to>
    <xdr:pic>
      <xdr:nvPicPr>
        <xdr:cNvPr id="7" name="Picture 6" descr="Image result for jal jeevan mission logo">
          <a:extLst>
            <a:ext uri="{FF2B5EF4-FFF2-40B4-BE49-F238E27FC236}">
              <a16:creationId xmlns=""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16699" y="19050"/>
          <a:ext cx="577987" cy="431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485775</xdr:colOff>
      <xdr:row>0</xdr:row>
      <xdr:rowOff>0</xdr:rowOff>
    </xdr:from>
    <xdr:to>
      <xdr:col>20</xdr:col>
      <xdr:colOff>606423</xdr:colOff>
      <xdr:row>1</xdr:row>
      <xdr:rowOff>232833</xdr:rowOff>
    </xdr:to>
    <xdr:pic>
      <xdr:nvPicPr>
        <xdr:cNvPr id="8" name="Picture 7" descr="Image result for MEDHAJ LOGO">
          <a:extLst>
            <a:ext uri="{FF2B5EF4-FFF2-40B4-BE49-F238E27FC236}">
              <a16:creationId xmlns=""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67036" y="0"/>
          <a:ext cx="120648" cy="531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628650</xdr:colOff>
      <xdr:row>0</xdr:row>
      <xdr:rowOff>19050</xdr:rowOff>
    </xdr:from>
    <xdr:to>
      <xdr:col>22</xdr:col>
      <xdr:colOff>10319</xdr:colOff>
      <xdr:row>1</xdr:row>
      <xdr:rowOff>247650</xdr:rowOff>
    </xdr:to>
    <xdr:pic>
      <xdr:nvPicPr>
        <xdr:cNvPr id="9" name="Picture 8">
          <a:extLst>
            <a:ext uri="{FF2B5EF4-FFF2-40B4-BE49-F238E27FC236}">
              <a16:creationId xmlns=""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320998" y="19050"/>
          <a:ext cx="3862" cy="526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140390</xdr:colOff>
      <xdr:row>0</xdr:row>
      <xdr:rowOff>69988</xdr:rowOff>
    </xdr:from>
    <xdr:to>
      <xdr:col>27</xdr:col>
      <xdr:colOff>610842</xdr:colOff>
      <xdr:row>3</xdr:row>
      <xdr:rowOff>91108</xdr:rowOff>
    </xdr:to>
    <xdr:pic>
      <xdr:nvPicPr>
        <xdr:cNvPr id="10" name="Picture 9">
          <a:extLst>
            <a:ext uri="{FF2B5EF4-FFF2-40B4-BE49-F238E27FC236}">
              <a16:creationId xmlns="" xmlns:a16="http://schemas.microsoft.com/office/drawing/2014/main" id="{00000000-0008-0000-07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34717" y="69988"/>
          <a:ext cx="613327" cy="900351"/>
        </a:xfrm>
        <a:prstGeom prst="rect">
          <a:avLst/>
        </a:prstGeom>
        <a:noFill/>
      </xdr:spPr>
    </xdr:pic>
    <xdr:clientData/>
  </xdr:twoCellAnchor>
  <xdr:twoCellAnchor editAs="oneCell">
    <xdr:from>
      <xdr:col>37</xdr:col>
      <xdr:colOff>327025</xdr:colOff>
      <xdr:row>0</xdr:row>
      <xdr:rowOff>19050</xdr:rowOff>
    </xdr:from>
    <xdr:to>
      <xdr:col>38</xdr:col>
      <xdr:colOff>292101</xdr:colOff>
      <xdr:row>1</xdr:row>
      <xdr:rowOff>152400</xdr:rowOff>
    </xdr:to>
    <xdr:pic>
      <xdr:nvPicPr>
        <xdr:cNvPr id="11" name="Picture 10" descr="Image result for jal jeevan mission logo">
          <a:extLst>
            <a:ext uri="{FF2B5EF4-FFF2-40B4-BE49-F238E27FC236}">
              <a16:creationId xmlns=""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387890" y="19050"/>
          <a:ext cx="573210" cy="426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485775</xdr:colOff>
      <xdr:row>0</xdr:row>
      <xdr:rowOff>0</xdr:rowOff>
    </xdr:from>
    <xdr:to>
      <xdr:col>35</xdr:col>
      <xdr:colOff>3173</xdr:colOff>
      <xdr:row>1</xdr:row>
      <xdr:rowOff>232833</xdr:rowOff>
    </xdr:to>
    <xdr:pic>
      <xdr:nvPicPr>
        <xdr:cNvPr id="12" name="Picture 11" descr="Image result for MEDHAJ LOGO">
          <a:extLst>
            <a:ext uri="{FF2B5EF4-FFF2-40B4-BE49-F238E27FC236}">
              <a16:creationId xmlns=""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575698" y="0"/>
          <a:ext cx="120648" cy="525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628650</xdr:colOff>
      <xdr:row>0</xdr:row>
      <xdr:rowOff>19050</xdr:rowOff>
    </xdr:from>
    <xdr:to>
      <xdr:col>35</xdr:col>
      <xdr:colOff>638967</xdr:colOff>
      <xdr:row>1</xdr:row>
      <xdr:rowOff>247650</xdr:rowOff>
    </xdr:to>
    <xdr:pic>
      <xdr:nvPicPr>
        <xdr:cNvPr id="13" name="Picture 12">
          <a:extLst>
            <a:ext uri="{FF2B5EF4-FFF2-40B4-BE49-F238E27FC236}">
              <a16:creationId xmlns=""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454196" y="19050"/>
          <a:ext cx="0" cy="521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140390</xdr:colOff>
      <xdr:row>0</xdr:row>
      <xdr:rowOff>69988</xdr:rowOff>
    </xdr:from>
    <xdr:to>
      <xdr:col>0</xdr:col>
      <xdr:colOff>626165</xdr:colOff>
      <xdr:row>2</xdr:row>
      <xdr:rowOff>127138</xdr:rowOff>
    </xdr:to>
    <xdr:pic>
      <xdr:nvPicPr>
        <xdr:cNvPr id="2" name="Picture 1">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90" y="69988"/>
          <a:ext cx="485775" cy="438150"/>
        </a:xfrm>
        <a:prstGeom prst="rect">
          <a:avLst/>
        </a:prstGeom>
        <a:noFill/>
      </xdr:spPr>
    </xdr:pic>
    <xdr:clientData/>
  </xdr:twoCellAnchor>
  <xdr:twoCellAnchor editAs="oneCell">
    <xdr:from>
      <xdr:col>10</xdr:col>
      <xdr:colOff>327025</xdr:colOff>
      <xdr:row>0</xdr:row>
      <xdr:rowOff>19050</xdr:rowOff>
    </xdr:from>
    <xdr:to>
      <xdr:col>11</xdr:col>
      <xdr:colOff>292099</xdr:colOff>
      <xdr:row>2</xdr:row>
      <xdr:rowOff>66675</xdr:rowOff>
    </xdr:to>
    <xdr:pic>
      <xdr:nvPicPr>
        <xdr:cNvPr id="3" name="Picture 2" descr="Image result for jal jeevan mission logo">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04275" y="19050"/>
          <a:ext cx="57467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342901</xdr:colOff>
      <xdr:row>0</xdr:row>
      <xdr:rowOff>0</xdr:rowOff>
    </xdr:from>
    <xdr:to>
      <xdr:col>8</xdr:col>
      <xdr:colOff>47625</xdr:colOff>
      <xdr:row>2</xdr:row>
      <xdr:rowOff>147108</xdr:rowOff>
    </xdr:to>
    <xdr:pic>
      <xdr:nvPicPr>
        <xdr:cNvPr id="4" name="Picture 3" descr="Image result for MEDHAJ LOGO">
          <a:extLst>
            <a:ext uri="{FF2B5EF4-FFF2-40B4-BE49-F238E27FC236}">
              <a16:creationId xmlns=""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1" y="0"/>
          <a:ext cx="790574"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628650</xdr:colOff>
      <xdr:row>0</xdr:row>
      <xdr:rowOff>19050</xdr:rowOff>
    </xdr:from>
    <xdr:to>
      <xdr:col>9</xdr:col>
      <xdr:colOff>3862</xdr:colOff>
      <xdr:row>2</xdr:row>
      <xdr:rowOff>161925</xdr:rowOff>
    </xdr:to>
    <xdr:pic>
      <xdr:nvPicPr>
        <xdr:cNvPr id="5" name="Picture 4">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05675" y="19050"/>
          <a:ext cx="3862"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140390</xdr:colOff>
      <xdr:row>0</xdr:row>
      <xdr:rowOff>69988</xdr:rowOff>
    </xdr:from>
    <xdr:ext cx="485775" cy="647700"/>
    <xdr:pic>
      <xdr:nvPicPr>
        <xdr:cNvPr id="6" name="Picture 5">
          <a:extLst>
            <a:ext uri="{FF2B5EF4-FFF2-40B4-BE49-F238E27FC236}">
              <a16:creationId xmlns="" xmlns:a16="http://schemas.microsoft.com/office/drawing/2014/main" id="{00000000-0008-0000-08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90" y="69988"/>
          <a:ext cx="485775" cy="647700"/>
        </a:xfrm>
        <a:prstGeom prst="rect">
          <a:avLst/>
        </a:prstGeom>
        <a:noFill/>
      </xdr:spPr>
    </xdr:pic>
    <xdr:clientData/>
  </xdr:oneCellAnchor>
  <xdr:oneCellAnchor>
    <xdr:from>
      <xdr:col>24</xdr:col>
      <xdr:colOff>327025</xdr:colOff>
      <xdr:row>0</xdr:row>
      <xdr:rowOff>19050</xdr:rowOff>
    </xdr:from>
    <xdr:ext cx="574674" cy="638175"/>
    <xdr:pic>
      <xdr:nvPicPr>
        <xdr:cNvPr id="7" name="Picture 6" descr="Image result for jal jeevan mission logo">
          <a:extLst>
            <a:ext uri="{FF2B5EF4-FFF2-40B4-BE49-F238E27FC236}">
              <a16:creationId xmlns=""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8025" y="19050"/>
          <a:ext cx="5746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21</xdr:col>
      <xdr:colOff>342901</xdr:colOff>
      <xdr:row>0</xdr:row>
      <xdr:rowOff>0</xdr:rowOff>
    </xdr:from>
    <xdr:ext cx="790574" cy="737658"/>
    <xdr:pic>
      <xdr:nvPicPr>
        <xdr:cNvPr id="8" name="Picture 7" descr="Image result for MEDHAJ LOGO">
          <a:extLst>
            <a:ext uri="{FF2B5EF4-FFF2-40B4-BE49-F238E27FC236}">
              <a16:creationId xmlns=""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8851" y="0"/>
          <a:ext cx="790574"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628650</xdr:colOff>
      <xdr:row>0</xdr:row>
      <xdr:rowOff>19050</xdr:rowOff>
    </xdr:from>
    <xdr:ext cx="3862" cy="733425"/>
    <xdr:pic>
      <xdr:nvPicPr>
        <xdr:cNvPr id="9" name="Picture 8">
          <a:extLst>
            <a:ext uri="{FF2B5EF4-FFF2-40B4-BE49-F238E27FC236}">
              <a16:creationId xmlns=""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91400" y="19050"/>
          <a:ext cx="3862"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140390</xdr:colOff>
      <xdr:row>0</xdr:row>
      <xdr:rowOff>69988</xdr:rowOff>
    </xdr:from>
    <xdr:ext cx="485775" cy="647700"/>
    <xdr:pic>
      <xdr:nvPicPr>
        <xdr:cNvPr id="10" name="Picture 9">
          <a:extLst>
            <a:ext uri="{FF2B5EF4-FFF2-40B4-BE49-F238E27FC236}">
              <a16:creationId xmlns="" xmlns:a16="http://schemas.microsoft.com/office/drawing/2014/main" id="{00000000-0008-0000-08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9790" y="69988"/>
          <a:ext cx="485775" cy="647700"/>
        </a:xfrm>
        <a:prstGeom prst="rect">
          <a:avLst/>
        </a:prstGeom>
        <a:noFill/>
      </xdr:spPr>
    </xdr:pic>
    <xdr:clientData/>
  </xdr:oneCellAnchor>
  <xdr:oneCellAnchor>
    <xdr:from>
      <xdr:col>38</xdr:col>
      <xdr:colOff>327025</xdr:colOff>
      <xdr:row>0</xdr:row>
      <xdr:rowOff>19050</xdr:rowOff>
    </xdr:from>
    <xdr:ext cx="574674" cy="638175"/>
    <xdr:pic>
      <xdr:nvPicPr>
        <xdr:cNvPr id="11" name="Picture 10" descr="Image result for jal jeevan mission logo">
          <a:extLst>
            <a:ext uri="{FF2B5EF4-FFF2-40B4-BE49-F238E27FC236}">
              <a16:creationId xmlns=""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81700" y="19050"/>
          <a:ext cx="5746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35</xdr:col>
      <xdr:colOff>533401</xdr:colOff>
      <xdr:row>0</xdr:row>
      <xdr:rowOff>38100</xdr:rowOff>
    </xdr:from>
    <xdr:ext cx="790574" cy="737658"/>
    <xdr:pic>
      <xdr:nvPicPr>
        <xdr:cNvPr id="12" name="Picture 11" descr="Image result for MEDHAJ LOGO">
          <a:extLst>
            <a:ext uri="{FF2B5EF4-FFF2-40B4-BE49-F238E27FC236}">
              <a16:creationId xmlns=""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46076" y="1647825"/>
          <a:ext cx="790574"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36</xdr:col>
      <xdr:colOff>628650</xdr:colOff>
      <xdr:row>0</xdr:row>
      <xdr:rowOff>19050</xdr:rowOff>
    </xdr:from>
    <xdr:ext cx="3862" cy="733425"/>
    <xdr:pic>
      <xdr:nvPicPr>
        <xdr:cNvPr id="13" name="Picture 12">
          <a:extLst>
            <a:ext uri="{FF2B5EF4-FFF2-40B4-BE49-F238E27FC236}">
              <a16:creationId xmlns=""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745075" y="19050"/>
          <a:ext cx="3862"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140390</xdr:colOff>
      <xdr:row>1</xdr:row>
      <xdr:rowOff>69988</xdr:rowOff>
    </xdr:from>
    <xdr:ext cx="485775" cy="647700"/>
    <xdr:pic>
      <xdr:nvPicPr>
        <xdr:cNvPr id="2" name="Picture 1">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9790" y="69988"/>
          <a:ext cx="485775" cy="647700"/>
        </a:xfrm>
        <a:prstGeom prst="rect">
          <a:avLst/>
        </a:prstGeom>
        <a:noFill/>
      </xdr:spPr>
    </xdr:pic>
    <xdr:clientData/>
  </xdr:oneCellAnchor>
  <xdr:oneCellAnchor>
    <xdr:from>
      <xdr:col>12</xdr:col>
      <xdr:colOff>307975</xdr:colOff>
      <xdr:row>1</xdr:row>
      <xdr:rowOff>104775</xdr:rowOff>
    </xdr:from>
    <xdr:ext cx="574674" cy="638175"/>
    <xdr:pic>
      <xdr:nvPicPr>
        <xdr:cNvPr id="3" name="Picture 2" descr="Image result for jal jeevan mission logo">
          <a:extLst>
            <a:ext uri="{FF2B5EF4-FFF2-40B4-BE49-F238E27FC236}">
              <a16:creationId xmlns=""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4175" y="304800"/>
          <a:ext cx="5746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466726</xdr:colOff>
      <xdr:row>1</xdr:row>
      <xdr:rowOff>76200</xdr:rowOff>
    </xdr:from>
    <xdr:ext cx="790574" cy="737658"/>
    <xdr:pic>
      <xdr:nvPicPr>
        <xdr:cNvPr id="4" name="Picture 3" descr="Image result for MEDHAJ LOGO">
          <a:extLst>
            <a:ext uri="{FF2B5EF4-FFF2-40B4-BE49-F238E27FC236}">
              <a16:creationId xmlns=""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38876" y="276225"/>
          <a:ext cx="790574"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628650</xdr:colOff>
      <xdr:row>1</xdr:row>
      <xdr:rowOff>19050</xdr:rowOff>
    </xdr:from>
    <xdr:ext cx="3862" cy="733425"/>
    <xdr:pic>
      <xdr:nvPicPr>
        <xdr:cNvPr id="5" name="Picture 4">
          <a:extLst>
            <a:ext uri="{FF2B5EF4-FFF2-40B4-BE49-F238E27FC236}">
              <a16:creationId xmlns=""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992725" y="19050"/>
          <a:ext cx="3862"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0</xdr:row>
      <xdr:rowOff>28575</xdr:rowOff>
    </xdr:from>
    <xdr:to>
      <xdr:col>0</xdr:col>
      <xdr:colOff>609600</xdr:colOff>
      <xdr:row>3</xdr:row>
      <xdr:rowOff>104775</xdr:rowOff>
    </xdr:to>
    <xdr:pic>
      <xdr:nvPicPr>
        <xdr:cNvPr id="2" name="Picture 1">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485775" cy="647700"/>
        </a:xfrm>
        <a:prstGeom prst="rect">
          <a:avLst/>
        </a:prstGeom>
        <a:noFill/>
      </xdr:spPr>
    </xdr:pic>
    <xdr:clientData/>
  </xdr:twoCellAnchor>
  <xdr:twoCellAnchor editAs="oneCell">
    <xdr:from>
      <xdr:col>11</xdr:col>
      <xdr:colOff>384175</xdr:colOff>
      <xdr:row>0</xdr:row>
      <xdr:rowOff>57150</xdr:rowOff>
    </xdr:from>
    <xdr:to>
      <xdr:col>11</xdr:col>
      <xdr:colOff>958849</xdr:colOff>
      <xdr:row>3</xdr:row>
      <xdr:rowOff>123825</xdr:rowOff>
    </xdr:to>
    <xdr:pic>
      <xdr:nvPicPr>
        <xdr:cNvPr id="3" name="Picture 2" descr="Image result for jal jeevan mission logo">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9775" y="57150"/>
          <a:ext cx="574674"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0</xdr:row>
      <xdr:rowOff>0</xdr:rowOff>
    </xdr:from>
    <xdr:to>
      <xdr:col>9</xdr:col>
      <xdr:colOff>654048</xdr:colOff>
      <xdr:row>3</xdr:row>
      <xdr:rowOff>166158</xdr:rowOff>
    </xdr:to>
    <xdr:pic>
      <xdr:nvPicPr>
        <xdr:cNvPr id="4" name="Picture 3" descr="Image result for MEDHAJ LOGO">
          <a:extLst>
            <a:ext uri="{FF2B5EF4-FFF2-40B4-BE49-F238E27FC236}">
              <a16:creationId xmlns=""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62600" y="0"/>
          <a:ext cx="577848" cy="1051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171450</xdr:colOff>
      <xdr:row>0</xdr:row>
      <xdr:rowOff>0</xdr:rowOff>
    </xdr:from>
    <xdr:to>
      <xdr:col>10</xdr:col>
      <xdr:colOff>529538</xdr:colOff>
      <xdr:row>3</xdr:row>
      <xdr:rowOff>161925</xdr:rowOff>
    </xdr:to>
    <xdr:pic>
      <xdr:nvPicPr>
        <xdr:cNvPr id="5" name="Picture 4">
          <a:extLst>
            <a:ext uri="{FF2B5EF4-FFF2-40B4-BE49-F238E27FC236}">
              <a16:creationId xmlns=""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38900" y="0"/>
          <a:ext cx="358088"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123825</xdr:colOff>
      <xdr:row>0</xdr:row>
      <xdr:rowOff>28575</xdr:rowOff>
    </xdr:from>
    <xdr:ext cx="704850" cy="962025"/>
    <xdr:pic>
      <xdr:nvPicPr>
        <xdr:cNvPr id="6" name="Picture 5">
          <a:extLst>
            <a:ext uri="{FF2B5EF4-FFF2-40B4-BE49-F238E27FC236}">
              <a16:creationId xmlns="" xmlns:a16="http://schemas.microsoft.com/office/drawing/2014/main" id="{00000000-0008-0000-0A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4150" y="28575"/>
          <a:ext cx="704850" cy="962025"/>
        </a:xfrm>
        <a:prstGeom prst="rect">
          <a:avLst/>
        </a:prstGeom>
        <a:noFill/>
      </xdr:spPr>
    </xdr:pic>
    <xdr:clientData/>
  </xdr:oneCellAnchor>
  <xdr:oneCellAnchor>
    <xdr:from>
      <xdr:col>24</xdr:col>
      <xdr:colOff>165100</xdr:colOff>
      <xdr:row>0</xdr:row>
      <xdr:rowOff>161925</xdr:rowOff>
    </xdr:from>
    <xdr:ext cx="574674" cy="952500"/>
    <xdr:pic>
      <xdr:nvPicPr>
        <xdr:cNvPr id="7" name="Picture 6" descr="Image result for jal jeevan mission logo">
          <a:extLst>
            <a:ext uri="{FF2B5EF4-FFF2-40B4-BE49-F238E27FC236}">
              <a16:creationId xmlns=""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91025" y="161925"/>
          <a:ext cx="574674"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123825</xdr:colOff>
      <xdr:row>0</xdr:row>
      <xdr:rowOff>28575</xdr:rowOff>
    </xdr:from>
    <xdr:ext cx="577848" cy="1051983"/>
    <xdr:pic>
      <xdr:nvPicPr>
        <xdr:cNvPr id="8" name="Picture 7" descr="Image result for MEDHAJ LOGO">
          <a:extLst>
            <a:ext uri="{FF2B5EF4-FFF2-40B4-BE49-F238E27FC236}">
              <a16:creationId xmlns=""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830550" y="28575"/>
          <a:ext cx="577848" cy="1051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333375</xdr:colOff>
      <xdr:row>0</xdr:row>
      <xdr:rowOff>57150</xdr:rowOff>
    </xdr:from>
    <xdr:ext cx="358088" cy="1047750"/>
    <xdr:pic>
      <xdr:nvPicPr>
        <xdr:cNvPr id="9" name="Picture 8">
          <a:extLst>
            <a:ext uri="{FF2B5EF4-FFF2-40B4-BE49-F238E27FC236}">
              <a16:creationId xmlns=""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649700" y="57150"/>
          <a:ext cx="358088"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26</xdr:col>
      <xdr:colOff>123825</xdr:colOff>
      <xdr:row>0</xdr:row>
      <xdr:rowOff>28575</xdr:rowOff>
    </xdr:from>
    <xdr:ext cx="704850" cy="962025"/>
    <xdr:pic>
      <xdr:nvPicPr>
        <xdr:cNvPr id="10" name="Picture 9">
          <a:extLst>
            <a:ext uri="{FF2B5EF4-FFF2-40B4-BE49-F238E27FC236}">
              <a16:creationId xmlns="" xmlns:a16="http://schemas.microsoft.com/office/drawing/2014/main" id="{00000000-0008-0000-0A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4150" y="28575"/>
          <a:ext cx="704850" cy="962025"/>
        </a:xfrm>
        <a:prstGeom prst="rect">
          <a:avLst/>
        </a:prstGeom>
        <a:noFill/>
      </xdr:spPr>
    </xdr:pic>
    <xdr:clientData/>
  </xdr:oneCellAnchor>
  <xdr:oneCellAnchor>
    <xdr:from>
      <xdr:col>37</xdr:col>
      <xdr:colOff>441325</xdr:colOff>
      <xdr:row>0</xdr:row>
      <xdr:rowOff>38100</xdr:rowOff>
    </xdr:from>
    <xdr:ext cx="574674" cy="952500"/>
    <xdr:pic>
      <xdr:nvPicPr>
        <xdr:cNvPr id="11" name="Picture 10" descr="Image result for jal jeevan mission logo">
          <a:extLst>
            <a:ext uri="{FF2B5EF4-FFF2-40B4-BE49-F238E27FC236}">
              <a16:creationId xmlns=""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82750" y="38100"/>
          <a:ext cx="574674"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35</xdr:col>
      <xdr:colOff>123825</xdr:colOff>
      <xdr:row>0</xdr:row>
      <xdr:rowOff>28575</xdr:rowOff>
    </xdr:from>
    <xdr:ext cx="577848" cy="1051983"/>
    <xdr:pic>
      <xdr:nvPicPr>
        <xdr:cNvPr id="12" name="Picture 11" descr="Image result for MEDHAJ LOGO">
          <a:extLst>
            <a:ext uri="{FF2B5EF4-FFF2-40B4-BE49-F238E27FC236}">
              <a16:creationId xmlns=""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840200" y="28575"/>
          <a:ext cx="577848" cy="1051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36</xdr:col>
      <xdr:colOff>333375</xdr:colOff>
      <xdr:row>0</xdr:row>
      <xdr:rowOff>57150</xdr:rowOff>
    </xdr:from>
    <xdr:ext cx="358088" cy="1047750"/>
    <xdr:pic>
      <xdr:nvPicPr>
        <xdr:cNvPr id="13" name="Picture 12">
          <a:extLst>
            <a:ext uri="{FF2B5EF4-FFF2-40B4-BE49-F238E27FC236}">
              <a16:creationId xmlns=""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802225" y="57150"/>
          <a:ext cx="358088"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123825</xdr:colOff>
      <xdr:row>0</xdr:row>
      <xdr:rowOff>28575</xdr:rowOff>
    </xdr:from>
    <xdr:to>
      <xdr:col>0</xdr:col>
      <xdr:colOff>609600</xdr:colOff>
      <xdr:row>3</xdr:row>
      <xdr:rowOff>438150</xdr:rowOff>
    </xdr:to>
    <xdr:pic>
      <xdr:nvPicPr>
        <xdr:cNvPr id="2" name="Picture 1">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485775" cy="962025"/>
        </a:xfrm>
        <a:prstGeom prst="rect">
          <a:avLst/>
        </a:prstGeom>
        <a:noFill/>
      </xdr:spPr>
    </xdr:pic>
    <xdr:clientData/>
  </xdr:twoCellAnchor>
  <xdr:twoCellAnchor editAs="oneCell">
    <xdr:from>
      <xdr:col>11</xdr:col>
      <xdr:colOff>384175</xdr:colOff>
      <xdr:row>0</xdr:row>
      <xdr:rowOff>57150</xdr:rowOff>
    </xdr:from>
    <xdr:to>
      <xdr:col>11</xdr:col>
      <xdr:colOff>958849</xdr:colOff>
      <xdr:row>3</xdr:row>
      <xdr:rowOff>457200</xdr:rowOff>
    </xdr:to>
    <xdr:pic>
      <xdr:nvPicPr>
        <xdr:cNvPr id="3" name="Picture 2" descr="Image result for jal jeevan mission logo">
          <a:extLst>
            <a:ext uri="{FF2B5EF4-FFF2-40B4-BE49-F238E27FC236}">
              <a16:creationId xmlns=""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28100" y="57150"/>
          <a:ext cx="574674"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0</xdr:row>
      <xdr:rowOff>0</xdr:rowOff>
    </xdr:from>
    <xdr:to>
      <xdr:col>9</xdr:col>
      <xdr:colOff>654048</xdr:colOff>
      <xdr:row>3</xdr:row>
      <xdr:rowOff>499533</xdr:rowOff>
    </xdr:to>
    <xdr:pic>
      <xdr:nvPicPr>
        <xdr:cNvPr id="4" name="Picture 3" descr="Image result for MEDHAJ LOGO">
          <a:extLst>
            <a:ext uri="{FF2B5EF4-FFF2-40B4-BE49-F238E27FC236}">
              <a16:creationId xmlns=""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53275" y="0"/>
          <a:ext cx="577848" cy="1051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171450</xdr:colOff>
      <xdr:row>0</xdr:row>
      <xdr:rowOff>0</xdr:rowOff>
    </xdr:from>
    <xdr:to>
      <xdr:col>10</xdr:col>
      <xdr:colOff>529538</xdr:colOff>
      <xdr:row>3</xdr:row>
      <xdr:rowOff>495300</xdr:rowOff>
    </xdr:to>
    <xdr:pic>
      <xdr:nvPicPr>
        <xdr:cNvPr id="5" name="Picture 4">
          <a:extLst>
            <a:ext uri="{FF2B5EF4-FFF2-40B4-BE49-F238E27FC236}">
              <a16:creationId xmlns=""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29575" y="0"/>
          <a:ext cx="358088"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107950</xdr:colOff>
      <xdr:row>0</xdr:row>
      <xdr:rowOff>28575</xdr:rowOff>
    </xdr:from>
    <xdr:ext cx="485775" cy="981075"/>
    <xdr:pic>
      <xdr:nvPicPr>
        <xdr:cNvPr id="6" name="Picture 5">
          <a:extLst>
            <a:ext uri="{FF2B5EF4-FFF2-40B4-BE49-F238E27FC236}">
              <a16:creationId xmlns="" xmlns:a16="http://schemas.microsoft.com/office/drawing/2014/main" id="{00000000-0008-0000-0B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09200" y="28575"/>
          <a:ext cx="485775" cy="981075"/>
        </a:xfrm>
        <a:prstGeom prst="rect">
          <a:avLst/>
        </a:prstGeom>
        <a:noFill/>
      </xdr:spPr>
    </xdr:pic>
    <xdr:clientData/>
  </xdr:oneCellAnchor>
  <xdr:oneCellAnchor>
    <xdr:from>
      <xdr:col>24</xdr:col>
      <xdr:colOff>384175</xdr:colOff>
      <xdr:row>0</xdr:row>
      <xdr:rowOff>57150</xdr:rowOff>
    </xdr:from>
    <xdr:ext cx="574674" cy="971550"/>
    <xdr:pic>
      <xdr:nvPicPr>
        <xdr:cNvPr id="7" name="Picture 6" descr="Image result for jal jeevan mission logo">
          <a:extLst>
            <a:ext uri="{FF2B5EF4-FFF2-40B4-BE49-F238E27FC236}">
              <a16:creationId xmlns=""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56600" y="57150"/>
          <a:ext cx="574674"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76200</xdr:colOff>
      <xdr:row>0</xdr:row>
      <xdr:rowOff>0</xdr:rowOff>
    </xdr:from>
    <xdr:ext cx="577848" cy="1071033"/>
    <xdr:pic>
      <xdr:nvPicPr>
        <xdr:cNvPr id="8" name="Picture 7" descr="Image result for MEDHAJ LOGO">
          <a:extLst>
            <a:ext uri="{FF2B5EF4-FFF2-40B4-BE49-F238E27FC236}">
              <a16:creationId xmlns=""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76975" y="0"/>
          <a:ext cx="577848" cy="1071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171450</xdr:colOff>
      <xdr:row>0</xdr:row>
      <xdr:rowOff>0</xdr:rowOff>
    </xdr:from>
    <xdr:ext cx="358088" cy="1066800"/>
    <xdr:pic>
      <xdr:nvPicPr>
        <xdr:cNvPr id="9" name="Picture 8">
          <a:extLst>
            <a:ext uri="{FF2B5EF4-FFF2-40B4-BE49-F238E27FC236}">
              <a16:creationId xmlns=""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43750" y="0"/>
          <a:ext cx="358088"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123825</xdr:colOff>
      <xdr:row>0</xdr:row>
      <xdr:rowOff>28575</xdr:rowOff>
    </xdr:from>
    <xdr:ext cx="485775" cy="981075"/>
    <xdr:pic>
      <xdr:nvPicPr>
        <xdr:cNvPr id="10" name="Picture 9">
          <a:extLst>
            <a:ext uri="{FF2B5EF4-FFF2-40B4-BE49-F238E27FC236}">
              <a16:creationId xmlns="" xmlns:a16="http://schemas.microsoft.com/office/drawing/2014/main" id="{00000000-0008-0000-0B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475" y="28575"/>
          <a:ext cx="485775" cy="981075"/>
        </a:xfrm>
        <a:prstGeom prst="rect">
          <a:avLst/>
        </a:prstGeom>
        <a:noFill/>
      </xdr:spPr>
    </xdr:pic>
    <xdr:clientData/>
  </xdr:oneCellAnchor>
  <xdr:oneCellAnchor>
    <xdr:from>
      <xdr:col>38</xdr:col>
      <xdr:colOff>22225</xdr:colOff>
      <xdr:row>0</xdr:row>
      <xdr:rowOff>66675</xdr:rowOff>
    </xdr:from>
    <xdr:ext cx="574674" cy="971550"/>
    <xdr:pic>
      <xdr:nvPicPr>
        <xdr:cNvPr id="11" name="Picture 10" descr="Image result for jal jeevan mission logo">
          <a:extLst>
            <a:ext uri="{FF2B5EF4-FFF2-40B4-BE49-F238E27FC236}">
              <a16:creationId xmlns=""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54000" y="66675"/>
          <a:ext cx="574674"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36</xdr:col>
      <xdr:colOff>76200</xdr:colOff>
      <xdr:row>0</xdr:row>
      <xdr:rowOff>0</xdr:rowOff>
    </xdr:from>
    <xdr:ext cx="577848" cy="1071033"/>
    <xdr:pic>
      <xdr:nvPicPr>
        <xdr:cNvPr id="12" name="Picture 11" descr="Image result for MEDHAJ LOGO">
          <a:extLst>
            <a:ext uri="{FF2B5EF4-FFF2-40B4-BE49-F238E27FC236}">
              <a16:creationId xmlns=""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335250" y="0"/>
          <a:ext cx="577848" cy="1071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171450</xdr:colOff>
      <xdr:row>0</xdr:row>
      <xdr:rowOff>0</xdr:rowOff>
    </xdr:from>
    <xdr:ext cx="358088" cy="1066800"/>
    <xdr:pic>
      <xdr:nvPicPr>
        <xdr:cNvPr id="13" name="Picture 12">
          <a:extLst>
            <a:ext uri="{FF2B5EF4-FFF2-40B4-BE49-F238E27FC236}">
              <a16:creationId xmlns=""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040100" y="0"/>
          <a:ext cx="358088"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40</xdr:col>
      <xdr:colOff>123825</xdr:colOff>
      <xdr:row>0</xdr:row>
      <xdr:rowOff>28575</xdr:rowOff>
    </xdr:from>
    <xdr:ext cx="485775" cy="981075"/>
    <xdr:pic>
      <xdr:nvPicPr>
        <xdr:cNvPr id="14" name="Picture 13">
          <a:extLst>
            <a:ext uri="{FF2B5EF4-FFF2-40B4-BE49-F238E27FC236}">
              <a16:creationId xmlns="" xmlns:a16="http://schemas.microsoft.com/office/drawing/2014/main" id="{00000000-0008-0000-0B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0" y="28575"/>
          <a:ext cx="485775" cy="981075"/>
        </a:xfrm>
        <a:prstGeom prst="rect">
          <a:avLst/>
        </a:prstGeom>
        <a:noFill/>
      </xdr:spPr>
    </xdr:pic>
    <xdr:clientData/>
  </xdr:oneCellAnchor>
  <xdr:oneCellAnchor>
    <xdr:from>
      <xdr:col>51</xdr:col>
      <xdr:colOff>22225</xdr:colOff>
      <xdr:row>0</xdr:row>
      <xdr:rowOff>66675</xdr:rowOff>
    </xdr:from>
    <xdr:ext cx="574674" cy="971550"/>
    <xdr:pic>
      <xdr:nvPicPr>
        <xdr:cNvPr id="15" name="Picture 14" descr="Image result for jal jeevan mission logo">
          <a:extLst>
            <a:ext uri="{FF2B5EF4-FFF2-40B4-BE49-F238E27FC236}">
              <a16:creationId xmlns=""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15950" y="66675"/>
          <a:ext cx="574674"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49</xdr:col>
      <xdr:colOff>76200</xdr:colOff>
      <xdr:row>0</xdr:row>
      <xdr:rowOff>0</xdr:rowOff>
    </xdr:from>
    <xdr:ext cx="577848" cy="1071033"/>
    <xdr:pic>
      <xdr:nvPicPr>
        <xdr:cNvPr id="16" name="Picture 15" descr="Image result for MEDHAJ LOGO">
          <a:extLst>
            <a:ext uri="{FF2B5EF4-FFF2-40B4-BE49-F238E27FC236}">
              <a16:creationId xmlns=""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488775" y="0"/>
          <a:ext cx="577848" cy="1071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50</xdr:col>
      <xdr:colOff>171450</xdr:colOff>
      <xdr:row>0</xdr:row>
      <xdr:rowOff>0</xdr:rowOff>
    </xdr:from>
    <xdr:ext cx="358088" cy="1066800"/>
    <xdr:pic>
      <xdr:nvPicPr>
        <xdr:cNvPr id="17" name="Picture 16">
          <a:extLst>
            <a:ext uri="{FF2B5EF4-FFF2-40B4-BE49-F238E27FC236}">
              <a16:creationId xmlns=""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355550" y="0"/>
          <a:ext cx="358088"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53</xdr:col>
      <xdr:colOff>123825</xdr:colOff>
      <xdr:row>0</xdr:row>
      <xdr:rowOff>28575</xdr:rowOff>
    </xdr:from>
    <xdr:ext cx="485775" cy="981075"/>
    <xdr:pic>
      <xdr:nvPicPr>
        <xdr:cNvPr id="18" name="Picture 17">
          <a:extLst>
            <a:ext uri="{FF2B5EF4-FFF2-40B4-BE49-F238E27FC236}">
              <a16:creationId xmlns="" xmlns:a16="http://schemas.microsoft.com/office/drawing/2014/main" id="{00000000-0008-0000-0B00-00001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12975" y="28575"/>
          <a:ext cx="485775" cy="981075"/>
        </a:xfrm>
        <a:prstGeom prst="rect">
          <a:avLst/>
        </a:prstGeom>
        <a:noFill/>
      </xdr:spPr>
    </xdr:pic>
    <xdr:clientData/>
  </xdr:oneCellAnchor>
  <xdr:oneCellAnchor>
    <xdr:from>
      <xdr:col>64</xdr:col>
      <xdr:colOff>22225</xdr:colOff>
      <xdr:row>0</xdr:row>
      <xdr:rowOff>66675</xdr:rowOff>
    </xdr:from>
    <xdr:ext cx="574674" cy="971550"/>
    <xdr:pic>
      <xdr:nvPicPr>
        <xdr:cNvPr id="19" name="Picture 18" descr="Image result for jal jeevan mission logo">
          <a:extLst>
            <a:ext uri="{FF2B5EF4-FFF2-40B4-BE49-F238E27FC236}">
              <a16:creationId xmlns=""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16975" y="66675"/>
          <a:ext cx="574674"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62</xdr:col>
      <xdr:colOff>76200</xdr:colOff>
      <xdr:row>0</xdr:row>
      <xdr:rowOff>0</xdr:rowOff>
    </xdr:from>
    <xdr:ext cx="577848" cy="1071033"/>
    <xdr:pic>
      <xdr:nvPicPr>
        <xdr:cNvPr id="20" name="Picture 19" descr="Image result for MEDHAJ LOGO">
          <a:extLst>
            <a:ext uri="{FF2B5EF4-FFF2-40B4-BE49-F238E27FC236}">
              <a16:creationId xmlns=""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0" y="0"/>
          <a:ext cx="577848" cy="1071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63</xdr:col>
      <xdr:colOff>171450</xdr:colOff>
      <xdr:row>0</xdr:row>
      <xdr:rowOff>0</xdr:rowOff>
    </xdr:from>
    <xdr:ext cx="358088" cy="1066800"/>
    <xdr:pic>
      <xdr:nvPicPr>
        <xdr:cNvPr id="21" name="Picture 20">
          <a:extLst>
            <a:ext uri="{FF2B5EF4-FFF2-40B4-BE49-F238E27FC236}">
              <a16:creationId xmlns=""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56600" y="0"/>
          <a:ext cx="358088"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495300</xdr:colOff>
      <xdr:row>3</xdr:row>
      <xdr:rowOff>133350</xdr:rowOff>
    </xdr:to>
    <xdr:pic>
      <xdr:nvPicPr>
        <xdr:cNvPr id="2" name="Picture 1">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390525" cy="714375"/>
        </a:xfrm>
        <a:prstGeom prst="rect">
          <a:avLst/>
        </a:prstGeom>
        <a:noFill/>
      </xdr:spPr>
    </xdr:pic>
    <xdr:clientData/>
  </xdr:twoCellAnchor>
  <xdr:twoCellAnchor editAs="oneCell">
    <xdr:from>
      <xdr:col>11</xdr:col>
      <xdr:colOff>384174</xdr:colOff>
      <xdr:row>0</xdr:row>
      <xdr:rowOff>28575</xdr:rowOff>
    </xdr:from>
    <xdr:to>
      <xdr:col>11</xdr:col>
      <xdr:colOff>809625</xdr:colOff>
      <xdr:row>3</xdr:row>
      <xdr:rowOff>180925</xdr:rowOff>
    </xdr:to>
    <xdr:pic>
      <xdr:nvPicPr>
        <xdr:cNvPr id="3" name="Picture 2" descr="Image result for jal jeevan mission logo">
          <a:extLst>
            <a:ext uri="{FF2B5EF4-FFF2-40B4-BE49-F238E27FC236}">
              <a16:creationId xmlns=""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6324" y="28575"/>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0</xdr:row>
      <xdr:rowOff>0</xdr:rowOff>
    </xdr:from>
    <xdr:to>
      <xdr:col>9</xdr:col>
      <xdr:colOff>504825</xdr:colOff>
      <xdr:row>3</xdr:row>
      <xdr:rowOff>227556</xdr:rowOff>
    </xdr:to>
    <xdr:pic>
      <xdr:nvPicPr>
        <xdr:cNvPr id="4" name="Picture 3" descr="Image result for MEDHAJ LOGO">
          <a:extLst>
            <a:ext uri="{FF2B5EF4-FFF2-40B4-BE49-F238E27FC236}">
              <a16:creationId xmlns=""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67675" y="0"/>
          <a:ext cx="428625" cy="808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171450</xdr:colOff>
      <xdr:row>0</xdr:row>
      <xdr:rowOff>0</xdr:rowOff>
    </xdr:from>
    <xdr:to>
      <xdr:col>10</xdr:col>
      <xdr:colOff>533400</xdr:colOff>
      <xdr:row>3</xdr:row>
      <xdr:rowOff>66675</xdr:rowOff>
    </xdr:to>
    <xdr:pic>
      <xdr:nvPicPr>
        <xdr:cNvPr id="5" name="Picture 4">
          <a:extLst>
            <a:ext uri="{FF2B5EF4-FFF2-40B4-BE49-F238E27FC236}">
              <a16:creationId xmlns=""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77300" y="0"/>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152400</xdr:colOff>
      <xdr:row>0</xdr:row>
      <xdr:rowOff>0</xdr:rowOff>
    </xdr:from>
    <xdr:ext cx="390525" cy="714375"/>
    <xdr:pic>
      <xdr:nvPicPr>
        <xdr:cNvPr id="6" name="Picture 5">
          <a:extLst>
            <a:ext uri="{FF2B5EF4-FFF2-40B4-BE49-F238E27FC236}">
              <a16:creationId xmlns="" xmlns:a16="http://schemas.microsoft.com/office/drawing/2014/main" id="{00000000-0008-0000-0C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390525" cy="714375"/>
        </a:xfrm>
        <a:prstGeom prst="rect">
          <a:avLst/>
        </a:prstGeom>
        <a:noFill/>
      </xdr:spPr>
    </xdr:pic>
    <xdr:clientData/>
  </xdr:oneCellAnchor>
  <xdr:oneCellAnchor>
    <xdr:from>
      <xdr:col>24</xdr:col>
      <xdr:colOff>384175</xdr:colOff>
      <xdr:row>0</xdr:row>
      <xdr:rowOff>57150</xdr:rowOff>
    </xdr:from>
    <xdr:ext cx="574674" cy="571500"/>
    <xdr:pic>
      <xdr:nvPicPr>
        <xdr:cNvPr id="7" name="Picture 6" descr="Image result for jal jeevan mission logo">
          <a:extLst>
            <a:ext uri="{FF2B5EF4-FFF2-40B4-BE49-F238E27FC236}">
              <a16:creationId xmlns=""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4425" y="57150"/>
          <a:ext cx="574674"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76200</xdr:colOff>
      <xdr:row>0</xdr:row>
      <xdr:rowOff>1</xdr:rowOff>
    </xdr:from>
    <xdr:ext cx="577848" cy="704850"/>
    <xdr:pic>
      <xdr:nvPicPr>
        <xdr:cNvPr id="8" name="Picture 7" descr="Image result for MEDHAJ LOGO">
          <a:extLst>
            <a:ext uri="{FF2B5EF4-FFF2-40B4-BE49-F238E27FC236}">
              <a16:creationId xmlns=""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097250" y="1"/>
          <a:ext cx="57784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152400</xdr:colOff>
      <xdr:row>0</xdr:row>
      <xdr:rowOff>0</xdr:rowOff>
    </xdr:from>
    <xdr:ext cx="358088" cy="771525"/>
    <xdr:pic>
      <xdr:nvPicPr>
        <xdr:cNvPr id="9" name="Picture 8">
          <a:extLst>
            <a:ext uri="{FF2B5EF4-FFF2-40B4-BE49-F238E27FC236}">
              <a16:creationId xmlns=""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783050" y="0"/>
          <a:ext cx="358088"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26</xdr:col>
      <xdr:colOff>152400</xdr:colOff>
      <xdr:row>3</xdr:row>
      <xdr:rowOff>0</xdr:rowOff>
    </xdr:from>
    <xdr:ext cx="390525" cy="714375"/>
    <xdr:pic>
      <xdr:nvPicPr>
        <xdr:cNvPr id="10" name="Picture 9">
          <a:extLst>
            <a:ext uri="{FF2B5EF4-FFF2-40B4-BE49-F238E27FC236}">
              <a16:creationId xmlns="" xmlns:a16="http://schemas.microsoft.com/office/drawing/2014/main" id="{00000000-0008-0000-0C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69175" y="581025"/>
          <a:ext cx="390525" cy="714375"/>
        </a:xfrm>
        <a:prstGeom prst="rect">
          <a:avLst/>
        </a:prstGeom>
        <a:noFill/>
      </xdr:spPr>
    </xdr:pic>
    <xdr:clientData/>
  </xdr:oneCellAnchor>
  <xdr:oneCellAnchor>
    <xdr:from>
      <xdr:col>37</xdr:col>
      <xdr:colOff>12700</xdr:colOff>
      <xdr:row>3</xdr:row>
      <xdr:rowOff>133350</xdr:rowOff>
    </xdr:from>
    <xdr:ext cx="574674" cy="571500"/>
    <xdr:pic>
      <xdr:nvPicPr>
        <xdr:cNvPr id="11" name="Picture 10" descr="Image result for jal jeevan mission logo">
          <a:extLst>
            <a:ext uri="{FF2B5EF4-FFF2-40B4-BE49-F238E27FC236}">
              <a16:creationId xmlns="" xmlns:a16="http://schemas.microsoft.com/office/drawing/2014/main" id="{00000000-0008-0000-0C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35075" y="714375"/>
          <a:ext cx="574674"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35</xdr:col>
      <xdr:colOff>38100</xdr:colOff>
      <xdr:row>3</xdr:row>
      <xdr:rowOff>38101</xdr:rowOff>
    </xdr:from>
    <xdr:ext cx="577848" cy="704850"/>
    <xdr:pic>
      <xdr:nvPicPr>
        <xdr:cNvPr id="12" name="Picture 11" descr="Image result for MEDHAJ LOGO">
          <a:extLst>
            <a:ext uri="{FF2B5EF4-FFF2-40B4-BE49-F238E27FC236}">
              <a16:creationId xmlns=""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441275" y="619126"/>
          <a:ext cx="57784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36</xdr:col>
      <xdr:colOff>152400</xdr:colOff>
      <xdr:row>3</xdr:row>
      <xdr:rowOff>0</xdr:rowOff>
    </xdr:from>
    <xdr:ext cx="358088" cy="771525"/>
    <xdr:pic>
      <xdr:nvPicPr>
        <xdr:cNvPr id="13" name="Picture 12">
          <a:extLst>
            <a:ext uri="{FF2B5EF4-FFF2-40B4-BE49-F238E27FC236}">
              <a16:creationId xmlns=""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583150" y="0"/>
          <a:ext cx="358088"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123825</xdr:colOff>
      <xdr:row>54</xdr:row>
      <xdr:rowOff>85725</xdr:rowOff>
    </xdr:from>
    <xdr:to>
      <xdr:col>1</xdr:col>
      <xdr:colOff>209550</xdr:colOff>
      <xdr:row>57</xdr:row>
      <xdr:rowOff>133350</xdr:rowOff>
    </xdr:to>
    <xdr:pic>
      <xdr:nvPicPr>
        <xdr:cNvPr id="14" name="Picture 13">
          <a:extLst>
            <a:ext uri="{FF2B5EF4-FFF2-40B4-BE49-F238E27FC236}">
              <a16:creationId xmlns="" xmlns:a16="http://schemas.microsoft.com/office/drawing/2014/main" id="{00000000-0008-0000-0C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695325" cy="647700"/>
        </a:xfrm>
        <a:prstGeom prst="rect">
          <a:avLst/>
        </a:prstGeom>
        <a:noFill/>
      </xdr:spPr>
    </xdr:pic>
    <xdr:clientData/>
  </xdr:twoCellAnchor>
  <xdr:twoCellAnchor editAs="oneCell">
    <xdr:from>
      <xdr:col>10</xdr:col>
      <xdr:colOff>327025</xdr:colOff>
      <xdr:row>54</xdr:row>
      <xdr:rowOff>19050</xdr:rowOff>
    </xdr:from>
    <xdr:to>
      <xdr:col>11</xdr:col>
      <xdr:colOff>206374</xdr:colOff>
      <xdr:row>57</xdr:row>
      <xdr:rowOff>57150</xdr:rowOff>
    </xdr:to>
    <xdr:pic>
      <xdr:nvPicPr>
        <xdr:cNvPr id="15" name="Picture 14" descr="Image result for jal jeevan mission logo">
          <a:extLst>
            <a:ext uri="{FF2B5EF4-FFF2-40B4-BE49-F238E27FC236}">
              <a16:creationId xmlns=""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56725" y="19050"/>
          <a:ext cx="75564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485775</xdr:colOff>
      <xdr:row>54</xdr:row>
      <xdr:rowOff>0</xdr:rowOff>
    </xdr:from>
    <xdr:to>
      <xdr:col>8</xdr:col>
      <xdr:colOff>150343</xdr:colOff>
      <xdr:row>57</xdr:row>
      <xdr:rowOff>137583</xdr:rowOff>
    </xdr:to>
    <xdr:pic>
      <xdr:nvPicPr>
        <xdr:cNvPr id="16" name="Picture 15" descr="Image result for MEDHAJ LOGO">
          <a:extLst>
            <a:ext uri="{FF2B5EF4-FFF2-40B4-BE49-F238E27FC236}">
              <a16:creationId xmlns=""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96025" y="0"/>
          <a:ext cx="902818"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628650</xdr:colOff>
      <xdr:row>54</xdr:row>
      <xdr:rowOff>19050</xdr:rowOff>
    </xdr:from>
    <xdr:to>
      <xdr:col>9</xdr:col>
      <xdr:colOff>284690</xdr:colOff>
      <xdr:row>57</xdr:row>
      <xdr:rowOff>152400</xdr:rowOff>
    </xdr:to>
    <xdr:pic>
      <xdr:nvPicPr>
        <xdr:cNvPr id="17" name="Picture 16">
          <a:extLst>
            <a:ext uri="{FF2B5EF4-FFF2-40B4-BE49-F238E27FC236}">
              <a16:creationId xmlns=""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96200" y="19050"/>
          <a:ext cx="89429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495300</xdr:colOff>
      <xdr:row>3</xdr:row>
      <xdr:rowOff>142875</xdr:rowOff>
    </xdr:to>
    <xdr:pic>
      <xdr:nvPicPr>
        <xdr:cNvPr id="2" name="Picture 1">
          <a:extLst>
            <a:ext uri="{FF2B5EF4-FFF2-40B4-BE49-F238E27FC236}">
              <a16:creationId xmlns="" xmlns:a16="http://schemas.microsoft.com/office/drawing/2014/main" id="{00000000-0008-0000-0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390525" cy="714375"/>
        </a:xfrm>
        <a:prstGeom prst="rect">
          <a:avLst/>
        </a:prstGeom>
        <a:noFill/>
      </xdr:spPr>
    </xdr:pic>
    <xdr:clientData/>
  </xdr:twoCellAnchor>
  <xdr:twoCellAnchor editAs="oneCell">
    <xdr:from>
      <xdr:col>11</xdr:col>
      <xdr:colOff>384174</xdr:colOff>
      <xdr:row>0</xdr:row>
      <xdr:rowOff>28575</xdr:rowOff>
    </xdr:from>
    <xdr:to>
      <xdr:col>11</xdr:col>
      <xdr:colOff>809625</xdr:colOff>
      <xdr:row>3</xdr:row>
      <xdr:rowOff>190450</xdr:rowOff>
    </xdr:to>
    <xdr:pic>
      <xdr:nvPicPr>
        <xdr:cNvPr id="3" name="Picture 2" descr="Image result for jal jeevan mission logo">
          <a:extLst>
            <a:ext uri="{FF2B5EF4-FFF2-40B4-BE49-F238E27FC236}">
              <a16:creationId xmlns=""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6324" y="28575"/>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0</xdr:row>
      <xdr:rowOff>1</xdr:rowOff>
    </xdr:from>
    <xdr:to>
      <xdr:col>9</xdr:col>
      <xdr:colOff>447675</xdr:colOff>
      <xdr:row>3</xdr:row>
      <xdr:rowOff>129271</xdr:rowOff>
    </xdr:to>
    <xdr:pic>
      <xdr:nvPicPr>
        <xdr:cNvPr id="4" name="Picture 3" descr="Image result for MEDHAJ LOGO">
          <a:extLst>
            <a:ext uri="{FF2B5EF4-FFF2-40B4-BE49-F238E27FC236}">
              <a16:creationId xmlns=""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62600" y="1"/>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171450</xdr:colOff>
      <xdr:row>0</xdr:row>
      <xdr:rowOff>0</xdr:rowOff>
    </xdr:from>
    <xdr:to>
      <xdr:col>10</xdr:col>
      <xdr:colOff>533400</xdr:colOff>
      <xdr:row>3</xdr:row>
      <xdr:rowOff>76200</xdr:rowOff>
    </xdr:to>
    <xdr:pic>
      <xdr:nvPicPr>
        <xdr:cNvPr id="5" name="Picture 4">
          <a:extLst>
            <a:ext uri="{FF2B5EF4-FFF2-40B4-BE49-F238E27FC236}">
              <a16:creationId xmlns=""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77300" y="0"/>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142875</xdr:colOff>
      <xdr:row>0</xdr:row>
      <xdr:rowOff>19050</xdr:rowOff>
    </xdr:from>
    <xdr:ext cx="390525" cy="714375"/>
    <xdr:pic>
      <xdr:nvPicPr>
        <xdr:cNvPr id="6" name="Picture 5">
          <a:extLst>
            <a:ext uri="{FF2B5EF4-FFF2-40B4-BE49-F238E27FC236}">
              <a16:creationId xmlns="" xmlns:a16="http://schemas.microsoft.com/office/drawing/2014/main" id="{00000000-0008-0000-0D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63375" y="19050"/>
          <a:ext cx="390525" cy="714375"/>
        </a:xfrm>
        <a:prstGeom prst="rect">
          <a:avLst/>
        </a:prstGeom>
        <a:noFill/>
      </xdr:spPr>
    </xdr:pic>
    <xdr:clientData/>
  </xdr:oneCellAnchor>
  <xdr:oneCellAnchor>
    <xdr:from>
      <xdr:col>24</xdr:col>
      <xdr:colOff>384174</xdr:colOff>
      <xdr:row>0</xdr:row>
      <xdr:rowOff>28575</xdr:rowOff>
    </xdr:from>
    <xdr:ext cx="425451" cy="733375"/>
    <xdr:pic>
      <xdr:nvPicPr>
        <xdr:cNvPr id="7" name="Picture 6" descr="Image result for jal jeevan mission logo">
          <a:extLst>
            <a:ext uri="{FF2B5EF4-FFF2-40B4-BE49-F238E27FC236}">
              <a16:creationId xmlns=""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5849" y="28575"/>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76200</xdr:colOff>
      <xdr:row>0</xdr:row>
      <xdr:rowOff>1</xdr:rowOff>
    </xdr:from>
    <xdr:ext cx="371475" cy="700770"/>
    <xdr:pic>
      <xdr:nvPicPr>
        <xdr:cNvPr id="8" name="Picture 7" descr="Image result for MEDHAJ LOGO">
          <a:extLst>
            <a:ext uri="{FF2B5EF4-FFF2-40B4-BE49-F238E27FC236}">
              <a16:creationId xmlns=""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91425" y="1"/>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171450</xdr:colOff>
      <xdr:row>0</xdr:row>
      <xdr:rowOff>0</xdr:rowOff>
    </xdr:from>
    <xdr:ext cx="361950" cy="647700"/>
    <xdr:pic>
      <xdr:nvPicPr>
        <xdr:cNvPr id="9" name="Picture 8">
          <a:extLst>
            <a:ext uri="{FF2B5EF4-FFF2-40B4-BE49-F238E27FC236}">
              <a16:creationId xmlns=""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58200" y="0"/>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26</xdr:col>
      <xdr:colOff>142875</xdr:colOff>
      <xdr:row>0</xdr:row>
      <xdr:rowOff>19050</xdr:rowOff>
    </xdr:from>
    <xdr:ext cx="390525" cy="714375"/>
    <xdr:pic>
      <xdr:nvPicPr>
        <xdr:cNvPr id="10" name="Picture 9">
          <a:extLst>
            <a:ext uri="{FF2B5EF4-FFF2-40B4-BE49-F238E27FC236}">
              <a16:creationId xmlns="" xmlns:a16="http://schemas.microsoft.com/office/drawing/2014/main" id="{00000000-0008-0000-0D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63375" y="19050"/>
          <a:ext cx="390525" cy="714375"/>
        </a:xfrm>
        <a:prstGeom prst="rect">
          <a:avLst/>
        </a:prstGeom>
        <a:noFill/>
      </xdr:spPr>
    </xdr:pic>
    <xdr:clientData/>
  </xdr:oneCellAnchor>
  <xdr:oneCellAnchor>
    <xdr:from>
      <xdr:col>37</xdr:col>
      <xdr:colOff>117474</xdr:colOff>
      <xdr:row>0</xdr:row>
      <xdr:rowOff>0</xdr:rowOff>
    </xdr:from>
    <xdr:ext cx="425451" cy="733375"/>
    <xdr:pic>
      <xdr:nvPicPr>
        <xdr:cNvPr id="11" name="Picture 10" descr="Image result for jal jeevan mission logo">
          <a:extLst>
            <a:ext uri="{FF2B5EF4-FFF2-40B4-BE49-F238E27FC236}">
              <a16:creationId xmlns=""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16499" y="0"/>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35</xdr:col>
      <xdr:colOff>76200</xdr:colOff>
      <xdr:row>0</xdr:row>
      <xdr:rowOff>1</xdr:rowOff>
    </xdr:from>
    <xdr:ext cx="371475" cy="700770"/>
    <xdr:pic>
      <xdr:nvPicPr>
        <xdr:cNvPr id="12" name="Picture 11" descr="Image result for MEDHAJ LOGO">
          <a:extLst>
            <a:ext uri="{FF2B5EF4-FFF2-40B4-BE49-F238E27FC236}">
              <a16:creationId xmlns=""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916650" y="1"/>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36</xdr:col>
      <xdr:colOff>171450</xdr:colOff>
      <xdr:row>0</xdr:row>
      <xdr:rowOff>0</xdr:rowOff>
    </xdr:from>
    <xdr:ext cx="361950" cy="647700"/>
    <xdr:pic>
      <xdr:nvPicPr>
        <xdr:cNvPr id="13" name="Picture 12">
          <a:extLst>
            <a:ext uri="{FF2B5EF4-FFF2-40B4-BE49-F238E27FC236}">
              <a16:creationId xmlns=""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745325" y="0"/>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39</xdr:col>
      <xdr:colOff>142875</xdr:colOff>
      <xdr:row>0</xdr:row>
      <xdr:rowOff>19050</xdr:rowOff>
    </xdr:from>
    <xdr:ext cx="390525" cy="714375"/>
    <xdr:pic>
      <xdr:nvPicPr>
        <xdr:cNvPr id="14" name="Picture 13">
          <a:extLst>
            <a:ext uri="{FF2B5EF4-FFF2-40B4-BE49-F238E27FC236}">
              <a16:creationId xmlns="" xmlns:a16="http://schemas.microsoft.com/office/drawing/2014/main" id="{00000000-0008-0000-0D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0" y="19050"/>
          <a:ext cx="390525" cy="714375"/>
        </a:xfrm>
        <a:prstGeom prst="rect">
          <a:avLst/>
        </a:prstGeom>
        <a:noFill/>
      </xdr:spPr>
    </xdr:pic>
    <xdr:clientData/>
  </xdr:oneCellAnchor>
  <xdr:oneCellAnchor>
    <xdr:from>
      <xdr:col>50</xdr:col>
      <xdr:colOff>117474</xdr:colOff>
      <xdr:row>0</xdr:row>
      <xdr:rowOff>0</xdr:rowOff>
    </xdr:from>
    <xdr:ext cx="425451" cy="733375"/>
    <xdr:pic>
      <xdr:nvPicPr>
        <xdr:cNvPr id="15" name="Picture 14" descr="Image result for jal jeevan mission logo">
          <a:extLst>
            <a:ext uri="{FF2B5EF4-FFF2-40B4-BE49-F238E27FC236}">
              <a16:creationId xmlns=""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16499" y="0"/>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48</xdr:col>
      <xdr:colOff>76200</xdr:colOff>
      <xdr:row>0</xdr:row>
      <xdr:rowOff>1</xdr:rowOff>
    </xdr:from>
    <xdr:ext cx="371475" cy="700770"/>
    <xdr:pic>
      <xdr:nvPicPr>
        <xdr:cNvPr id="16" name="Picture 15" descr="Image result for MEDHAJ LOGO">
          <a:extLst>
            <a:ext uri="{FF2B5EF4-FFF2-40B4-BE49-F238E27FC236}">
              <a16:creationId xmlns=""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156025" y="1"/>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49</xdr:col>
      <xdr:colOff>171450</xdr:colOff>
      <xdr:row>0</xdr:row>
      <xdr:rowOff>0</xdr:rowOff>
    </xdr:from>
    <xdr:ext cx="361950" cy="647700"/>
    <xdr:pic>
      <xdr:nvPicPr>
        <xdr:cNvPr id="17" name="Picture 16">
          <a:extLst>
            <a:ext uri="{FF2B5EF4-FFF2-40B4-BE49-F238E27FC236}">
              <a16:creationId xmlns=""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860875" y="0"/>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52</xdr:col>
      <xdr:colOff>142875</xdr:colOff>
      <xdr:row>0</xdr:row>
      <xdr:rowOff>19050</xdr:rowOff>
    </xdr:from>
    <xdr:ext cx="390525" cy="714375"/>
    <xdr:pic>
      <xdr:nvPicPr>
        <xdr:cNvPr id="18" name="Picture 17">
          <a:extLst>
            <a:ext uri="{FF2B5EF4-FFF2-40B4-BE49-F238E27FC236}">
              <a16:creationId xmlns="" xmlns:a16="http://schemas.microsoft.com/office/drawing/2014/main" id="{00000000-0008-0000-0D00-00001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61100" y="19050"/>
          <a:ext cx="390525" cy="714375"/>
        </a:xfrm>
        <a:prstGeom prst="rect">
          <a:avLst/>
        </a:prstGeom>
        <a:noFill/>
      </xdr:spPr>
    </xdr:pic>
    <xdr:clientData/>
  </xdr:oneCellAnchor>
  <xdr:oneCellAnchor>
    <xdr:from>
      <xdr:col>63</xdr:col>
      <xdr:colOff>117474</xdr:colOff>
      <xdr:row>0</xdr:row>
      <xdr:rowOff>0</xdr:rowOff>
    </xdr:from>
    <xdr:ext cx="425451" cy="733375"/>
    <xdr:pic>
      <xdr:nvPicPr>
        <xdr:cNvPr id="19" name="Picture 18" descr="Image result for jal jeevan mission logo">
          <a:extLst>
            <a:ext uri="{FF2B5EF4-FFF2-40B4-BE49-F238E27FC236}">
              <a16:creationId xmlns=""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74849" y="0"/>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61</xdr:col>
      <xdr:colOff>76200</xdr:colOff>
      <xdr:row>0</xdr:row>
      <xdr:rowOff>1</xdr:rowOff>
    </xdr:from>
    <xdr:ext cx="371475" cy="700770"/>
    <xdr:pic>
      <xdr:nvPicPr>
        <xdr:cNvPr id="20" name="Picture 19" descr="Image result for MEDHAJ LOGO">
          <a:extLst>
            <a:ext uri="{FF2B5EF4-FFF2-40B4-BE49-F238E27FC236}">
              <a16:creationId xmlns=""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814375" y="1"/>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62</xdr:col>
      <xdr:colOff>171450</xdr:colOff>
      <xdr:row>0</xdr:row>
      <xdr:rowOff>0</xdr:rowOff>
    </xdr:from>
    <xdr:ext cx="361950" cy="647700"/>
    <xdr:pic>
      <xdr:nvPicPr>
        <xdr:cNvPr id="21" name="Picture 20">
          <a:extLst>
            <a:ext uri="{FF2B5EF4-FFF2-40B4-BE49-F238E27FC236}">
              <a16:creationId xmlns=""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519225" y="0"/>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619125</xdr:colOff>
      <xdr:row>3</xdr:row>
      <xdr:rowOff>142875</xdr:rowOff>
    </xdr:to>
    <xdr:pic>
      <xdr:nvPicPr>
        <xdr:cNvPr id="2" name="Picture 1">
          <a:extLst>
            <a:ext uri="{FF2B5EF4-FFF2-40B4-BE49-F238E27FC236}">
              <a16:creationId xmlns="" xmlns:a16="http://schemas.microsoft.com/office/drawing/2014/main" id="{00000000-0008-0000-0E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9125" cy="714375"/>
        </a:xfrm>
        <a:prstGeom prst="rect">
          <a:avLst/>
        </a:prstGeom>
        <a:noFill/>
      </xdr:spPr>
    </xdr:pic>
    <xdr:clientData/>
  </xdr:twoCellAnchor>
  <xdr:twoCellAnchor editAs="oneCell">
    <xdr:from>
      <xdr:col>11</xdr:col>
      <xdr:colOff>146049</xdr:colOff>
      <xdr:row>0</xdr:row>
      <xdr:rowOff>28575</xdr:rowOff>
    </xdr:from>
    <xdr:to>
      <xdr:col>11</xdr:col>
      <xdr:colOff>600075</xdr:colOff>
      <xdr:row>3</xdr:row>
      <xdr:rowOff>190450</xdr:rowOff>
    </xdr:to>
    <xdr:pic>
      <xdr:nvPicPr>
        <xdr:cNvPr id="3" name="Picture 2" descr="Image result for jal jeevan mission logo">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85199" y="28575"/>
          <a:ext cx="454026"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0</xdr:row>
      <xdr:rowOff>1</xdr:rowOff>
    </xdr:from>
    <xdr:to>
      <xdr:col>10</xdr:col>
      <xdr:colOff>0</xdr:colOff>
      <xdr:row>3</xdr:row>
      <xdr:rowOff>129271</xdr:rowOff>
    </xdr:to>
    <xdr:pic>
      <xdr:nvPicPr>
        <xdr:cNvPr id="4" name="Picture 3" descr="Image result for MEDHAJ LOGO">
          <a:extLst>
            <a:ext uri="{FF2B5EF4-FFF2-40B4-BE49-F238E27FC236}">
              <a16:creationId xmlns=""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96150" y="1"/>
          <a:ext cx="533400"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171449</xdr:colOff>
      <xdr:row>0</xdr:row>
      <xdr:rowOff>0</xdr:rowOff>
    </xdr:from>
    <xdr:to>
      <xdr:col>10</xdr:col>
      <xdr:colOff>600074</xdr:colOff>
      <xdr:row>3</xdr:row>
      <xdr:rowOff>76200</xdr:rowOff>
    </xdr:to>
    <xdr:pic>
      <xdr:nvPicPr>
        <xdr:cNvPr id="5" name="Picture 4">
          <a:extLst>
            <a:ext uri="{FF2B5EF4-FFF2-40B4-BE49-F238E27FC236}">
              <a16:creationId xmlns=""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00999" y="0"/>
          <a:ext cx="428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619125</xdr:colOff>
      <xdr:row>75</xdr:row>
      <xdr:rowOff>142875</xdr:rowOff>
    </xdr:to>
    <xdr:pic>
      <xdr:nvPicPr>
        <xdr:cNvPr id="6" name="Picture 5">
          <a:extLst>
            <a:ext uri="{FF2B5EF4-FFF2-40B4-BE49-F238E27FC236}">
              <a16:creationId xmlns="" xmlns:a16="http://schemas.microsoft.com/office/drawing/2014/main" id="{00000000-0008-0000-0E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9125" cy="714375"/>
        </a:xfrm>
        <a:prstGeom prst="rect">
          <a:avLst/>
        </a:prstGeom>
        <a:noFill/>
      </xdr:spPr>
    </xdr:pic>
    <xdr:clientData/>
  </xdr:twoCellAnchor>
  <xdr:twoCellAnchor editAs="oneCell">
    <xdr:from>
      <xdr:col>11</xdr:col>
      <xdr:colOff>146049</xdr:colOff>
      <xdr:row>72</xdr:row>
      <xdr:rowOff>28575</xdr:rowOff>
    </xdr:from>
    <xdr:to>
      <xdr:col>11</xdr:col>
      <xdr:colOff>600075</xdr:colOff>
      <xdr:row>75</xdr:row>
      <xdr:rowOff>190450</xdr:rowOff>
    </xdr:to>
    <xdr:pic>
      <xdr:nvPicPr>
        <xdr:cNvPr id="7" name="Picture 6" descr="Image result for jal jeevan mission logo">
          <a:extLst>
            <a:ext uri="{FF2B5EF4-FFF2-40B4-BE49-F238E27FC236}">
              <a16:creationId xmlns=""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1399" y="28575"/>
          <a:ext cx="454026"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57150</xdr:colOff>
      <xdr:row>72</xdr:row>
      <xdr:rowOff>9526</xdr:rowOff>
    </xdr:from>
    <xdr:to>
      <xdr:col>9</xdr:col>
      <xdr:colOff>590550</xdr:colOff>
      <xdr:row>75</xdr:row>
      <xdr:rowOff>138796</xdr:rowOff>
    </xdr:to>
    <xdr:pic>
      <xdr:nvPicPr>
        <xdr:cNvPr id="8" name="Picture 7" descr="Image result for MEDHAJ LOGO">
          <a:extLst>
            <a:ext uri="{FF2B5EF4-FFF2-40B4-BE49-F238E27FC236}">
              <a16:creationId xmlns=""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53300" y="14411326"/>
          <a:ext cx="533400"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104774</xdr:colOff>
      <xdr:row>72</xdr:row>
      <xdr:rowOff>0</xdr:rowOff>
    </xdr:from>
    <xdr:to>
      <xdr:col>10</xdr:col>
      <xdr:colOff>533399</xdr:colOff>
      <xdr:row>75</xdr:row>
      <xdr:rowOff>76200</xdr:rowOff>
    </xdr:to>
    <xdr:pic>
      <xdr:nvPicPr>
        <xdr:cNvPr id="9" name="Picture 8">
          <a:extLst>
            <a:ext uri="{FF2B5EF4-FFF2-40B4-BE49-F238E27FC236}">
              <a16:creationId xmlns=""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0524" y="14401800"/>
          <a:ext cx="428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127</xdr:row>
      <xdr:rowOff>0</xdr:rowOff>
    </xdr:from>
    <xdr:to>
      <xdr:col>0</xdr:col>
      <xdr:colOff>619125</xdr:colOff>
      <xdr:row>130</xdr:row>
      <xdr:rowOff>142875</xdr:rowOff>
    </xdr:to>
    <xdr:pic>
      <xdr:nvPicPr>
        <xdr:cNvPr id="10" name="Picture 9">
          <a:extLst>
            <a:ext uri="{FF2B5EF4-FFF2-40B4-BE49-F238E27FC236}">
              <a16:creationId xmlns="" xmlns:a16="http://schemas.microsoft.com/office/drawing/2014/main" id="{00000000-0008-0000-0E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9125" cy="714375"/>
        </a:xfrm>
        <a:prstGeom prst="rect">
          <a:avLst/>
        </a:prstGeom>
        <a:noFill/>
      </xdr:spPr>
    </xdr:pic>
    <xdr:clientData/>
  </xdr:twoCellAnchor>
  <xdr:twoCellAnchor editAs="oneCell">
    <xdr:from>
      <xdr:col>11</xdr:col>
      <xdr:colOff>146049</xdr:colOff>
      <xdr:row>127</xdr:row>
      <xdr:rowOff>28575</xdr:rowOff>
    </xdr:from>
    <xdr:to>
      <xdr:col>11</xdr:col>
      <xdr:colOff>600075</xdr:colOff>
      <xdr:row>130</xdr:row>
      <xdr:rowOff>190450</xdr:rowOff>
    </xdr:to>
    <xdr:pic>
      <xdr:nvPicPr>
        <xdr:cNvPr id="11" name="Picture 10" descr="Image result for jal jeevan mission logo">
          <a:extLst>
            <a:ext uri="{FF2B5EF4-FFF2-40B4-BE49-F238E27FC236}">
              <a16:creationId xmlns=""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1399" y="28575"/>
          <a:ext cx="454026"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127</xdr:row>
      <xdr:rowOff>1</xdr:rowOff>
    </xdr:from>
    <xdr:to>
      <xdr:col>10</xdr:col>
      <xdr:colOff>0</xdr:colOff>
      <xdr:row>130</xdr:row>
      <xdr:rowOff>129271</xdr:rowOff>
    </xdr:to>
    <xdr:pic>
      <xdr:nvPicPr>
        <xdr:cNvPr id="12" name="Picture 11" descr="Image result for MEDHAJ LOGO">
          <a:extLst>
            <a:ext uri="{FF2B5EF4-FFF2-40B4-BE49-F238E27FC236}">
              <a16:creationId xmlns=""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72350" y="1"/>
          <a:ext cx="533400"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171449</xdr:colOff>
      <xdr:row>127</xdr:row>
      <xdr:rowOff>0</xdr:rowOff>
    </xdr:from>
    <xdr:to>
      <xdr:col>10</xdr:col>
      <xdr:colOff>600074</xdr:colOff>
      <xdr:row>130</xdr:row>
      <xdr:rowOff>76200</xdr:rowOff>
    </xdr:to>
    <xdr:pic>
      <xdr:nvPicPr>
        <xdr:cNvPr id="13" name="Picture 12">
          <a:extLst>
            <a:ext uri="{FF2B5EF4-FFF2-40B4-BE49-F238E27FC236}">
              <a16:creationId xmlns=""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77199" y="0"/>
          <a:ext cx="428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182</xdr:row>
      <xdr:rowOff>0</xdr:rowOff>
    </xdr:from>
    <xdr:to>
      <xdr:col>0</xdr:col>
      <xdr:colOff>619125</xdr:colOff>
      <xdr:row>185</xdr:row>
      <xdr:rowOff>142875</xdr:rowOff>
    </xdr:to>
    <xdr:pic>
      <xdr:nvPicPr>
        <xdr:cNvPr id="14" name="Picture 13">
          <a:extLst>
            <a:ext uri="{FF2B5EF4-FFF2-40B4-BE49-F238E27FC236}">
              <a16:creationId xmlns="" xmlns:a16="http://schemas.microsoft.com/office/drawing/2014/main" id="{00000000-0008-0000-0E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619125" cy="714375"/>
        </a:xfrm>
        <a:prstGeom prst="rect">
          <a:avLst/>
        </a:prstGeom>
        <a:noFill/>
      </xdr:spPr>
    </xdr:pic>
    <xdr:clientData/>
  </xdr:twoCellAnchor>
  <xdr:twoCellAnchor editAs="oneCell">
    <xdr:from>
      <xdr:col>11</xdr:col>
      <xdr:colOff>31749</xdr:colOff>
      <xdr:row>182</xdr:row>
      <xdr:rowOff>47625</xdr:rowOff>
    </xdr:from>
    <xdr:to>
      <xdr:col>11</xdr:col>
      <xdr:colOff>485775</xdr:colOff>
      <xdr:row>186</xdr:row>
      <xdr:rowOff>19000</xdr:rowOff>
    </xdr:to>
    <xdr:pic>
      <xdr:nvPicPr>
        <xdr:cNvPr id="15" name="Picture 14" descr="Image result for jal jeevan mission logo">
          <a:extLst>
            <a:ext uri="{FF2B5EF4-FFF2-40B4-BE49-F238E27FC236}">
              <a16:creationId xmlns=""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47099" y="36709350"/>
          <a:ext cx="454026"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182</xdr:row>
      <xdr:rowOff>104774</xdr:rowOff>
    </xdr:from>
    <xdr:to>
      <xdr:col>10</xdr:col>
      <xdr:colOff>0</xdr:colOff>
      <xdr:row>185</xdr:row>
      <xdr:rowOff>81645</xdr:rowOff>
    </xdr:to>
    <xdr:pic>
      <xdr:nvPicPr>
        <xdr:cNvPr id="16" name="Picture 15" descr="Image result for MEDHAJ LOGO">
          <a:extLst>
            <a:ext uri="{FF2B5EF4-FFF2-40B4-BE49-F238E27FC236}">
              <a16:creationId xmlns=""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372350" y="36766499"/>
          <a:ext cx="533400" cy="548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133349</xdr:colOff>
      <xdr:row>182</xdr:row>
      <xdr:rowOff>57150</xdr:rowOff>
    </xdr:from>
    <xdr:to>
      <xdr:col>10</xdr:col>
      <xdr:colOff>561974</xdr:colOff>
      <xdr:row>185</xdr:row>
      <xdr:rowOff>133350</xdr:rowOff>
    </xdr:to>
    <xdr:pic>
      <xdr:nvPicPr>
        <xdr:cNvPr id="17" name="Picture 16">
          <a:extLst>
            <a:ext uri="{FF2B5EF4-FFF2-40B4-BE49-F238E27FC236}">
              <a16:creationId xmlns=""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39099" y="36718875"/>
          <a:ext cx="428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261</xdr:row>
      <xdr:rowOff>0</xdr:rowOff>
    </xdr:from>
    <xdr:to>
      <xdr:col>0</xdr:col>
      <xdr:colOff>619125</xdr:colOff>
      <xdr:row>264</xdr:row>
      <xdr:rowOff>142875</xdr:rowOff>
    </xdr:to>
    <xdr:pic>
      <xdr:nvPicPr>
        <xdr:cNvPr id="18" name="Picture 17">
          <a:extLst>
            <a:ext uri="{FF2B5EF4-FFF2-40B4-BE49-F238E27FC236}">
              <a16:creationId xmlns="" xmlns:a16="http://schemas.microsoft.com/office/drawing/2014/main" id="{00000000-0008-0000-0E00-00001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9125" cy="714375"/>
        </a:xfrm>
        <a:prstGeom prst="rect">
          <a:avLst/>
        </a:prstGeom>
        <a:noFill/>
      </xdr:spPr>
    </xdr:pic>
    <xdr:clientData/>
  </xdr:twoCellAnchor>
  <xdr:twoCellAnchor editAs="oneCell">
    <xdr:from>
      <xdr:col>11</xdr:col>
      <xdr:colOff>146049</xdr:colOff>
      <xdr:row>261</xdr:row>
      <xdr:rowOff>28575</xdr:rowOff>
    </xdr:from>
    <xdr:to>
      <xdr:col>11</xdr:col>
      <xdr:colOff>600075</xdr:colOff>
      <xdr:row>264</xdr:row>
      <xdr:rowOff>190450</xdr:rowOff>
    </xdr:to>
    <xdr:pic>
      <xdr:nvPicPr>
        <xdr:cNvPr id="19" name="Picture 18" descr="Image result for jal jeevan mission logo">
          <a:extLst>
            <a:ext uri="{FF2B5EF4-FFF2-40B4-BE49-F238E27FC236}">
              <a16:creationId xmlns=""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1399" y="28575"/>
          <a:ext cx="454026"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261</xdr:row>
      <xdr:rowOff>104776</xdr:rowOff>
    </xdr:from>
    <xdr:to>
      <xdr:col>9</xdr:col>
      <xdr:colOff>561975</xdr:colOff>
      <xdr:row>265</xdr:row>
      <xdr:rowOff>43546</xdr:rowOff>
    </xdr:to>
    <xdr:pic>
      <xdr:nvPicPr>
        <xdr:cNvPr id="20" name="Picture 19" descr="Image result for MEDHAJ LOGO">
          <a:extLst>
            <a:ext uri="{FF2B5EF4-FFF2-40B4-BE49-F238E27FC236}">
              <a16:creationId xmlns=""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52692301"/>
          <a:ext cx="533400"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95249</xdr:colOff>
      <xdr:row>261</xdr:row>
      <xdr:rowOff>95250</xdr:rowOff>
    </xdr:from>
    <xdr:to>
      <xdr:col>10</xdr:col>
      <xdr:colOff>523874</xdr:colOff>
      <xdr:row>264</xdr:row>
      <xdr:rowOff>171450</xdr:rowOff>
    </xdr:to>
    <xdr:pic>
      <xdr:nvPicPr>
        <xdr:cNvPr id="21" name="Picture 20">
          <a:extLst>
            <a:ext uri="{FF2B5EF4-FFF2-40B4-BE49-F238E27FC236}">
              <a16:creationId xmlns=""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00999" y="52682775"/>
          <a:ext cx="428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Users\P%20M%20P%20LTD\Downloads\MANGRAURA%20(JM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 val="ANALYSER"/>
      <sheetName val="DCS"/>
      <sheetName val="토목64"/>
      <sheetName val="환산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AKRA"/>
      <sheetName val="HARDOI"/>
      <sheetName val="gehrauli"/>
      <sheetName val="SESHPUR ADHARGANJ"/>
      <sheetName val="ATTARASAND AGS"/>
      <sheetName val="MANGRAURA"/>
      <sheetName val="ATTARASAND PR"/>
      <sheetName val="ATTARASAND KHAYATHI"/>
      <sheetName val="SARAI JAMMUVARI"/>
      <sheetName val="PURBHIKA AND RAIGARH"/>
      <sheetName val="Sheet1"/>
      <sheetName val="Barasarai"/>
      <sheetName val="PADAMPUR"/>
      <sheetName val="malaak"/>
      <sheetName val="shivapur khurd"/>
    </sheetNames>
    <sheetDataSet>
      <sheetData sheetId="0" refreshError="1"/>
      <sheetData sheetId="1"/>
      <sheetData sheetId="2"/>
      <sheetData sheetId="3"/>
      <sheetData sheetId="4"/>
      <sheetData sheetId="5"/>
      <sheetData sheetId="6">
        <row r="206">
          <cell r="C206">
            <v>4</v>
          </cell>
        </row>
      </sheetData>
      <sheetData sheetId="7"/>
      <sheetData sheetId="8">
        <row r="5">
          <cell r="G5">
            <v>63</v>
          </cell>
          <cell r="H5">
            <v>195.1</v>
          </cell>
        </row>
        <row r="6">
          <cell r="G6">
            <v>63</v>
          </cell>
          <cell r="H6">
            <v>26.6</v>
          </cell>
        </row>
        <row r="7">
          <cell r="G7">
            <v>63</v>
          </cell>
          <cell r="H7">
            <v>83.6</v>
          </cell>
        </row>
        <row r="8">
          <cell r="G8">
            <v>63</v>
          </cell>
          <cell r="H8">
            <v>17.399999999999999</v>
          </cell>
        </row>
        <row r="9">
          <cell r="G9">
            <v>63</v>
          </cell>
          <cell r="H9">
            <v>120.4</v>
          </cell>
        </row>
        <row r="10">
          <cell r="G10">
            <v>63</v>
          </cell>
          <cell r="H10">
            <v>212.2</v>
          </cell>
        </row>
        <row r="11">
          <cell r="G11">
            <v>63</v>
          </cell>
          <cell r="H11">
            <v>94.7</v>
          </cell>
        </row>
        <row r="12">
          <cell r="G12">
            <v>63</v>
          </cell>
          <cell r="H12">
            <v>24.6</v>
          </cell>
        </row>
        <row r="13">
          <cell r="G13">
            <v>63</v>
          </cell>
          <cell r="H13">
            <v>111.3</v>
          </cell>
        </row>
        <row r="14">
          <cell r="G14">
            <v>63</v>
          </cell>
          <cell r="H14">
            <v>170.3</v>
          </cell>
        </row>
        <row r="15">
          <cell r="G15">
            <v>63</v>
          </cell>
          <cell r="H15">
            <v>13.4</v>
          </cell>
        </row>
        <row r="16">
          <cell r="G16">
            <v>63</v>
          </cell>
          <cell r="H16">
            <v>137.30000000000001</v>
          </cell>
        </row>
        <row r="17">
          <cell r="G17">
            <v>63</v>
          </cell>
          <cell r="H17">
            <v>169.4</v>
          </cell>
        </row>
        <row r="18">
          <cell r="G18">
            <v>63</v>
          </cell>
          <cell r="H18">
            <v>103.6</v>
          </cell>
        </row>
        <row r="19">
          <cell r="G19">
            <v>63</v>
          </cell>
          <cell r="H19">
            <v>41.1</v>
          </cell>
        </row>
        <row r="20">
          <cell r="G20">
            <v>63</v>
          </cell>
          <cell r="H20">
            <v>13.9</v>
          </cell>
        </row>
        <row r="21">
          <cell r="G21">
            <v>63</v>
          </cell>
          <cell r="H21">
            <v>142.1</v>
          </cell>
        </row>
        <row r="22">
          <cell r="G22">
            <v>63</v>
          </cell>
          <cell r="H22">
            <v>10.3</v>
          </cell>
        </row>
        <row r="23">
          <cell r="G23">
            <v>63</v>
          </cell>
          <cell r="H23">
            <v>133</v>
          </cell>
        </row>
        <row r="24">
          <cell r="G24">
            <v>63</v>
          </cell>
          <cell r="H24">
            <v>3.5</v>
          </cell>
        </row>
        <row r="25">
          <cell r="G25">
            <v>63</v>
          </cell>
          <cell r="H25">
            <v>229.2</v>
          </cell>
        </row>
        <row r="26">
          <cell r="G26">
            <v>63</v>
          </cell>
          <cell r="H26">
            <v>30.1</v>
          </cell>
        </row>
        <row r="27">
          <cell r="G27">
            <v>63</v>
          </cell>
          <cell r="H27">
            <v>150.19999999999999</v>
          </cell>
        </row>
        <row r="28">
          <cell r="G28">
            <v>63</v>
          </cell>
          <cell r="H28">
            <v>57.4</v>
          </cell>
        </row>
        <row r="29">
          <cell r="G29">
            <v>63</v>
          </cell>
          <cell r="H29">
            <v>75.599999999999994</v>
          </cell>
        </row>
        <row r="30">
          <cell r="G30">
            <v>63</v>
          </cell>
          <cell r="H30">
            <v>70.2</v>
          </cell>
        </row>
        <row r="31">
          <cell r="G31">
            <v>63</v>
          </cell>
          <cell r="H31">
            <v>83.6</v>
          </cell>
        </row>
        <row r="32">
          <cell r="G32">
            <v>63</v>
          </cell>
          <cell r="H32">
            <v>22.3</v>
          </cell>
        </row>
        <row r="33">
          <cell r="G33">
            <v>63</v>
          </cell>
          <cell r="H33">
            <v>21.5</v>
          </cell>
        </row>
        <row r="34">
          <cell r="G34">
            <v>63</v>
          </cell>
          <cell r="H34">
            <v>48.1</v>
          </cell>
        </row>
        <row r="35">
          <cell r="G35">
            <v>63</v>
          </cell>
          <cell r="H35">
            <v>56.3</v>
          </cell>
        </row>
        <row r="36">
          <cell r="G36">
            <v>63</v>
          </cell>
          <cell r="H36">
            <v>35.4</v>
          </cell>
        </row>
        <row r="37">
          <cell r="G37">
            <v>63</v>
          </cell>
          <cell r="H37">
            <v>139.1</v>
          </cell>
        </row>
        <row r="38">
          <cell r="G38">
            <v>63</v>
          </cell>
          <cell r="H38">
            <v>38.200000000000003</v>
          </cell>
        </row>
        <row r="39">
          <cell r="G39">
            <v>63</v>
          </cell>
          <cell r="H39">
            <v>234</v>
          </cell>
        </row>
        <row r="40">
          <cell r="G40">
            <v>75</v>
          </cell>
          <cell r="H40">
            <v>44.5</v>
          </cell>
        </row>
        <row r="41">
          <cell r="G41">
            <v>75</v>
          </cell>
          <cell r="H41">
            <v>54.2</v>
          </cell>
        </row>
        <row r="42">
          <cell r="G42">
            <v>75</v>
          </cell>
          <cell r="H42">
            <v>75.099999999999994</v>
          </cell>
        </row>
        <row r="43">
          <cell r="G43">
            <v>75</v>
          </cell>
          <cell r="H43">
            <v>46.2</v>
          </cell>
        </row>
        <row r="44">
          <cell r="G44">
            <v>75</v>
          </cell>
          <cell r="H44">
            <v>49.7</v>
          </cell>
        </row>
        <row r="45">
          <cell r="G45">
            <v>75</v>
          </cell>
          <cell r="H45">
            <v>14.8</v>
          </cell>
        </row>
        <row r="46">
          <cell r="G46">
            <v>75</v>
          </cell>
          <cell r="H46">
            <v>81.3</v>
          </cell>
        </row>
        <row r="47">
          <cell r="G47">
            <v>75</v>
          </cell>
          <cell r="H47">
            <v>47.5</v>
          </cell>
        </row>
        <row r="48">
          <cell r="G48">
            <v>75</v>
          </cell>
          <cell r="H48">
            <v>108.7</v>
          </cell>
        </row>
        <row r="49">
          <cell r="G49">
            <v>75</v>
          </cell>
          <cell r="H49">
            <v>73.900000000000006</v>
          </cell>
        </row>
        <row r="50">
          <cell r="G50">
            <v>75</v>
          </cell>
          <cell r="H50">
            <v>93.3</v>
          </cell>
        </row>
        <row r="51">
          <cell r="G51">
            <v>75</v>
          </cell>
          <cell r="H51">
            <v>58.2</v>
          </cell>
        </row>
        <row r="52">
          <cell r="G52">
            <v>75</v>
          </cell>
          <cell r="H52">
            <v>43.8</v>
          </cell>
        </row>
        <row r="53">
          <cell r="G53">
            <v>75</v>
          </cell>
          <cell r="H53">
            <v>121.6</v>
          </cell>
        </row>
        <row r="54">
          <cell r="G54">
            <v>75</v>
          </cell>
          <cell r="H54">
            <v>97.9</v>
          </cell>
        </row>
        <row r="55">
          <cell r="G55">
            <v>75</v>
          </cell>
          <cell r="H55">
            <v>53.2</v>
          </cell>
        </row>
        <row r="56">
          <cell r="G56">
            <v>75</v>
          </cell>
          <cell r="H56">
            <v>162.80000000000001</v>
          </cell>
        </row>
        <row r="57">
          <cell r="G57">
            <v>75</v>
          </cell>
          <cell r="H57">
            <v>295.2</v>
          </cell>
        </row>
        <row r="58">
          <cell r="G58">
            <v>75</v>
          </cell>
          <cell r="H58">
            <v>160</v>
          </cell>
        </row>
        <row r="59">
          <cell r="G59">
            <v>75</v>
          </cell>
          <cell r="H59">
            <v>3.5</v>
          </cell>
        </row>
        <row r="60">
          <cell r="G60">
            <v>75</v>
          </cell>
          <cell r="H60">
            <v>129.30000000000001</v>
          </cell>
        </row>
        <row r="61">
          <cell r="G61">
            <v>75</v>
          </cell>
          <cell r="H61">
            <v>87.2</v>
          </cell>
        </row>
        <row r="62">
          <cell r="G62">
            <v>75</v>
          </cell>
          <cell r="H62">
            <v>3.5</v>
          </cell>
        </row>
        <row r="63">
          <cell r="G63">
            <v>75</v>
          </cell>
          <cell r="H63">
            <v>141</v>
          </cell>
        </row>
        <row r="64">
          <cell r="G64">
            <v>75</v>
          </cell>
          <cell r="H64">
            <v>57.1</v>
          </cell>
        </row>
        <row r="65">
          <cell r="G65">
            <v>75</v>
          </cell>
          <cell r="H65">
            <v>78.900000000000006</v>
          </cell>
        </row>
        <row r="66">
          <cell r="G66">
            <v>75</v>
          </cell>
          <cell r="H66">
            <v>39.799999999999997</v>
          </cell>
        </row>
        <row r="67">
          <cell r="G67">
            <v>75</v>
          </cell>
          <cell r="H67">
            <v>34.299999999999997</v>
          </cell>
        </row>
        <row r="68">
          <cell r="G68">
            <v>75</v>
          </cell>
          <cell r="H68">
            <v>32.6</v>
          </cell>
        </row>
        <row r="69">
          <cell r="G69">
            <v>75</v>
          </cell>
          <cell r="H69">
            <v>68.5</v>
          </cell>
        </row>
        <row r="70">
          <cell r="G70">
            <v>75</v>
          </cell>
          <cell r="H70">
            <v>27.8</v>
          </cell>
        </row>
        <row r="71">
          <cell r="G71">
            <v>75</v>
          </cell>
          <cell r="H71">
            <v>51.6</v>
          </cell>
        </row>
        <row r="72">
          <cell r="G72">
            <v>75</v>
          </cell>
          <cell r="H72">
            <v>102.9</v>
          </cell>
        </row>
        <row r="73">
          <cell r="G73">
            <v>75</v>
          </cell>
          <cell r="H73">
            <v>2.1</v>
          </cell>
        </row>
        <row r="74">
          <cell r="G74">
            <v>75</v>
          </cell>
          <cell r="H74">
            <v>44.3</v>
          </cell>
        </row>
        <row r="75">
          <cell r="G75">
            <v>75</v>
          </cell>
          <cell r="H75">
            <v>129.9</v>
          </cell>
        </row>
        <row r="76">
          <cell r="G76">
            <v>75</v>
          </cell>
          <cell r="H76">
            <v>33.9</v>
          </cell>
        </row>
        <row r="77">
          <cell r="G77">
            <v>75</v>
          </cell>
          <cell r="H77">
            <v>18.100000000000001</v>
          </cell>
        </row>
        <row r="78">
          <cell r="G78">
            <v>90</v>
          </cell>
          <cell r="H78">
            <v>36.4</v>
          </cell>
        </row>
        <row r="79">
          <cell r="G79">
            <v>90</v>
          </cell>
          <cell r="H79">
            <v>46.3</v>
          </cell>
        </row>
        <row r="80">
          <cell r="G80">
            <v>90</v>
          </cell>
          <cell r="H80">
            <v>578.20000000000005</v>
          </cell>
        </row>
        <row r="81">
          <cell r="G81">
            <v>90</v>
          </cell>
          <cell r="H81">
            <v>10.1</v>
          </cell>
        </row>
        <row r="82">
          <cell r="G82">
            <v>90</v>
          </cell>
          <cell r="H82">
            <v>182.8</v>
          </cell>
        </row>
        <row r="83">
          <cell r="G83">
            <v>90</v>
          </cell>
          <cell r="H83">
            <v>68.400000000000006</v>
          </cell>
        </row>
        <row r="84">
          <cell r="G84">
            <v>90</v>
          </cell>
          <cell r="H84">
            <v>98.5</v>
          </cell>
        </row>
        <row r="85">
          <cell r="G85">
            <v>90</v>
          </cell>
          <cell r="H85">
            <v>16.3</v>
          </cell>
        </row>
        <row r="86">
          <cell r="G86">
            <v>90</v>
          </cell>
          <cell r="H86">
            <v>38.4</v>
          </cell>
        </row>
        <row r="87">
          <cell r="G87">
            <v>90</v>
          </cell>
          <cell r="H87">
            <v>57.3</v>
          </cell>
        </row>
        <row r="88">
          <cell r="G88">
            <v>90</v>
          </cell>
          <cell r="H88">
            <v>70.099999999999994</v>
          </cell>
        </row>
        <row r="89">
          <cell r="G89">
            <v>90</v>
          </cell>
          <cell r="H89">
            <v>65.400000000000006</v>
          </cell>
        </row>
        <row r="90">
          <cell r="G90">
            <v>90</v>
          </cell>
          <cell r="H90">
            <v>6</v>
          </cell>
        </row>
        <row r="91">
          <cell r="G91">
            <v>90</v>
          </cell>
          <cell r="H91">
            <v>8.3000000000000007</v>
          </cell>
        </row>
        <row r="92">
          <cell r="G92">
            <v>90</v>
          </cell>
          <cell r="H92">
            <v>126.2</v>
          </cell>
        </row>
        <row r="93">
          <cell r="G93">
            <v>90</v>
          </cell>
          <cell r="H93">
            <v>3.5</v>
          </cell>
        </row>
        <row r="94">
          <cell r="G94">
            <v>90</v>
          </cell>
          <cell r="H94">
            <v>74.599999999999994</v>
          </cell>
        </row>
        <row r="95">
          <cell r="G95">
            <v>90</v>
          </cell>
          <cell r="H95">
            <v>22.7</v>
          </cell>
        </row>
        <row r="96">
          <cell r="G96">
            <v>90</v>
          </cell>
          <cell r="H96">
            <v>3.5</v>
          </cell>
        </row>
        <row r="97">
          <cell r="G97">
            <v>90</v>
          </cell>
          <cell r="H97">
            <v>59.1</v>
          </cell>
        </row>
        <row r="98">
          <cell r="G98">
            <v>90</v>
          </cell>
          <cell r="H98">
            <v>29.2</v>
          </cell>
        </row>
        <row r="99">
          <cell r="G99">
            <v>90</v>
          </cell>
          <cell r="H99">
            <v>16.8</v>
          </cell>
        </row>
        <row r="100">
          <cell r="G100">
            <v>90</v>
          </cell>
          <cell r="H100">
            <v>13.6</v>
          </cell>
        </row>
        <row r="101">
          <cell r="G101">
            <v>90</v>
          </cell>
          <cell r="H101">
            <v>72.900000000000006</v>
          </cell>
        </row>
        <row r="102">
          <cell r="G102">
            <v>90</v>
          </cell>
          <cell r="H102">
            <v>89.8</v>
          </cell>
        </row>
        <row r="103">
          <cell r="G103">
            <v>90</v>
          </cell>
          <cell r="H103">
            <v>65.099999999999994</v>
          </cell>
        </row>
        <row r="104">
          <cell r="G104">
            <v>90</v>
          </cell>
          <cell r="H104">
            <v>74.3</v>
          </cell>
        </row>
        <row r="105">
          <cell r="G105">
            <v>90</v>
          </cell>
          <cell r="H105">
            <v>97.5</v>
          </cell>
        </row>
        <row r="106">
          <cell r="G106">
            <v>90</v>
          </cell>
          <cell r="H106">
            <v>69.099999999999994</v>
          </cell>
        </row>
        <row r="107">
          <cell r="G107">
            <v>90</v>
          </cell>
          <cell r="H107">
            <v>46.6</v>
          </cell>
        </row>
        <row r="108">
          <cell r="G108">
            <v>90</v>
          </cell>
          <cell r="H108">
            <v>18.2</v>
          </cell>
        </row>
        <row r="109">
          <cell r="G109">
            <v>90</v>
          </cell>
          <cell r="H109">
            <v>58.1</v>
          </cell>
        </row>
        <row r="110">
          <cell r="G110">
            <v>110</v>
          </cell>
          <cell r="H110">
            <v>1046.0999999999999</v>
          </cell>
        </row>
        <row r="111">
          <cell r="G111">
            <v>110</v>
          </cell>
          <cell r="H111">
            <v>113.5</v>
          </cell>
        </row>
        <row r="112">
          <cell r="G112">
            <v>110</v>
          </cell>
          <cell r="H112">
            <v>43.8</v>
          </cell>
        </row>
        <row r="113">
          <cell r="G113">
            <v>110</v>
          </cell>
          <cell r="H113">
            <v>14.1</v>
          </cell>
        </row>
        <row r="114">
          <cell r="G114">
            <v>110</v>
          </cell>
          <cell r="H114">
            <v>79.2</v>
          </cell>
        </row>
        <row r="115">
          <cell r="G115">
            <v>110</v>
          </cell>
          <cell r="H115">
            <v>50.3</v>
          </cell>
        </row>
        <row r="116">
          <cell r="G116">
            <v>110</v>
          </cell>
          <cell r="H116">
            <v>72.5</v>
          </cell>
        </row>
        <row r="117">
          <cell r="G117">
            <v>110</v>
          </cell>
          <cell r="H117">
            <v>11.1</v>
          </cell>
        </row>
        <row r="118">
          <cell r="G118">
            <v>110</v>
          </cell>
          <cell r="H118">
            <v>272.60000000000002</v>
          </cell>
        </row>
        <row r="119">
          <cell r="G119">
            <v>110</v>
          </cell>
          <cell r="H119">
            <v>98.2</v>
          </cell>
        </row>
        <row r="120">
          <cell r="G120">
            <v>110</v>
          </cell>
          <cell r="H120">
            <v>14.1</v>
          </cell>
        </row>
        <row r="121">
          <cell r="G121">
            <v>110</v>
          </cell>
          <cell r="H121">
            <v>168.1</v>
          </cell>
        </row>
        <row r="122">
          <cell r="G122">
            <v>110</v>
          </cell>
          <cell r="H122">
            <v>38.200000000000003</v>
          </cell>
        </row>
        <row r="123">
          <cell r="G123">
            <v>110</v>
          </cell>
          <cell r="H123">
            <v>26.4</v>
          </cell>
        </row>
        <row r="124">
          <cell r="G124">
            <v>110</v>
          </cell>
          <cell r="H124">
            <v>587.1</v>
          </cell>
        </row>
        <row r="125">
          <cell r="G125">
            <v>110</v>
          </cell>
          <cell r="H125">
            <v>97.3</v>
          </cell>
        </row>
        <row r="126">
          <cell r="G126">
            <v>110</v>
          </cell>
          <cell r="H126">
            <v>20.399999999999999</v>
          </cell>
        </row>
        <row r="127">
          <cell r="G127">
            <v>110</v>
          </cell>
          <cell r="H127">
            <v>89.3</v>
          </cell>
        </row>
        <row r="128">
          <cell r="G128">
            <v>110</v>
          </cell>
          <cell r="H128">
            <v>90.7</v>
          </cell>
        </row>
        <row r="129">
          <cell r="G129">
            <v>110</v>
          </cell>
          <cell r="H129">
            <v>154.1</v>
          </cell>
        </row>
        <row r="130">
          <cell r="G130">
            <v>110</v>
          </cell>
          <cell r="H130">
            <v>32</v>
          </cell>
        </row>
        <row r="131">
          <cell r="G131">
            <v>110</v>
          </cell>
          <cell r="H131">
            <v>72.900000000000006</v>
          </cell>
        </row>
        <row r="132">
          <cell r="G132">
            <v>110</v>
          </cell>
          <cell r="H132">
            <v>62.3</v>
          </cell>
        </row>
        <row r="133">
          <cell r="G133">
            <v>110</v>
          </cell>
          <cell r="H133">
            <v>21.2</v>
          </cell>
        </row>
        <row r="134">
          <cell r="G134">
            <v>250</v>
          </cell>
          <cell r="H134">
            <v>440</v>
          </cell>
        </row>
        <row r="135">
          <cell r="G135">
            <v>250</v>
          </cell>
          <cell r="H135">
            <v>300</v>
          </cell>
        </row>
        <row r="136">
          <cell r="G136">
            <v>0</v>
          </cell>
          <cell r="H136">
            <v>0</v>
          </cell>
        </row>
        <row r="137">
          <cell r="C137">
            <v>63</v>
          </cell>
          <cell r="D137">
            <v>75</v>
          </cell>
          <cell r="E137">
            <v>90</v>
          </cell>
          <cell r="G137">
            <v>250</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4"/>
  <sheetViews>
    <sheetView topLeftCell="A103" workbookViewId="0">
      <selection activeCell="F119" sqref="F119:J119"/>
    </sheetView>
  </sheetViews>
  <sheetFormatPr defaultRowHeight="15"/>
  <cols>
    <col min="1" max="1" width="13.42578125" customWidth="1"/>
    <col min="2" max="3" width="13" customWidth="1"/>
    <col min="4" max="4" width="12.42578125" customWidth="1"/>
    <col min="5" max="5" width="15.140625" customWidth="1"/>
    <col min="6" max="6" width="32.42578125" customWidth="1"/>
    <col min="7" max="7" width="25.85546875" customWidth="1"/>
    <col min="8" max="8" width="22.28515625" customWidth="1"/>
    <col min="9" max="9" width="18.28515625" customWidth="1"/>
    <col min="10" max="10" width="20.140625" customWidth="1"/>
  </cols>
  <sheetData>
    <row r="2" spans="1:10" ht="18.75">
      <c r="A2" s="285" t="s">
        <v>1032</v>
      </c>
      <c r="B2" s="285"/>
      <c r="C2" s="285" t="s">
        <v>1033</v>
      </c>
      <c r="D2" s="285"/>
      <c r="E2" s="285"/>
      <c r="F2" s="285"/>
      <c r="G2" s="285"/>
      <c r="H2" s="285"/>
      <c r="I2" s="285"/>
      <c r="J2" s="285"/>
    </row>
    <row r="3" spans="1:10" ht="18.75">
      <c r="A3" s="285" t="s">
        <v>1034</v>
      </c>
      <c r="B3" s="285"/>
      <c r="C3" s="285" t="s">
        <v>1035</v>
      </c>
      <c r="D3" s="285"/>
      <c r="E3" s="285"/>
      <c r="F3" s="285"/>
      <c r="G3" s="285"/>
      <c r="H3" s="285"/>
      <c r="I3" s="285"/>
      <c r="J3" s="285"/>
    </row>
    <row r="4" spans="1:10" ht="18.75">
      <c r="A4" s="285" t="s">
        <v>1036</v>
      </c>
      <c r="B4" s="285"/>
      <c r="C4" s="285" t="s">
        <v>1037</v>
      </c>
      <c r="D4" s="285"/>
      <c r="E4" s="285"/>
      <c r="F4" s="285"/>
      <c r="G4" s="285"/>
      <c r="H4" s="285"/>
      <c r="I4" s="285"/>
      <c r="J4" s="285"/>
    </row>
    <row r="5" spans="1:10" ht="18.75">
      <c r="A5" s="285" t="s">
        <v>1038</v>
      </c>
      <c r="B5" s="285"/>
      <c r="C5" s="285" t="s">
        <v>1039</v>
      </c>
      <c r="D5" s="285"/>
      <c r="E5" s="285"/>
      <c r="F5" s="285"/>
      <c r="G5" s="285"/>
      <c r="H5" s="285"/>
      <c r="I5" s="285"/>
      <c r="J5" s="285"/>
    </row>
    <row r="6" spans="1:10" ht="18.75">
      <c r="A6" s="285" t="s">
        <v>1040</v>
      </c>
      <c r="B6" s="285"/>
      <c r="C6" s="285" t="s">
        <v>1041</v>
      </c>
      <c r="D6" s="285"/>
      <c r="E6" s="285"/>
      <c r="F6" s="285"/>
      <c r="G6" s="285"/>
      <c r="H6" s="285"/>
      <c r="I6" s="285"/>
      <c r="J6" s="285"/>
    </row>
    <row r="7" spans="1:10" ht="18.75">
      <c r="A7" s="285" t="s">
        <v>1042</v>
      </c>
      <c r="B7" s="285"/>
      <c r="C7" s="285" t="s">
        <v>1617</v>
      </c>
      <c r="D7" s="285"/>
      <c r="E7" s="285"/>
      <c r="F7" s="285"/>
      <c r="G7" s="285"/>
      <c r="H7" s="285"/>
      <c r="I7" s="270" t="s">
        <v>1108</v>
      </c>
      <c r="J7" s="270"/>
    </row>
    <row r="8" spans="1:10" ht="30">
      <c r="A8" s="267" t="s">
        <v>1044</v>
      </c>
      <c r="B8" s="267" t="s">
        <v>69</v>
      </c>
      <c r="C8" s="267" t="s">
        <v>70</v>
      </c>
      <c r="D8" s="267" t="s">
        <v>1045</v>
      </c>
      <c r="E8" s="267" t="s">
        <v>1046</v>
      </c>
      <c r="F8" s="267" t="s">
        <v>1047</v>
      </c>
      <c r="G8" s="267" t="s">
        <v>1048</v>
      </c>
      <c r="H8" s="132" t="s">
        <v>1049</v>
      </c>
      <c r="I8" s="133" t="s">
        <v>56</v>
      </c>
      <c r="J8" s="267" t="s">
        <v>1050</v>
      </c>
    </row>
    <row r="9" spans="1:10" ht="15.75">
      <c r="A9" s="268">
        <v>1</v>
      </c>
      <c r="B9" s="277" t="s">
        <v>428</v>
      </c>
      <c r="C9" s="277" t="s">
        <v>322</v>
      </c>
      <c r="D9" s="277">
        <v>160</v>
      </c>
      <c r="E9" s="278">
        <v>129.1</v>
      </c>
      <c r="F9" s="279">
        <v>5.5</v>
      </c>
      <c r="G9" s="279">
        <v>3.3</v>
      </c>
      <c r="H9" s="279">
        <v>1</v>
      </c>
      <c r="I9" s="279">
        <v>4.3</v>
      </c>
      <c r="J9" s="271" t="s">
        <v>246</v>
      </c>
    </row>
    <row r="10" spans="1:10" ht="15.75">
      <c r="A10" s="268">
        <f>1+A9</f>
        <v>2</v>
      </c>
      <c r="B10" s="277" t="s">
        <v>428</v>
      </c>
      <c r="C10" s="277" t="s">
        <v>322</v>
      </c>
      <c r="D10" s="277">
        <v>160</v>
      </c>
      <c r="E10" s="278">
        <v>4</v>
      </c>
      <c r="F10" s="279">
        <v>5.5</v>
      </c>
      <c r="G10" s="279">
        <v>3.3</v>
      </c>
      <c r="H10" s="279">
        <v>1</v>
      </c>
      <c r="I10" s="279">
        <v>4.3</v>
      </c>
      <c r="J10" s="271" t="s">
        <v>246</v>
      </c>
    </row>
    <row r="11" spans="1:10" ht="15.75">
      <c r="A11" s="268">
        <f t="shared" ref="A11:A42" si="0">1+A10</f>
        <v>3</v>
      </c>
      <c r="B11" s="277" t="s">
        <v>322</v>
      </c>
      <c r="C11" s="277" t="s">
        <v>171</v>
      </c>
      <c r="D11" s="277">
        <v>160</v>
      </c>
      <c r="E11" s="278">
        <v>122.1</v>
      </c>
      <c r="F11" s="279">
        <v>5.5</v>
      </c>
      <c r="G11" s="279">
        <v>3.3</v>
      </c>
      <c r="H11" s="279">
        <v>1</v>
      </c>
      <c r="I11" s="279">
        <v>4.3</v>
      </c>
      <c r="J11" s="271" t="s">
        <v>246</v>
      </c>
    </row>
    <row r="12" spans="1:10" ht="15.75">
      <c r="A12" s="268">
        <f t="shared" si="0"/>
        <v>4</v>
      </c>
      <c r="B12" s="277" t="s">
        <v>322</v>
      </c>
      <c r="C12" s="277" t="s">
        <v>1618</v>
      </c>
      <c r="D12" s="277">
        <v>160</v>
      </c>
      <c r="E12" s="278">
        <v>3</v>
      </c>
      <c r="F12" s="279">
        <v>5.5</v>
      </c>
      <c r="G12" s="279">
        <v>3.3</v>
      </c>
      <c r="H12" s="279">
        <v>1</v>
      </c>
      <c r="I12" s="279">
        <v>4.3</v>
      </c>
      <c r="J12" s="271" t="s">
        <v>246</v>
      </c>
    </row>
    <row r="13" spans="1:10" ht="15.75">
      <c r="A13" s="268">
        <f t="shared" si="0"/>
        <v>5</v>
      </c>
      <c r="B13" s="277" t="s">
        <v>410</v>
      </c>
      <c r="C13" s="277" t="s">
        <v>704</v>
      </c>
      <c r="D13" s="277">
        <v>140</v>
      </c>
      <c r="E13" s="278">
        <v>377.4</v>
      </c>
      <c r="F13" s="279">
        <v>5.5</v>
      </c>
      <c r="G13" s="279">
        <v>3.3</v>
      </c>
      <c r="H13" s="279">
        <v>1</v>
      </c>
      <c r="I13" s="279">
        <v>4.3</v>
      </c>
      <c r="J13" s="271" t="s">
        <v>246</v>
      </c>
    </row>
    <row r="14" spans="1:10" ht="15.75">
      <c r="A14" s="268">
        <f t="shared" si="0"/>
        <v>6</v>
      </c>
      <c r="B14" s="277" t="s">
        <v>410</v>
      </c>
      <c r="C14" s="277" t="s">
        <v>704</v>
      </c>
      <c r="D14" s="277">
        <v>140</v>
      </c>
      <c r="E14" s="278">
        <v>5.6</v>
      </c>
      <c r="F14" s="279">
        <v>5.5</v>
      </c>
      <c r="G14" s="279">
        <v>3.3</v>
      </c>
      <c r="H14" s="279">
        <v>1</v>
      </c>
      <c r="I14" s="279">
        <v>4.3</v>
      </c>
      <c r="J14" s="271" t="s">
        <v>246</v>
      </c>
    </row>
    <row r="15" spans="1:10" ht="15.75">
      <c r="A15" s="268">
        <f t="shared" si="0"/>
        <v>7</v>
      </c>
      <c r="B15" s="277" t="s">
        <v>410</v>
      </c>
      <c r="C15" s="277" t="s">
        <v>704</v>
      </c>
      <c r="D15" s="277">
        <v>140</v>
      </c>
      <c r="E15" s="278">
        <v>159.19999999999999</v>
      </c>
      <c r="F15" s="279">
        <v>5.5</v>
      </c>
      <c r="G15" s="279">
        <v>3.3</v>
      </c>
      <c r="H15" s="279">
        <v>1</v>
      </c>
      <c r="I15" s="279">
        <v>4.3</v>
      </c>
      <c r="J15" s="271" t="s">
        <v>246</v>
      </c>
    </row>
    <row r="16" spans="1:10" ht="15.75">
      <c r="A16" s="268">
        <f t="shared" si="0"/>
        <v>8</v>
      </c>
      <c r="B16" s="277" t="s">
        <v>325</v>
      </c>
      <c r="C16" s="277" t="s">
        <v>407</v>
      </c>
      <c r="D16" s="277">
        <v>63</v>
      </c>
      <c r="E16" s="277">
        <v>88</v>
      </c>
      <c r="F16" s="279">
        <v>5.5</v>
      </c>
      <c r="G16" s="279">
        <v>3.3</v>
      </c>
      <c r="H16" s="279">
        <v>1</v>
      </c>
      <c r="I16" s="279">
        <v>4.3</v>
      </c>
      <c r="J16" s="271" t="s">
        <v>246</v>
      </c>
    </row>
    <row r="17" spans="1:10" ht="15.75">
      <c r="A17" s="268">
        <f t="shared" si="0"/>
        <v>9</v>
      </c>
      <c r="B17" s="277" t="s">
        <v>755</v>
      </c>
      <c r="C17" s="277" t="s">
        <v>162</v>
      </c>
      <c r="D17" s="277">
        <v>63</v>
      </c>
      <c r="E17" s="278">
        <v>86.6</v>
      </c>
      <c r="F17" s="279">
        <v>5.5</v>
      </c>
      <c r="G17" s="279">
        <v>3.3</v>
      </c>
      <c r="H17" s="279">
        <v>1</v>
      </c>
      <c r="I17" s="279">
        <v>4.3</v>
      </c>
      <c r="J17" s="271" t="s">
        <v>246</v>
      </c>
    </row>
    <row r="18" spans="1:10" ht="15.75">
      <c r="A18" s="268">
        <f t="shared" si="0"/>
        <v>10</v>
      </c>
      <c r="B18" s="277" t="s">
        <v>467</v>
      </c>
      <c r="C18" s="277" t="s">
        <v>923</v>
      </c>
      <c r="D18" s="277">
        <v>63</v>
      </c>
      <c r="E18" s="278">
        <v>33.6</v>
      </c>
      <c r="F18" s="279">
        <v>5.5</v>
      </c>
      <c r="G18" s="279">
        <v>3.3</v>
      </c>
      <c r="H18" s="279">
        <v>1</v>
      </c>
      <c r="I18" s="279">
        <v>4.3</v>
      </c>
      <c r="J18" s="271" t="s">
        <v>246</v>
      </c>
    </row>
    <row r="19" spans="1:10" ht="15.75">
      <c r="A19" s="268">
        <f t="shared" si="0"/>
        <v>11</v>
      </c>
      <c r="B19" s="277" t="s">
        <v>350</v>
      </c>
      <c r="C19" s="277" t="s">
        <v>1619</v>
      </c>
      <c r="D19" s="277">
        <v>63</v>
      </c>
      <c r="E19" s="278">
        <v>95.6</v>
      </c>
      <c r="F19" s="279">
        <v>5.5</v>
      </c>
      <c r="G19" s="279">
        <v>3.3</v>
      </c>
      <c r="H19" s="279">
        <v>1</v>
      </c>
      <c r="I19" s="279">
        <v>4.3</v>
      </c>
      <c r="J19" s="271" t="s">
        <v>246</v>
      </c>
    </row>
    <row r="20" spans="1:10" ht="15.75">
      <c r="A20" s="268">
        <f t="shared" si="0"/>
        <v>12</v>
      </c>
      <c r="B20" s="277" t="s">
        <v>1619</v>
      </c>
      <c r="C20" s="277" t="s">
        <v>1620</v>
      </c>
      <c r="D20" s="277">
        <v>63</v>
      </c>
      <c r="E20" s="277">
        <v>97.1</v>
      </c>
      <c r="F20" s="279">
        <v>5.5</v>
      </c>
      <c r="G20" s="279">
        <v>3.3</v>
      </c>
      <c r="H20" s="279">
        <v>1</v>
      </c>
      <c r="I20" s="279">
        <v>4.3</v>
      </c>
      <c r="J20" s="271" t="s">
        <v>246</v>
      </c>
    </row>
    <row r="21" spans="1:10" ht="15.75">
      <c r="A21" s="268">
        <f t="shared" si="0"/>
        <v>13</v>
      </c>
      <c r="B21" s="277" t="s">
        <v>398</v>
      </c>
      <c r="C21" s="277" t="s">
        <v>1621</v>
      </c>
      <c r="D21" s="277">
        <v>63</v>
      </c>
      <c r="E21" s="278">
        <v>24.9</v>
      </c>
      <c r="F21" s="279">
        <v>5.5</v>
      </c>
      <c r="G21" s="279">
        <v>3.3</v>
      </c>
      <c r="H21" s="279">
        <v>1</v>
      </c>
      <c r="I21" s="279">
        <v>4.3</v>
      </c>
      <c r="J21" s="271" t="s">
        <v>246</v>
      </c>
    </row>
    <row r="22" spans="1:10" ht="15.75">
      <c r="A22" s="268">
        <f t="shared" si="0"/>
        <v>14</v>
      </c>
      <c r="B22" s="277" t="s">
        <v>1621</v>
      </c>
      <c r="C22" s="277" t="s">
        <v>1052</v>
      </c>
      <c r="D22" s="277">
        <v>63</v>
      </c>
      <c r="E22" s="278">
        <v>15.7</v>
      </c>
      <c r="F22" s="279">
        <v>5.5</v>
      </c>
      <c r="G22" s="279">
        <v>3.3</v>
      </c>
      <c r="H22" s="279">
        <v>1</v>
      </c>
      <c r="I22" s="279">
        <v>4.3</v>
      </c>
      <c r="J22" s="271" t="s">
        <v>246</v>
      </c>
    </row>
    <row r="23" spans="1:10" ht="15.75">
      <c r="A23" s="268">
        <f t="shared" si="0"/>
        <v>15</v>
      </c>
      <c r="B23" s="277" t="s">
        <v>1052</v>
      </c>
      <c r="C23" s="277" t="s">
        <v>1622</v>
      </c>
      <c r="D23" s="277">
        <v>63</v>
      </c>
      <c r="E23" s="278">
        <v>12.9</v>
      </c>
      <c r="F23" s="279">
        <v>5.5</v>
      </c>
      <c r="G23" s="279">
        <v>3.3</v>
      </c>
      <c r="H23" s="279">
        <v>1</v>
      </c>
      <c r="I23" s="279">
        <v>4.3</v>
      </c>
      <c r="J23" s="271" t="s">
        <v>246</v>
      </c>
    </row>
    <row r="24" spans="1:10" ht="15.75">
      <c r="A24" s="268">
        <f t="shared" si="0"/>
        <v>16</v>
      </c>
      <c r="B24" s="277" t="s">
        <v>1622</v>
      </c>
      <c r="C24" s="277" t="s">
        <v>1623</v>
      </c>
      <c r="D24" s="277">
        <v>63</v>
      </c>
      <c r="E24" s="278">
        <v>38.799999999999997</v>
      </c>
      <c r="F24" s="279">
        <v>5.5</v>
      </c>
      <c r="G24" s="279">
        <v>3.3</v>
      </c>
      <c r="H24" s="279">
        <v>1</v>
      </c>
      <c r="I24" s="279">
        <v>4.3</v>
      </c>
      <c r="J24" s="271" t="s">
        <v>246</v>
      </c>
    </row>
    <row r="25" spans="1:10" ht="15.75">
      <c r="A25" s="268">
        <f t="shared" si="0"/>
        <v>17</v>
      </c>
      <c r="B25" s="277" t="s">
        <v>1622</v>
      </c>
      <c r="C25" s="277" t="s">
        <v>884</v>
      </c>
      <c r="D25" s="277">
        <v>63</v>
      </c>
      <c r="E25" s="278">
        <v>36.6</v>
      </c>
      <c r="F25" s="279">
        <v>5.5</v>
      </c>
      <c r="G25" s="279">
        <v>3.3</v>
      </c>
      <c r="H25" s="279">
        <v>1</v>
      </c>
      <c r="I25" s="279">
        <v>4.3</v>
      </c>
      <c r="J25" s="271" t="s">
        <v>246</v>
      </c>
    </row>
    <row r="26" spans="1:10" ht="15.75">
      <c r="A26" s="268">
        <f t="shared" si="0"/>
        <v>18</v>
      </c>
      <c r="B26" s="277" t="s">
        <v>713</v>
      </c>
      <c r="C26" s="277" t="s">
        <v>345</v>
      </c>
      <c r="D26" s="277">
        <v>63</v>
      </c>
      <c r="E26" s="278">
        <v>31.3</v>
      </c>
      <c r="F26" s="279">
        <v>5.5</v>
      </c>
      <c r="G26" s="279">
        <v>3.3</v>
      </c>
      <c r="H26" s="279">
        <v>1</v>
      </c>
      <c r="I26" s="279">
        <v>4.3</v>
      </c>
      <c r="J26" s="271" t="s">
        <v>246</v>
      </c>
    </row>
    <row r="27" spans="1:10" ht="15.75">
      <c r="A27" s="268">
        <f t="shared" si="0"/>
        <v>19</v>
      </c>
      <c r="B27" s="277" t="s">
        <v>161</v>
      </c>
      <c r="C27" s="277" t="s">
        <v>430</v>
      </c>
      <c r="D27" s="277">
        <v>63</v>
      </c>
      <c r="E27" s="278">
        <v>166.8</v>
      </c>
      <c r="F27" s="279">
        <v>5.5</v>
      </c>
      <c r="G27" s="279">
        <v>3.3</v>
      </c>
      <c r="H27" s="279">
        <v>1</v>
      </c>
      <c r="I27" s="279">
        <v>4.3</v>
      </c>
      <c r="J27" s="271" t="s">
        <v>246</v>
      </c>
    </row>
    <row r="28" spans="1:10" ht="15.75">
      <c r="A28" s="268">
        <f t="shared" si="0"/>
        <v>20</v>
      </c>
      <c r="B28" s="277" t="s">
        <v>1624</v>
      </c>
      <c r="C28" s="277" t="s">
        <v>1625</v>
      </c>
      <c r="D28" s="277">
        <v>63</v>
      </c>
      <c r="E28" s="278">
        <v>46.1</v>
      </c>
      <c r="F28" s="279">
        <v>5.5</v>
      </c>
      <c r="G28" s="279">
        <v>3.3</v>
      </c>
      <c r="H28" s="279">
        <v>1</v>
      </c>
      <c r="I28" s="279">
        <v>4.3</v>
      </c>
      <c r="J28" s="271" t="s">
        <v>246</v>
      </c>
    </row>
    <row r="29" spans="1:10" ht="15.75">
      <c r="A29" s="268">
        <f t="shared" si="0"/>
        <v>21</v>
      </c>
      <c r="B29" s="277" t="s">
        <v>1626</v>
      </c>
      <c r="C29" s="277" t="s">
        <v>1627</v>
      </c>
      <c r="D29" s="277">
        <v>63</v>
      </c>
      <c r="E29" s="278">
        <v>37.700000000000003</v>
      </c>
      <c r="F29" s="279">
        <v>5.5</v>
      </c>
      <c r="G29" s="279">
        <v>3.3</v>
      </c>
      <c r="H29" s="279">
        <v>1</v>
      </c>
      <c r="I29" s="279">
        <v>4.3</v>
      </c>
      <c r="J29" s="271" t="s">
        <v>246</v>
      </c>
    </row>
    <row r="30" spans="1:10" ht="15.75">
      <c r="A30" s="268">
        <f t="shared" si="0"/>
        <v>22</v>
      </c>
      <c r="B30" s="277" t="s">
        <v>112</v>
      </c>
      <c r="C30" s="277" t="s">
        <v>449</v>
      </c>
      <c r="D30" s="277">
        <v>63</v>
      </c>
      <c r="E30" s="278">
        <v>14.1</v>
      </c>
      <c r="F30" s="279">
        <v>5.5</v>
      </c>
      <c r="G30" s="279">
        <v>3.3</v>
      </c>
      <c r="H30" s="279">
        <v>1</v>
      </c>
      <c r="I30" s="279">
        <v>4.3</v>
      </c>
      <c r="J30" s="271" t="s">
        <v>246</v>
      </c>
    </row>
    <row r="31" spans="1:10" ht="15.75">
      <c r="A31" s="268">
        <f t="shared" si="0"/>
        <v>23</v>
      </c>
      <c r="B31" s="277" t="s">
        <v>1628</v>
      </c>
      <c r="C31" s="277" t="s">
        <v>424</v>
      </c>
      <c r="D31" s="277">
        <v>63</v>
      </c>
      <c r="E31" s="278">
        <v>67.2</v>
      </c>
      <c r="F31" s="279">
        <v>5.5</v>
      </c>
      <c r="G31" s="279">
        <v>3.3</v>
      </c>
      <c r="H31" s="279">
        <v>1</v>
      </c>
      <c r="I31" s="279">
        <v>4.3</v>
      </c>
      <c r="J31" s="271" t="s">
        <v>246</v>
      </c>
    </row>
    <row r="32" spans="1:10" ht="15.75">
      <c r="A32" s="268">
        <f t="shared" si="0"/>
        <v>24</v>
      </c>
      <c r="B32" s="277" t="s">
        <v>1628</v>
      </c>
      <c r="C32" s="277" t="s">
        <v>424</v>
      </c>
      <c r="D32" s="277">
        <v>63</v>
      </c>
      <c r="E32" s="278">
        <v>11.2</v>
      </c>
      <c r="F32" s="279">
        <v>5.5</v>
      </c>
      <c r="G32" s="279">
        <v>3.3</v>
      </c>
      <c r="H32" s="279">
        <v>1</v>
      </c>
      <c r="I32" s="279">
        <v>4.3</v>
      </c>
      <c r="J32" s="271" t="s">
        <v>246</v>
      </c>
    </row>
    <row r="33" spans="1:10" ht="15.75">
      <c r="A33" s="268">
        <f t="shared" si="0"/>
        <v>25</v>
      </c>
      <c r="B33" s="277" t="s">
        <v>998</v>
      </c>
      <c r="C33" s="277" t="s">
        <v>614</v>
      </c>
      <c r="D33" s="277">
        <v>63</v>
      </c>
      <c r="E33" s="278">
        <v>241.2</v>
      </c>
      <c r="F33" s="279">
        <v>5.5</v>
      </c>
      <c r="G33" s="279">
        <v>3.3</v>
      </c>
      <c r="H33" s="279">
        <v>1</v>
      </c>
      <c r="I33" s="279">
        <v>4.3</v>
      </c>
      <c r="J33" s="271" t="s">
        <v>246</v>
      </c>
    </row>
    <row r="34" spans="1:10" ht="15.75">
      <c r="A34" s="268">
        <f t="shared" si="0"/>
        <v>26</v>
      </c>
      <c r="B34" s="277" t="s">
        <v>336</v>
      </c>
      <c r="C34" s="277" t="s">
        <v>314</v>
      </c>
      <c r="D34" s="277">
        <v>63</v>
      </c>
      <c r="E34" s="278">
        <v>3</v>
      </c>
      <c r="F34" s="279">
        <v>5.5</v>
      </c>
      <c r="G34" s="279">
        <v>3.3</v>
      </c>
      <c r="H34" s="279">
        <v>1</v>
      </c>
      <c r="I34" s="279">
        <v>4.3</v>
      </c>
      <c r="J34" s="271" t="s">
        <v>246</v>
      </c>
    </row>
    <row r="35" spans="1:10" ht="15.75">
      <c r="A35" s="268">
        <f t="shared" si="0"/>
        <v>27</v>
      </c>
      <c r="B35" s="277" t="s">
        <v>336</v>
      </c>
      <c r="C35" s="277" t="s">
        <v>314</v>
      </c>
      <c r="D35" s="277">
        <v>63</v>
      </c>
      <c r="E35" s="278">
        <v>166.1</v>
      </c>
      <c r="F35" s="279">
        <v>5.5</v>
      </c>
      <c r="G35" s="279">
        <v>3.3</v>
      </c>
      <c r="H35" s="279">
        <v>1</v>
      </c>
      <c r="I35" s="279">
        <v>4.3</v>
      </c>
      <c r="J35" s="271" t="s">
        <v>246</v>
      </c>
    </row>
    <row r="36" spans="1:10" ht="15.75">
      <c r="A36" s="268">
        <f t="shared" si="0"/>
        <v>28</v>
      </c>
      <c r="B36" s="277" t="s">
        <v>336</v>
      </c>
      <c r="C36" s="277" t="s">
        <v>316</v>
      </c>
      <c r="D36" s="277">
        <v>63</v>
      </c>
      <c r="E36" s="278">
        <v>19.7</v>
      </c>
      <c r="F36" s="279">
        <v>5.5</v>
      </c>
      <c r="G36" s="279">
        <v>3.3</v>
      </c>
      <c r="H36" s="279">
        <v>1</v>
      </c>
      <c r="I36" s="279">
        <v>4.3</v>
      </c>
      <c r="J36" s="271" t="s">
        <v>246</v>
      </c>
    </row>
    <row r="37" spans="1:10" ht="15.75">
      <c r="A37" s="268">
        <f t="shared" si="0"/>
        <v>29</v>
      </c>
      <c r="B37" s="277" t="s">
        <v>316</v>
      </c>
      <c r="C37" s="277" t="s">
        <v>77</v>
      </c>
      <c r="D37" s="277">
        <v>63</v>
      </c>
      <c r="E37" s="278">
        <v>57.4</v>
      </c>
      <c r="F37" s="279">
        <v>5.5</v>
      </c>
      <c r="G37" s="279">
        <v>3.3</v>
      </c>
      <c r="H37" s="279">
        <v>1</v>
      </c>
      <c r="I37" s="279">
        <v>4.3</v>
      </c>
      <c r="J37" s="271" t="s">
        <v>246</v>
      </c>
    </row>
    <row r="38" spans="1:10" ht="15.75">
      <c r="A38" s="268">
        <f t="shared" si="0"/>
        <v>30</v>
      </c>
      <c r="B38" s="277" t="s">
        <v>77</v>
      </c>
      <c r="C38" s="277" t="s">
        <v>432</v>
      </c>
      <c r="D38" s="277">
        <v>63</v>
      </c>
      <c r="E38" s="278">
        <v>48.8</v>
      </c>
      <c r="F38" s="279">
        <v>5.5</v>
      </c>
      <c r="G38" s="279">
        <v>3.3</v>
      </c>
      <c r="H38" s="279">
        <v>1</v>
      </c>
      <c r="I38" s="279">
        <v>4.3</v>
      </c>
      <c r="J38" s="271" t="s">
        <v>246</v>
      </c>
    </row>
    <row r="39" spans="1:10" ht="15.75">
      <c r="A39" s="268">
        <f t="shared" si="0"/>
        <v>31</v>
      </c>
      <c r="B39" s="277" t="s">
        <v>77</v>
      </c>
      <c r="C39" s="277" t="s">
        <v>882</v>
      </c>
      <c r="D39" s="277">
        <v>63</v>
      </c>
      <c r="E39" s="278">
        <v>59.8</v>
      </c>
      <c r="F39" s="279">
        <v>5.5</v>
      </c>
      <c r="G39" s="279">
        <v>3.3</v>
      </c>
      <c r="H39" s="279">
        <v>1</v>
      </c>
      <c r="I39" s="279">
        <v>4.3</v>
      </c>
      <c r="J39" s="271" t="s">
        <v>246</v>
      </c>
    </row>
    <row r="40" spans="1:10" ht="15.75">
      <c r="A40" s="268">
        <f t="shared" si="0"/>
        <v>32</v>
      </c>
      <c r="B40" s="277" t="s">
        <v>882</v>
      </c>
      <c r="C40" s="277" t="s">
        <v>1154</v>
      </c>
      <c r="D40" s="277">
        <v>63</v>
      </c>
      <c r="E40" s="278">
        <v>2.7</v>
      </c>
      <c r="F40" s="279">
        <v>5.5</v>
      </c>
      <c r="G40" s="279">
        <v>3.3</v>
      </c>
      <c r="H40" s="279">
        <v>1</v>
      </c>
      <c r="I40" s="279">
        <v>4.3</v>
      </c>
      <c r="J40" s="271" t="s">
        <v>246</v>
      </c>
    </row>
    <row r="41" spans="1:10" ht="15.75">
      <c r="A41" s="268">
        <f t="shared" si="0"/>
        <v>33</v>
      </c>
      <c r="B41" s="277" t="s">
        <v>1154</v>
      </c>
      <c r="C41" s="277" t="s">
        <v>351</v>
      </c>
      <c r="D41" s="277">
        <v>63</v>
      </c>
      <c r="E41" s="278">
        <v>155.80000000000001</v>
      </c>
      <c r="F41" s="279">
        <v>5.5</v>
      </c>
      <c r="G41" s="279">
        <v>3.3</v>
      </c>
      <c r="H41" s="279">
        <v>1</v>
      </c>
      <c r="I41" s="279">
        <v>4.3</v>
      </c>
      <c r="J41" s="271" t="s">
        <v>246</v>
      </c>
    </row>
    <row r="42" spans="1:10" ht="15.75">
      <c r="A42" s="268">
        <f t="shared" si="0"/>
        <v>34</v>
      </c>
      <c r="B42" s="277" t="s">
        <v>1154</v>
      </c>
      <c r="C42" s="277" t="s">
        <v>699</v>
      </c>
      <c r="D42" s="277">
        <v>63</v>
      </c>
      <c r="E42" s="278">
        <v>470.2</v>
      </c>
      <c r="F42" s="279">
        <v>5.5</v>
      </c>
      <c r="G42" s="279">
        <v>3.3</v>
      </c>
      <c r="H42" s="279">
        <v>1</v>
      </c>
      <c r="I42" s="279">
        <v>4.3</v>
      </c>
      <c r="J42" s="271" t="s">
        <v>246</v>
      </c>
    </row>
    <row r="43" spans="1:10" ht="15.75">
      <c r="A43" s="208" t="s">
        <v>1055</v>
      </c>
      <c r="B43" s="208"/>
      <c r="C43" s="208"/>
      <c r="D43" s="208"/>
      <c r="E43" s="284" t="s">
        <v>1056</v>
      </c>
      <c r="F43" s="284"/>
      <c r="G43" s="284"/>
      <c r="H43" s="271"/>
      <c r="I43" s="271" t="s">
        <v>1057</v>
      </c>
      <c r="J43" s="271"/>
    </row>
    <row r="44" spans="1:10" ht="15.75">
      <c r="A44" s="283" t="s">
        <v>1058</v>
      </c>
      <c r="B44" s="283"/>
      <c r="C44" s="283"/>
      <c r="D44" s="283"/>
      <c r="E44" s="284" t="s">
        <v>1058</v>
      </c>
      <c r="F44" s="284"/>
      <c r="G44" s="284"/>
      <c r="H44" s="284"/>
      <c r="I44" s="284" t="s">
        <v>1058</v>
      </c>
      <c r="J44" s="284"/>
    </row>
    <row r="45" spans="1:10" ht="15.75">
      <c r="A45" s="283" t="s">
        <v>1059</v>
      </c>
      <c r="B45" s="283"/>
      <c r="C45" s="283"/>
      <c r="D45" s="283"/>
      <c r="E45" s="284" t="s">
        <v>1059</v>
      </c>
      <c r="F45" s="284"/>
      <c r="G45" s="284"/>
      <c r="H45" s="284"/>
      <c r="I45" s="284" t="s">
        <v>1059</v>
      </c>
      <c r="J45" s="284"/>
    </row>
    <row r="46" spans="1:10" ht="15.75">
      <c r="A46" s="283" t="s">
        <v>1060</v>
      </c>
      <c r="B46" s="283"/>
      <c r="C46" s="283"/>
      <c r="D46" s="283"/>
      <c r="E46" s="284" t="s">
        <v>1060</v>
      </c>
      <c r="F46" s="284"/>
      <c r="G46" s="284"/>
      <c r="H46" s="284"/>
      <c r="I46" s="284" t="s">
        <v>1060</v>
      </c>
      <c r="J46" s="284"/>
    </row>
    <row r="48" spans="1:10" ht="18.75">
      <c r="A48" s="285" t="s">
        <v>1032</v>
      </c>
      <c r="B48" s="285"/>
      <c r="C48" s="285" t="s">
        <v>1033</v>
      </c>
      <c r="D48" s="285"/>
      <c r="E48" s="285"/>
      <c r="F48" s="285"/>
      <c r="G48" s="285"/>
      <c r="H48" s="285"/>
      <c r="I48" s="285"/>
      <c r="J48" s="285"/>
    </row>
    <row r="49" spans="1:10" ht="18.75">
      <c r="A49" s="285" t="s">
        <v>1034</v>
      </c>
      <c r="B49" s="285"/>
      <c r="C49" s="285" t="s">
        <v>1035</v>
      </c>
      <c r="D49" s="285"/>
      <c r="E49" s="285"/>
      <c r="F49" s="285"/>
      <c r="G49" s="285"/>
      <c r="H49" s="285"/>
      <c r="I49" s="285"/>
      <c r="J49" s="285"/>
    </row>
    <row r="50" spans="1:10" ht="18.75">
      <c r="A50" s="285" t="s">
        <v>1036</v>
      </c>
      <c r="B50" s="285"/>
      <c r="C50" s="285" t="s">
        <v>1037</v>
      </c>
      <c r="D50" s="285"/>
      <c r="E50" s="285"/>
      <c r="F50" s="285"/>
      <c r="G50" s="285"/>
      <c r="H50" s="285"/>
      <c r="I50" s="285"/>
      <c r="J50" s="285"/>
    </row>
    <row r="51" spans="1:10" ht="18.75">
      <c r="A51" s="285" t="s">
        <v>1038</v>
      </c>
      <c r="B51" s="285"/>
      <c r="C51" s="285" t="s">
        <v>1039</v>
      </c>
      <c r="D51" s="285"/>
      <c r="E51" s="285"/>
      <c r="F51" s="285"/>
      <c r="G51" s="285"/>
      <c r="H51" s="285"/>
      <c r="I51" s="285"/>
      <c r="J51" s="285"/>
    </row>
    <row r="52" spans="1:10" ht="18.75">
      <c r="A52" s="285" t="s">
        <v>1040</v>
      </c>
      <c r="B52" s="285"/>
      <c r="C52" s="285" t="s">
        <v>1041</v>
      </c>
      <c r="D52" s="285"/>
      <c r="E52" s="285"/>
      <c r="F52" s="285"/>
      <c r="G52" s="285"/>
      <c r="H52" s="285"/>
      <c r="I52" s="285"/>
      <c r="J52" s="285"/>
    </row>
    <row r="53" spans="1:10" ht="18.75">
      <c r="A53" s="285" t="s">
        <v>1042</v>
      </c>
      <c r="B53" s="285"/>
      <c r="C53" s="285" t="s">
        <v>1617</v>
      </c>
      <c r="D53" s="285"/>
      <c r="E53" s="285"/>
      <c r="F53" s="285"/>
      <c r="G53" s="285"/>
      <c r="H53" s="285"/>
      <c r="I53" s="270" t="s">
        <v>1108</v>
      </c>
      <c r="J53" s="270"/>
    </row>
    <row r="54" spans="1:10" ht="30">
      <c r="A54" s="267" t="s">
        <v>1044</v>
      </c>
      <c r="B54" s="267" t="s">
        <v>69</v>
      </c>
      <c r="C54" s="267" t="s">
        <v>70</v>
      </c>
      <c r="D54" s="267" t="s">
        <v>1045</v>
      </c>
      <c r="E54" s="267" t="s">
        <v>1046</v>
      </c>
      <c r="F54" s="267" t="s">
        <v>1047</v>
      </c>
      <c r="G54" s="267" t="s">
        <v>1048</v>
      </c>
      <c r="H54" s="132" t="s">
        <v>1049</v>
      </c>
      <c r="I54" s="133" t="s">
        <v>56</v>
      </c>
      <c r="J54" s="267" t="s">
        <v>1050</v>
      </c>
    </row>
    <row r="55" spans="1:10" ht="15.75">
      <c r="A55" s="271">
        <v>1</v>
      </c>
      <c r="B55" s="277" t="s">
        <v>159</v>
      </c>
      <c r="C55" s="277" t="s">
        <v>161</v>
      </c>
      <c r="D55" s="277">
        <v>160</v>
      </c>
      <c r="E55" s="278">
        <v>102.8</v>
      </c>
      <c r="F55" s="271" t="s">
        <v>1629</v>
      </c>
      <c r="G55" s="271">
        <v>3</v>
      </c>
      <c r="H55" s="271">
        <v>1</v>
      </c>
      <c r="I55" s="271">
        <v>4</v>
      </c>
      <c r="J55" s="271" t="s">
        <v>246</v>
      </c>
    </row>
    <row r="56" spans="1:10" ht="15.75">
      <c r="A56" s="271">
        <f>1+A55</f>
        <v>2</v>
      </c>
      <c r="B56" s="277" t="s">
        <v>161</v>
      </c>
      <c r="C56" s="277" t="s">
        <v>322</v>
      </c>
      <c r="D56" s="277">
        <v>160</v>
      </c>
      <c r="E56" s="278">
        <v>143.1</v>
      </c>
      <c r="F56" s="271" t="s">
        <v>1629</v>
      </c>
      <c r="G56" s="271">
        <v>3</v>
      </c>
      <c r="H56" s="271">
        <v>1</v>
      </c>
      <c r="I56" s="271">
        <v>4</v>
      </c>
      <c r="J56" s="271" t="s">
        <v>246</v>
      </c>
    </row>
    <row r="57" spans="1:10" ht="15.75">
      <c r="A57" s="271">
        <f t="shared" ref="A57:A106" si="1">1+A56</f>
        <v>3</v>
      </c>
      <c r="B57" s="277" t="s">
        <v>322</v>
      </c>
      <c r="C57" s="277" t="s">
        <v>410</v>
      </c>
      <c r="D57" s="277">
        <v>160</v>
      </c>
      <c r="E57" s="278">
        <v>157.80000000000001</v>
      </c>
      <c r="F57" s="271" t="s">
        <v>1629</v>
      </c>
      <c r="G57" s="271">
        <v>3</v>
      </c>
      <c r="H57" s="271">
        <v>1</v>
      </c>
      <c r="I57" s="271">
        <v>4</v>
      </c>
      <c r="J57" s="271" t="s">
        <v>246</v>
      </c>
    </row>
    <row r="58" spans="1:10" ht="15.75">
      <c r="A58" s="271">
        <f t="shared" si="1"/>
        <v>4</v>
      </c>
      <c r="B58" s="277" t="s">
        <v>326</v>
      </c>
      <c r="C58" s="277" t="s">
        <v>428</v>
      </c>
      <c r="D58" s="277">
        <v>125</v>
      </c>
      <c r="E58" s="278">
        <v>118.7</v>
      </c>
      <c r="F58" s="271" t="s">
        <v>1629</v>
      </c>
      <c r="G58" s="271">
        <v>3</v>
      </c>
      <c r="H58" s="271">
        <v>1</v>
      </c>
      <c r="I58" s="271">
        <v>4</v>
      </c>
      <c r="J58" s="271" t="s">
        <v>246</v>
      </c>
    </row>
    <row r="59" spans="1:10" ht="15.75">
      <c r="A59" s="271">
        <f t="shared" si="1"/>
        <v>5</v>
      </c>
      <c r="B59" s="277" t="s">
        <v>428</v>
      </c>
      <c r="C59" s="277" t="s">
        <v>114</v>
      </c>
      <c r="D59" s="277">
        <v>125</v>
      </c>
      <c r="E59" s="278">
        <v>3</v>
      </c>
      <c r="F59" s="271" t="s">
        <v>1629</v>
      </c>
      <c r="G59" s="271">
        <v>3</v>
      </c>
      <c r="H59" s="271">
        <v>1</v>
      </c>
      <c r="I59" s="271">
        <v>4</v>
      </c>
      <c r="J59" s="271" t="s">
        <v>246</v>
      </c>
    </row>
    <row r="60" spans="1:10" ht="15.75">
      <c r="A60" s="271">
        <f t="shared" si="1"/>
        <v>6</v>
      </c>
      <c r="B60" s="277" t="s">
        <v>428</v>
      </c>
      <c r="C60" s="277" t="s">
        <v>114</v>
      </c>
      <c r="D60" s="277">
        <v>125</v>
      </c>
      <c r="E60" s="278">
        <v>1.7</v>
      </c>
      <c r="F60" s="271" t="s">
        <v>1629</v>
      </c>
      <c r="G60" s="271">
        <v>3</v>
      </c>
      <c r="H60" s="271">
        <v>1</v>
      </c>
      <c r="I60" s="271">
        <v>4</v>
      </c>
      <c r="J60" s="271" t="s">
        <v>246</v>
      </c>
    </row>
    <row r="61" spans="1:10" ht="15.75">
      <c r="A61" s="271">
        <f t="shared" si="1"/>
        <v>7</v>
      </c>
      <c r="B61" s="277" t="s">
        <v>171</v>
      </c>
      <c r="C61" s="277" t="s">
        <v>1626</v>
      </c>
      <c r="D61" s="277">
        <v>110</v>
      </c>
      <c r="E61" s="278">
        <v>68.2</v>
      </c>
      <c r="F61" s="271" t="s">
        <v>1629</v>
      </c>
      <c r="G61" s="271">
        <v>3</v>
      </c>
      <c r="H61" s="271">
        <v>1</v>
      </c>
      <c r="I61" s="271">
        <v>4</v>
      </c>
      <c r="J61" s="271" t="s">
        <v>246</v>
      </c>
    </row>
    <row r="62" spans="1:10" ht="15.75">
      <c r="A62" s="271">
        <f t="shared" si="1"/>
        <v>8</v>
      </c>
      <c r="B62" s="277" t="s">
        <v>1626</v>
      </c>
      <c r="C62" s="277" t="s">
        <v>112</v>
      </c>
      <c r="D62" s="277">
        <v>110</v>
      </c>
      <c r="E62" s="278">
        <v>45.1</v>
      </c>
      <c r="F62" s="271" t="s">
        <v>1629</v>
      </c>
      <c r="G62" s="271">
        <v>3</v>
      </c>
      <c r="H62" s="271">
        <v>1</v>
      </c>
      <c r="I62" s="271">
        <v>4</v>
      </c>
      <c r="J62" s="271" t="s">
        <v>246</v>
      </c>
    </row>
    <row r="63" spans="1:10" ht="15.75">
      <c r="A63" s="271">
        <f t="shared" si="1"/>
        <v>9</v>
      </c>
      <c r="B63" s="277" t="s">
        <v>112</v>
      </c>
      <c r="C63" s="277" t="s">
        <v>318</v>
      </c>
      <c r="D63" s="277">
        <v>110</v>
      </c>
      <c r="E63" s="278">
        <v>93.5</v>
      </c>
      <c r="F63" s="271" t="s">
        <v>1629</v>
      </c>
      <c r="G63" s="271">
        <v>3</v>
      </c>
      <c r="H63" s="271">
        <v>1</v>
      </c>
      <c r="I63" s="271">
        <v>4</v>
      </c>
      <c r="J63" s="271" t="s">
        <v>246</v>
      </c>
    </row>
    <row r="64" spans="1:10" ht="15.75">
      <c r="A64" s="271">
        <f t="shared" si="1"/>
        <v>10</v>
      </c>
      <c r="B64" s="277" t="s">
        <v>318</v>
      </c>
      <c r="C64" s="277" t="s">
        <v>320</v>
      </c>
      <c r="D64" s="277">
        <v>110</v>
      </c>
      <c r="E64" s="278">
        <v>63</v>
      </c>
      <c r="F64" s="271" t="s">
        <v>1629</v>
      </c>
      <c r="G64" s="271">
        <v>3</v>
      </c>
      <c r="H64" s="271">
        <v>1</v>
      </c>
      <c r="I64" s="271">
        <v>4</v>
      </c>
      <c r="J64" s="271" t="s">
        <v>246</v>
      </c>
    </row>
    <row r="65" spans="1:10" ht="15.75">
      <c r="A65" s="271">
        <f t="shared" si="1"/>
        <v>11</v>
      </c>
      <c r="B65" s="277" t="s">
        <v>596</v>
      </c>
      <c r="C65" s="277" t="s">
        <v>395</v>
      </c>
      <c r="D65" s="277">
        <v>75</v>
      </c>
      <c r="E65" s="278">
        <v>63.2</v>
      </c>
      <c r="F65" s="271" t="s">
        <v>1629</v>
      </c>
      <c r="G65" s="271">
        <v>3</v>
      </c>
      <c r="H65" s="271">
        <v>1</v>
      </c>
      <c r="I65" s="271">
        <v>4</v>
      </c>
      <c r="J65" s="271" t="s">
        <v>246</v>
      </c>
    </row>
    <row r="66" spans="1:10" ht="15.75">
      <c r="A66" s="271">
        <f t="shared" si="1"/>
        <v>12</v>
      </c>
      <c r="B66" s="277" t="s">
        <v>1630</v>
      </c>
      <c r="C66" s="277" t="s">
        <v>398</v>
      </c>
      <c r="D66" s="277">
        <v>75</v>
      </c>
      <c r="E66" s="278">
        <v>157.69999999999999</v>
      </c>
      <c r="F66" s="271" t="s">
        <v>1629</v>
      </c>
      <c r="G66" s="271">
        <v>3</v>
      </c>
      <c r="H66" s="271">
        <v>1</v>
      </c>
      <c r="I66" s="271">
        <v>4</v>
      </c>
      <c r="J66" s="271" t="s">
        <v>246</v>
      </c>
    </row>
    <row r="67" spans="1:10" ht="15.75">
      <c r="A67" s="271">
        <f t="shared" si="1"/>
        <v>13</v>
      </c>
      <c r="B67" s="277" t="s">
        <v>1630</v>
      </c>
      <c r="C67" s="277" t="s">
        <v>398</v>
      </c>
      <c r="D67" s="277">
        <v>75</v>
      </c>
      <c r="E67" s="278">
        <v>13.4</v>
      </c>
      <c r="F67" s="271" t="s">
        <v>1629</v>
      </c>
      <c r="G67" s="271">
        <v>3</v>
      </c>
      <c r="H67" s="271">
        <v>1</v>
      </c>
      <c r="I67" s="271">
        <v>4</v>
      </c>
      <c r="J67" s="271" t="s">
        <v>246</v>
      </c>
    </row>
    <row r="68" spans="1:10" ht="15.75">
      <c r="A68" s="271">
        <f t="shared" si="1"/>
        <v>14</v>
      </c>
      <c r="B68" s="277" t="s">
        <v>613</v>
      </c>
      <c r="C68" s="277" t="s">
        <v>271</v>
      </c>
      <c r="D68" s="277">
        <v>63</v>
      </c>
      <c r="E68" s="278">
        <v>74.099999999999994</v>
      </c>
      <c r="F68" s="271" t="s">
        <v>1629</v>
      </c>
      <c r="G68" s="271">
        <v>3</v>
      </c>
      <c r="H68" s="271">
        <v>1</v>
      </c>
      <c r="I68" s="271">
        <v>4</v>
      </c>
      <c r="J68" s="271" t="s">
        <v>246</v>
      </c>
    </row>
    <row r="69" spans="1:10" ht="15.75">
      <c r="A69" s="271">
        <f t="shared" si="1"/>
        <v>15</v>
      </c>
      <c r="B69" s="277" t="s">
        <v>613</v>
      </c>
      <c r="C69" s="277" t="s">
        <v>271</v>
      </c>
      <c r="D69" s="277">
        <v>63</v>
      </c>
      <c r="E69" s="278">
        <v>5.2</v>
      </c>
      <c r="F69" s="271" t="s">
        <v>1629</v>
      </c>
      <c r="G69" s="271">
        <v>3</v>
      </c>
      <c r="H69" s="271">
        <v>1</v>
      </c>
      <c r="I69" s="271">
        <v>4</v>
      </c>
      <c r="J69" s="271" t="s">
        <v>246</v>
      </c>
    </row>
    <row r="70" spans="1:10" ht="15.75">
      <c r="A70" s="271">
        <f t="shared" si="1"/>
        <v>16</v>
      </c>
      <c r="B70" s="277" t="s">
        <v>613</v>
      </c>
      <c r="C70" s="277" t="s">
        <v>271</v>
      </c>
      <c r="D70" s="277">
        <v>63</v>
      </c>
      <c r="E70" s="278">
        <v>141.80000000000001</v>
      </c>
      <c r="F70" s="271" t="s">
        <v>1629</v>
      </c>
      <c r="G70" s="271">
        <v>3</v>
      </c>
      <c r="H70" s="271">
        <v>1</v>
      </c>
      <c r="I70" s="271">
        <v>4</v>
      </c>
      <c r="J70" s="271" t="s">
        <v>246</v>
      </c>
    </row>
    <row r="71" spans="1:10" ht="15.75">
      <c r="A71" s="271">
        <f t="shared" si="1"/>
        <v>17</v>
      </c>
      <c r="B71" s="277" t="s">
        <v>271</v>
      </c>
      <c r="C71" s="277" t="s">
        <v>326</v>
      </c>
      <c r="D71" s="277">
        <v>63</v>
      </c>
      <c r="E71" s="278">
        <v>98.9</v>
      </c>
      <c r="F71" s="271" t="s">
        <v>1629</v>
      </c>
      <c r="G71" s="271">
        <v>3</v>
      </c>
      <c r="H71" s="271">
        <v>1</v>
      </c>
      <c r="I71" s="271">
        <v>4</v>
      </c>
      <c r="J71" s="271" t="s">
        <v>246</v>
      </c>
    </row>
    <row r="72" spans="1:10" ht="15.75">
      <c r="A72" s="271">
        <f t="shared" si="1"/>
        <v>18</v>
      </c>
      <c r="B72" s="277" t="s">
        <v>326</v>
      </c>
      <c r="C72" s="277" t="s">
        <v>1135</v>
      </c>
      <c r="D72" s="277">
        <v>63</v>
      </c>
      <c r="E72" s="278">
        <v>11.2</v>
      </c>
      <c r="F72" s="271" t="s">
        <v>1629</v>
      </c>
      <c r="G72" s="271">
        <v>3</v>
      </c>
      <c r="H72" s="271">
        <v>1</v>
      </c>
      <c r="I72" s="271">
        <v>4</v>
      </c>
      <c r="J72" s="271" t="s">
        <v>246</v>
      </c>
    </row>
    <row r="73" spans="1:10" ht="15.75">
      <c r="A73" s="271">
        <f t="shared" si="1"/>
        <v>19</v>
      </c>
      <c r="B73" s="277" t="s">
        <v>326</v>
      </c>
      <c r="C73" s="277" t="s">
        <v>1135</v>
      </c>
      <c r="D73" s="277">
        <v>63</v>
      </c>
      <c r="E73" s="278">
        <v>122.5</v>
      </c>
      <c r="F73" s="271" t="s">
        <v>1629</v>
      </c>
      <c r="G73" s="271">
        <v>3</v>
      </c>
      <c r="H73" s="271">
        <v>1</v>
      </c>
      <c r="I73" s="271">
        <v>4</v>
      </c>
      <c r="J73" s="271" t="s">
        <v>246</v>
      </c>
    </row>
    <row r="74" spans="1:10" ht="15.75">
      <c r="A74" s="271">
        <f t="shared" si="1"/>
        <v>20</v>
      </c>
      <c r="B74" s="277" t="s">
        <v>1212</v>
      </c>
      <c r="C74" s="277" t="s">
        <v>304</v>
      </c>
      <c r="D74" s="277">
        <v>63</v>
      </c>
      <c r="E74" s="278">
        <v>109.8</v>
      </c>
      <c r="F74" s="271" t="s">
        <v>1629</v>
      </c>
      <c r="G74" s="271">
        <v>3</v>
      </c>
      <c r="H74" s="271">
        <v>1</v>
      </c>
      <c r="I74" s="271">
        <v>4</v>
      </c>
      <c r="J74" s="271" t="s">
        <v>246</v>
      </c>
    </row>
    <row r="75" spans="1:10" ht="15.75">
      <c r="A75" s="271">
        <f t="shared" si="1"/>
        <v>21</v>
      </c>
      <c r="B75" s="277" t="s">
        <v>1212</v>
      </c>
      <c r="C75" s="277" t="s">
        <v>304</v>
      </c>
      <c r="D75" s="277">
        <v>63</v>
      </c>
      <c r="E75" s="278">
        <v>24.9</v>
      </c>
      <c r="F75" s="271" t="s">
        <v>1629</v>
      </c>
      <c r="G75" s="271">
        <v>3</v>
      </c>
      <c r="H75" s="271">
        <v>1</v>
      </c>
      <c r="I75" s="271">
        <v>4</v>
      </c>
      <c r="J75" s="271" t="s">
        <v>246</v>
      </c>
    </row>
    <row r="76" spans="1:10" ht="15.75">
      <c r="A76" s="271">
        <f t="shared" si="1"/>
        <v>22</v>
      </c>
      <c r="B76" s="277" t="s">
        <v>1135</v>
      </c>
      <c r="C76" s="277" t="s">
        <v>1212</v>
      </c>
      <c r="D76" s="277">
        <v>63</v>
      </c>
      <c r="E76" s="278">
        <v>19.8</v>
      </c>
      <c r="F76" s="271" t="s">
        <v>1629</v>
      </c>
      <c r="G76" s="271">
        <v>3</v>
      </c>
      <c r="H76" s="271">
        <v>1</v>
      </c>
      <c r="I76" s="271">
        <v>4</v>
      </c>
      <c r="J76" s="271" t="s">
        <v>246</v>
      </c>
    </row>
    <row r="77" spans="1:10" ht="15.75">
      <c r="A77" s="271">
        <f t="shared" si="1"/>
        <v>23</v>
      </c>
      <c r="B77" s="277" t="s">
        <v>171</v>
      </c>
      <c r="C77" s="277" t="s">
        <v>342</v>
      </c>
      <c r="D77" s="277">
        <v>63</v>
      </c>
      <c r="E77" s="278">
        <v>73.099999999999994</v>
      </c>
      <c r="F77" s="271" t="s">
        <v>1629</v>
      </c>
      <c r="G77" s="271">
        <v>3</v>
      </c>
      <c r="H77" s="271">
        <v>1</v>
      </c>
      <c r="I77" s="271">
        <v>4</v>
      </c>
      <c r="J77" s="271" t="s">
        <v>246</v>
      </c>
    </row>
    <row r="78" spans="1:10" ht="15.75">
      <c r="A78" s="271">
        <f t="shared" si="1"/>
        <v>24</v>
      </c>
      <c r="B78" s="277" t="s">
        <v>171</v>
      </c>
      <c r="C78" s="277" t="s">
        <v>342</v>
      </c>
      <c r="D78" s="277">
        <v>63</v>
      </c>
      <c r="E78" s="278">
        <v>3.2</v>
      </c>
      <c r="F78" s="271" t="s">
        <v>1629</v>
      </c>
      <c r="G78" s="271">
        <v>3</v>
      </c>
      <c r="H78" s="271">
        <v>1</v>
      </c>
      <c r="I78" s="271">
        <v>4</v>
      </c>
      <c r="J78" s="271" t="s">
        <v>246</v>
      </c>
    </row>
    <row r="79" spans="1:10" ht="15.75">
      <c r="A79" s="271">
        <f t="shared" si="1"/>
        <v>25</v>
      </c>
      <c r="B79" s="277" t="s">
        <v>342</v>
      </c>
      <c r="C79" s="277" t="s">
        <v>349</v>
      </c>
      <c r="D79" s="277">
        <v>63</v>
      </c>
      <c r="E79" s="278">
        <v>43.2</v>
      </c>
      <c r="F79" s="271" t="s">
        <v>1629</v>
      </c>
      <c r="G79" s="271">
        <v>3</v>
      </c>
      <c r="H79" s="271">
        <v>1</v>
      </c>
      <c r="I79" s="271">
        <v>4</v>
      </c>
      <c r="J79" s="271" t="s">
        <v>246</v>
      </c>
    </row>
    <row r="80" spans="1:10" ht="15.75">
      <c r="A80" s="271">
        <f t="shared" si="1"/>
        <v>26</v>
      </c>
      <c r="B80" s="277" t="s">
        <v>342</v>
      </c>
      <c r="C80" s="277" t="s">
        <v>349</v>
      </c>
      <c r="D80" s="277">
        <v>63</v>
      </c>
      <c r="E80" s="278">
        <v>6.9</v>
      </c>
      <c r="F80" s="271" t="s">
        <v>1629</v>
      </c>
      <c r="G80" s="271">
        <v>3</v>
      </c>
      <c r="H80" s="271">
        <v>1</v>
      </c>
      <c r="I80" s="271">
        <v>4</v>
      </c>
      <c r="J80" s="271" t="s">
        <v>246</v>
      </c>
    </row>
    <row r="81" spans="1:10" ht="15.75">
      <c r="A81" s="271">
        <f t="shared" si="1"/>
        <v>27</v>
      </c>
      <c r="B81" s="277" t="s">
        <v>342</v>
      </c>
      <c r="C81" s="277" t="s">
        <v>331</v>
      </c>
      <c r="D81" s="277">
        <v>63</v>
      </c>
      <c r="E81" s="278">
        <v>140.9</v>
      </c>
      <c r="F81" s="271" t="s">
        <v>1629</v>
      </c>
      <c r="G81" s="271">
        <v>3</v>
      </c>
      <c r="H81" s="271">
        <v>1</v>
      </c>
      <c r="I81" s="271">
        <v>4</v>
      </c>
      <c r="J81" s="271" t="s">
        <v>246</v>
      </c>
    </row>
    <row r="82" spans="1:10" ht="15.75">
      <c r="A82" s="271">
        <f t="shared" si="1"/>
        <v>28</v>
      </c>
      <c r="B82" s="277" t="s">
        <v>318</v>
      </c>
      <c r="C82" s="277" t="s">
        <v>331</v>
      </c>
      <c r="D82" s="277">
        <v>63</v>
      </c>
      <c r="E82" s="278">
        <v>108.1</v>
      </c>
      <c r="F82" s="271" t="s">
        <v>1629</v>
      </c>
      <c r="G82" s="271">
        <v>3</v>
      </c>
      <c r="H82" s="271">
        <v>1</v>
      </c>
      <c r="I82" s="271">
        <v>4</v>
      </c>
      <c r="J82" s="271" t="s">
        <v>246</v>
      </c>
    </row>
    <row r="83" spans="1:10" ht="15.75">
      <c r="A83" s="271">
        <f t="shared" si="1"/>
        <v>29</v>
      </c>
      <c r="B83" s="277" t="s">
        <v>318</v>
      </c>
      <c r="C83" s="277" t="s">
        <v>331</v>
      </c>
      <c r="D83" s="277">
        <v>63</v>
      </c>
      <c r="E83" s="278">
        <v>1.8</v>
      </c>
      <c r="F83" s="271" t="s">
        <v>1629</v>
      </c>
      <c r="G83" s="271">
        <v>3</v>
      </c>
      <c r="H83" s="271">
        <v>1</v>
      </c>
      <c r="I83" s="271">
        <v>4</v>
      </c>
      <c r="J83" s="271" t="s">
        <v>246</v>
      </c>
    </row>
    <row r="84" spans="1:10" ht="15.75">
      <c r="A84" s="271">
        <f t="shared" si="1"/>
        <v>30</v>
      </c>
      <c r="B84" s="277" t="s">
        <v>331</v>
      </c>
      <c r="C84" s="277" t="s">
        <v>348</v>
      </c>
      <c r="D84" s="277">
        <v>63</v>
      </c>
      <c r="E84" s="278">
        <v>60.1</v>
      </c>
      <c r="F84" s="271" t="s">
        <v>1629</v>
      </c>
      <c r="G84" s="271">
        <v>3</v>
      </c>
      <c r="H84" s="271">
        <v>1</v>
      </c>
      <c r="I84" s="271">
        <v>4</v>
      </c>
      <c r="J84" s="271" t="s">
        <v>246</v>
      </c>
    </row>
    <row r="85" spans="1:10" ht="15.75">
      <c r="A85" s="271">
        <f t="shared" si="1"/>
        <v>31</v>
      </c>
      <c r="B85" s="277" t="s">
        <v>348</v>
      </c>
      <c r="C85" s="277" t="s">
        <v>343</v>
      </c>
      <c r="D85" s="277">
        <v>63</v>
      </c>
      <c r="E85" s="278">
        <v>33.4</v>
      </c>
      <c r="F85" s="271" t="s">
        <v>1629</v>
      </c>
      <c r="G85" s="271">
        <v>3</v>
      </c>
      <c r="H85" s="271">
        <v>1</v>
      </c>
      <c r="I85" s="271">
        <v>4</v>
      </c>
      <c r="J85" s="271" t="s">
        <v>246</v>
      </c>
    </row>
    <row r="86" spans="1:10" ht="15.75">
      <c r="A86" s="271">
        <f t="shared" si="1"/>
        <v>32</v>
      </c>
      <c r="B86" s="277" t="s">
        <v>343</v>
      </c>
      <c r="C86" s="277" t="s">
        <v>316</v>
      </c>
      <c r="D86" s="277">
        <v>63</v>
      </c>
      <c r="E86" s="278">
        <v>7.4</v>
      </c>
      <c r="F86" s="271" t="s">
        <v>1629</v>
      </c>
      <c r="G86" s="271">
        <v>3</v>
      </c>
      <c r="H86" s="271">
        <v>1</v>
      </c>
      <c r="I86" s="271">
        <v>4</v>
      </c>
      <c r="J86" s="271" t="s">
        <v>246</v>
      </c>
    </row>
    <row r="87" spans="1:10" ht="15.75">
      <c r="A87" s="271">
        <f t="shared" si="1"/>
        <v>33</v>
      </c>
      <c r="B87" s="277" t="s">
        <v>343</v>
      </c>
      <c r="C87" s="277" t="s">
        <v>316</v>
      </c>
      <c r="D87" s="277">
        <v>63</v>
      </c>
      <c r="E87" s="278">
        <v>49.6</v>
      </c>
      <c r="F87" s="271" t="s">
        <v>1629</v>
      </c>
      <c r="G87" s="271">
        <v>3</v>
      </c>
      <c r="H87" s="271">
        <v>1</v>
      </c>
      <c r="I87" s="271">
        <v>4</v>
      </c>
      <c r="J87" s="271" t="s">
        <v>246</v>
      </c>
    </row>
    <row r="88" spans="1:10" ht="15.75">
      <c r="A88" s="271">
        <f t="shared" si="1"/>
        <v>34</v>
      </c>
      <c r="B88" s="277" t="s">
        <v>343</v>
      </c>
      <c r="C88" s="277" t="s">
        <v>328</v>
      </c>
      <c r="D88" s="277">
        <v>63</v>
      </c>
      <c r="E88" s="278">
        <v>2.4</v>
      </c>
      <c r="F88" s="271" t="s">
        <v>1629</v>
      </c>
      <c r="G88" s="271">
        <v>3</v>
      </c>
      <c r="H88" s="271">
        <v>1</v>
      </c>
      <c r="I88" s="271">
        <v>4</v>
      </c>
      <c r="J88" s="271" t="s">
        <v>246</v>
      </c>
    </row>
    <row r="89" spans="1:10" ht="15.75">
      <c r="A89" s="271">
        <f t="shared" si="1"/>
        <v>35</v>
      </c>
      <c r="B89" s="277" t="s">
        <v>343</v>
      </c>
      <c r="C89" s="277" t="s">
        <v>328</v>
      </c>
      <c r="D89" s="277">
        <v>63</v>
      </c>
      <c r="E89" s="278">
        <v>62.8</v>
      </c>
      <c r="F89" s="271" t="s">
        <v>1629</v>
      </c>
      <c r="G89" s="271">
        <v>3</v>
      </c>
      <c r="H89" s="271">
        <v>1</v>
      </c>
      <c r="I89" s="271">
        <v>4</v>
      </c>
      <c r="J89" s="271" t="s">
        <v>246</v>
      </c>
    </row>
    <row r="90" spans="1:10" ht="15.75">
      <c r="A90" s="271">
        <f t="shared" si="1"/>
        <v>36</v>
      </c>
      <c r="B90" s="277" t="s">
        <v>328</v>
      </c>
      <c r="C90" s="277" t="s">
        <v>1631</v>
      </c>
      <c r="D90" s="277">
        <v>63</v>
      </c>
      <c r="E90" s="278">
        <v>11.4</v>
      </c>
      <c r="F90" s="271" t="s">
        <v>1629</v>
      </c>
      <c r="G90" s="271">
        <v>3</v>
      </c>
      <c r="H90" s="271">
        <v>1</v>
      </c>
      <c r="I90" s="271">
        <v>4</v>
      </c>
      <c r="J90" s="271" t="s">
        <v>246</v>
      </c>
    </row>
    <row r="91" spans="1:10" ht="15.75">
      <c r="A91" s="271">
        <f t="shared" si="1"/>
        <v>37</v>
      </c>
      <c r="B91" s="277" t="s">
        <v>328</v>
      </c>
      <c r="C91" s="277" t="s">
        <v>1632</v>
      </c>
      <c r="D91" s="277">
        <v>63</v>
      </c>
      <c r="E91" s="278">
        <v>15.5</v>
      </c>
      <c r="F91" s="271" t="s">
        <v>1629</v>
      </c>
      <c r="G91" s="271">
        <v>3</v>
      </c>
      <c r="H91" s="271">
        <v>1</v>
      </c>
      <c r="I91" s="271">
        <v>4</v>
      </c>
      <c r="J91" s="271" t="s">
        <v>246</v>
      </c>
    </row>
    <row r="92" spans="1:10" ht="15.75">
      <c r="A92" s="271">
        <f t="shared" si="1"/>
        <v>38</v>
      </c>
      <c r="B92" s="277" t="s">
        <v>348</v>
      </c>
      <c r="C92" s="277" t="s">
        <v>329</v>
      </c>
      <c r="D92" s="277">
        <v>63</v>
      </c>
      <c r="E92" s="278">
        <v>100.6</v>
      </c>
      <c r="F92" s="271" t="s">
        <v>1629</v>
      </c>
      <c r="G92" s="271">
        <v>3</v>
      </c>
      <c r="H92" s="271">
        <v>1</v>
      </c>
      <c r="I92" s="271">
        <v>4</v>
      </c>
      <c r="J92" s="271" t="s">
        <v>246</v>
      </c>
    </row>
    <row r="93" spans="1:10" ht="15.75">
      <c r="A93" s="271">
        <f t="shared" si="1"/>
        <v>39</v>
      </c>
      <c r="B93" s="277" t="s">
        <v>329</v>
      </c>
      <c r="C93" s="277" t="s">
        <v>349</v>
      </c>
      <c r="D93" s="277">
        <v>63</v>
      </c>
      <c r="E93" s="278">
        <v>58.7</v>
      </c>
      <c r="F93" s="271" t="s">
        <v>1629</v>
      </c>
      <c r="G93" s="271">
        <v>3</v>
      </c>
      <c r="H93" s="271">
        <v>1</v>
      </c>
      <c r="I93" s="271">
        <v>4</v>
      </c>
      <c r="J93" s="271" t="s">
        <v>246</v>
      </c>
    </row>
    <row r="94" spans="1:10" ht="15.75">
      <c r="A94" s="271">
        <f t="shared" si="1"/>
        <v>40</v>
      </c>
      <c r="B94" s="277" t="s">
        <v>349</v>
      </c>
      <c r="C94" s="277" t="s">
        <v>1633</v>
      </c>
      <c r="D94" s="277">
        <v>63</v>
      </c>
      <c r="E94" s="278">
        <v>11.3</v>
      </c>
      <c r="F94" s="271" t="s">
        <v>1629</v>
      </c>
      <c r="G94" s="271">
        <v>3</v>
      </c>
      <c r="H94" s="271">
        <v>1</v>
      </c>
      <c r="I94" s="271">
        <v>4</v>
      </c>
      <c r="J94" s="271" t="s">
        <v>246</v>
      </c>
    </row>
    <row r="95" spans="1:10" ht="15.75">
      <c r="A95" s="271">
        <f t="shared" si="1"/>
        <v>41</v>
      </c>
      <c r="B95" s="277" t="s">
        <v>114</v>
      </c>
      <c r="C95" s="277" t="s">
        <v>1633</v>
      </c>
      <c r="D95" s="277">
        <v>63</v>
      </c>
      <c r="E95" s="278">
        <v>21.6</v>
      </c>
      <c r="F95" s="271" t="s">
        <v>1629</v>
      </c>
      <c r="G95" s="271">
        <v>3</v>
      </c>
      <c r="H95" s="271">
        <v>1</v>
      </c>
      <c r="I95" s="271">
        <v>4</v>
      </c>
      <c r="J95" s="271" t="s">
        <v>246</v>
      </c>
    </row>
    <row r="96" spans="1:10" ht="15.75">
      <c r="A96" s="271">
        <f t="shared" si="1"/>
        <v>42</v>
      </c>
      <c r="B96" s="277" t="s">
        <v>114</v>
      </c>
      <c r="C96" s="277" t="s">
        <v>1634</v>
      </c>
      <c r="D96" s="277">
        <v>63</v>
      </c>
      <c r="E96" s="278">
        <v>43.3</v>
      </c>
      <c r="F96" s="271" t="s">
        <v>1629</v>
      </c>
      <c r="G96" s="271">
        <v>3</v>
      </c>
      <c r="H96" s="271">
        <v>1</v>
      </c>
      <c r="I96" s="271">
        <v>4</v>
      </c>
      <c r="J96" s="271" t="s">
        <v>246</v>
      </c>
    </row>
    <row r="97" spans="1:10" ht="15.75">
      <c r="A97" s="271">
        <f t="shared" si="1"/>
        <v>43</v>
      </c>
      <c r="B97" s="277" t="s">
        <v>114</v>
      </c>
      <c r="C97" s="277" t="s">
        <v>1635</v>
      </c>
      <c r="D97" s="277">
        <v>63</v>
      </c>
      <c r="E97" s="278">
        <v>114.9</v>
      </c>
      <c r="F97" s="271" t="s">
        <v>1629</v>
      </c>
      <c r="G97" s="271">
        <v>3</v>
      </c>
      <c r="H97" s="271">
        <v>1</v>
      </c>
      <c r="I97" s="271">
        <v>4</v>
      </c>
      <c r="J97" s="271" t="s">
        <v>246</v>
      </c>
    </row>
    <row r="98" spans="1:10" ht="15.75">
      <c r="A98" s="271">
        <f t="shared" si="1"/>
        <v>44</v>
      </c>
      <c r="B98" s="277" t="s">
        <v>1635</v>
      </c>
      <c r="C98" s="277" t="s">
        <v>1636</v>
      </c>
      <c r="D98" s="277">
        <v>63</v>
      </c>
      <c r="E98" s="278">
        <v>42.1</v>
      </c>
      <c r="F98" s="271" t="s">
        <v>1629</v>
      </c>
      <c r="G98" s="271">
        <v>3</v>
      </c>
      <c r="H98" s="271">
        <v>1</v>
      </c>
      <c r="I98" s="271">
        <v>4</v>
      </c>
      <c r="J98" s="271" t="s">
        <v>246</v>
      </c>
    </row>
    <row r="99" spans="1:10" ht="15.75">
      <c r="A99" s="271">
        <f t="shared" si="1"/>
        <v>45</v>
      </c>
      <c r="B99" s="277" t="s">
        <v>1635</v>
      </c>
      <c r="C99" s="277" t="s">
        <v>1637</v>
      </c>
      <c r="D99" s="277">
        <v>63</v>
      </c>
      <c r="E99" s="278">
        <v>30.1</v>
      </c>
      <c r="F99" s="271" t="s">
        <v>1629</v>
      </c>
      <c r="G99" s="271">
        <v>3</v>
      </c>
      <c r="H99" s="271">
        <v>1</v>
      </c>
      <c r="I99" s="271">
        <v>4</v>
      </c>
      <c r="J99" s="271" t="s">
        <v>246</v>
      </c>
    </row>
    <row r="100" spans="1:10" ht="15.75">
      <c r="A100" s="271">
        <f t="shared" si="1"/>
        <v>46</v>
      </c>
      <c r="B100" s="277" t="s">
        <v>1637</v>
      </c>
      <c r="C100" s="277" t="s">
        <v>399</v>
      </c>
      <c r="D100" s="277">
        <v>63</v>
      </c>
      <c r="E100" s="278">
        <v>28.9</v>
      </c>
      <c r="F100" s="271" t="s">
        <v>1629</v>
      </c>
      <c r="G100" s="271">
        <v>3</v>
      </c>
      <c r="H100" s="271">
        <v>1</v>
      </c>
      <c r="I100" s="271">
        <v>4</v>
      </c>
      <c r="J100" s="271" t="s">
        <v>246</v>
      </c>
    </row>
    <row r="101" spans="1:10" ht="15.75">
      <c r="A101" s="271">
        <f t="shared" si="1"/>
        <v>47</v>
      </c>
      <c r="B101" s="277" t="s">
        <v>1637</v>
      </c>
      <c r="C101" s="277" t="s">
        <v>114</v>
      </c>
      <c r="D101" s="277">
        <v>63</v>
      </c>
      <c r="E101" s="278">
        <v>25.4</v>
      </c>
      <c r="F101" s="271" t="s">
        <v>1629</v>
      </c>
      <c r="G101" s="271">
        <v>3</v>
      </c>
      <c r="H101" s="271">
        <v>1</v>
      </c>
      <c r="I101" s="271">
        <v>4</v>
      </c>
      <c r="J101" s="271" t="s">
        <v>246</v>
      </c>
    </row>
    <row r="102" spans="1:10" ht="15.75">
      <c r="A102" s="271">
        <f t="shared" si="1"/>
        <v>48</v>
      </c>
      <c r="B102" s="277" t="s">
        <v>349</v>
      </c>
      <c r="C102" s="277" t="s">
        <v>164</v>
      </c>
      <c r="D102" s="277">
        <v>63</v>
      </c>
      <c r="E102" s="278">
        <v>112.2</v>
      </c>
      <c r="F102" s="271" t="s">
        <v>1629</v>
      </c>
      <c r="G102" s="271">
        <v>3</v>
      </c>
      <c r="H102" s="271">
        <v>1</v>
      </c>
      <c r="I102" s="271">
        <v>4</v>
      </c>
      <c r="J102" s="271" t="s">
        <v>246</v>
      </c>
    </row>
    <row r="103" spans="1:10" ht="15.75">
      <c r="A103" s="271">
        <f t="shared" si="1"/>
        <v>49</v>
      </c>
      <c r="B103" s="277" t="s">
        <v>164</v>
      </c>
      <c r="C103" s="277" t="s">
        <v>333</v>
      </c>
      <c r="D103" s="277">
        <v>63</v>
      </c>
      <c r="E103" s="278">
        <v>25.5</v>
      </c>
      <c r="F103" s="271" t="s">
        <v>1629</v>
      </c>
      <c r="G103" s="271">
        <v>3</v>
      </c>
      <c r="H103" s="271">
        <v>1</v>
      </c>
      <c r="I103" s="271">
        <v>4</v>
      </c>
      <c r="J103" s="271" t="s">
        <v>246</v>
      </c>
    </row>
    <row r="104" spans="1:10" ht="15.75">
      <c r="A104" s="271">
        <f t="shared" si="1"/>
        <v>50</v>
      </c>
      <c r="B104" s="277" t="s">
        <v>164</v>
      </c>
      <c r="C104" s="277" t="s">
        <v>299</v>
      </c>
      <c r="D104" s="277">
        <v>63</v>
      </c>
      <c r="E104" s="278">
        <v>40.6</v>
      </c>
      <c r="F104" s="271" t="s">
        <v>1629</v>
      </c>
      <c r="G104" s="271">
        <v>3</v>
      </c>
      <c r="H104" s="271">
        <v>1</v>
      </c>
      <c r="I104" s="271">
        <v>4</v>
      </c>
      <c r="J104" s="271" t="s">
        <v>246</v>
      </c>
    </row>
    <row r="105" spans="1:10" ht="15.75">
      <c r="A105" s="271">
        <f t="shared" si="1"/>
        <v>51</v>
      </c>
      <c r="B105" s="277" t="s">
        <v>299</v>
      </c>
      <c r="C105" s="277" t="s">
        <v>1150</v>
      </c>
      <c r="D105" s="277">
        <v>63</v>
      </c>
      <c r="E105" s="278">
        <v>20.2</v>
      </c>
      <c r="F105" s="271" t="s">
        <v>1629</v>
      </c>
      <c r="G105" s="271">
        <v>3</v>
      </c>
      <c r="H105" s="271">
        <v>1</v>
      </c>
      <c r="I105" s="271">
        <v>4</v>
      </c>
      <c r="J105" s="271" t="s">
        <v>246</v>
      </c>
    </row>
    <row r="106" spans="1:10" ht="15.75">
      <c r="A106" s="271">
        <f t="shared" si="1"/>
        <v>52</v>
      </c>
      <c r="B106" s="277" t="s">
        <v>299</v>
      </c>
      <c r="C106" s="277" t="s">
        <v>117</v>
      </c>
      <c r="D106" s="277">
        <v>63</v>
      </c>
      <c r="E106" s="278">
        <v>80</v>
      </c>
      <c r="F106" s="271" t="s">
        <v>1629</v>
      </c>
      <c r="G106" s="271">
        <v>3</v>
      </c>
      <c r="H106" s="271">
        <v>1</v>
      </c>
      <c r="I106" s="271">
        <v>4</v>
      </c>
      <c r="J106" s="271" t="s">
        <v>246</v>
      </c>
    </row>
    <row r="107" spans="1:10" ht="15.75">
      <c r="A107" s="208" t="s">
        <v>1055</v>
      </c>
      <c r="B107" s="208"/>
      <c r="C107" s="208"/>
      <c r="D107" s="208"/>
      <c r="E107" s="284" t="s">
        <v>1056</v>
      </c>
      <c r="F107" s="284"/>
      <c r="G107" s="284"/>
      <c r="H107" s="271"/>
      <c r="I107" s="271" t="s">
        <v>1057</v>
      </c>
      <c r="J107" s="271"/>
    </row>
    <row r="108" spans="1:10" ht="15.75">
      <c r="A108" s="283" t="s">
        <v>1058</v>
      </c>
      <c r="B108" s="283"/>
      <c r="C108" s="283"/>
      <c r="D108" s="283"/>
      <c r="E108" s="284" t="s">
        <v>1058</v>
      </c>
      <c r="F108" s="284"/>
      <c r="G108" s="284"/>
      <c r="H108" s="284"/>
      <c r="I108" s="284" t="s">
        <v>1058</v>
      </c>
      <c r="J108" s="284"/>
    </row>
    <row r="109" spans="1:10" ht="15.75">
      <c r="A109" s="283" t="s">
        <v>1059</v>
      </c>
      <c r="B109" s="283"/>
      <c r="C109" s="283"/>
      <c r="D109" s="283"/>
      <c r="E109" s="284" t="s">
        <v>1059</v>
      </c>
      <c r="F109" s="284"/>
      <c r="G109" s="284"/>
      <c r="H109" s="284"/>
      <c r="I109" s="284" t="s">
        <v>1059</v>
      </c>
      <c r="J109" s="284"/>
    </row>
    <row r="110" spans="1:10" ht="15.75">
      <c r="A110" s="283" t="s">
        <v>1060</v>
      </c>
      <c r="B110" s="283"/>
      <c r="C110" s="283"/>
      <c r="D110" s="283"/>
      <c r="E110" s="284" t="s">
        <v>1060</v>
      </c>
      <c r="F110" s="284"/>
      <c r="G110" s="284"/>
      <c r="H110" s="284"/>
      <c r="I110" s="284" t="s">
        <v>1060</v>
      </c>
      <c r="J110" s="284"/>
    </row>
    <row r="112" spans="1:10" ht="18.75">
      <c r="A112" s="285" t="s">
        <v>1032</v>
      </c>
      <c r="B112" s="285"/>
      <c r="C112" s="285" t="s">
        <v>1033</v>
      </c>
      <c r="D112" s="285"/>
      <c r="E112" s="285"/>
      <c r="F112" s="285"/>
      <c r="G112" s="285"/>
      <c r="H112" s="285"/>
      <c r="I112" s="285"/>
      <c r="J112" s="285"/>
    </row>
    <row r="113" spans="1:10" ht="18.75">
      <c r="A113" s="285" t="s">
        <v>1034</v>
      </c>
      <c r="B113" s="285"/>
      <c r="C113" s="285" t="s">
        <v>1035</v>
      </c>
      <c r="D113" s="285"/>
      <c r="E113" s="285"/>
      <c r="F113" s="285"/>
      <c r="G113" s="285"/>
      <c r="H113" s="285"/>
      <c r="I113" s="285"/>
      <c r="J113" s="285"/>
    </row>
    <row r="114" spans="1:10" ht="18.75">
      <c r="A114" s="285" t="s">
        <v>1036</v>
      </c>
      <c r="B114" s="285"/>
      <c r="C114" s="285" t="s">
        <v>1037</v>
      </c>
      <c r="D114" s="285"/>
      <c r="E114" s="285"/>
      <c r="F114" s="285"/>
      <c r="G114" s="285"/>
      <c r="H114" s="285"/>
      <c r="I114" s="285"/>
      <c r="J114" s="285"/>
    </row>
    <row r="115" spans="1:10" ht="18.75">
      <c r="A115" s="285" t="s">
        <v>1038</v>
      </c>
      <c r="B115" s="285"/>
      <c r="C115" s="285" t="s">
        <v>1039</v>
      </c>
      <c r="D115" s="285"/>
      <c r="E115" s="285"/>
      <c r="F115" s="285"/>
      <c r="G115" s="285"/>
      <c r="H115" s="285"/>
      <c r="I115" s="285"/>
      <c r="J115" s="285"/>
    </row>
    <row r="116" spans="1:10" ht="18.75">
      <c r="A116" s="285" t="s">
        <v>1040</v>
      </c>
      <c r="B116" s="285"/>
      <c r="C116" s="285" t="s">
        <v>1041</v>
      </c>
      <c r="D116" s="285"/>
      <c r="E116" s="285"/>
      <c r="F116" s="285"/>
      <c r="G116" s="285"/>
      <c r="H116" s="285"/>
      <c r="I116" s="285"/>
      <c r="J116" s="285"/>
    </row>
    <row r="117" spans="1:10" ht="18.75">
      <c r="A117" s="285" t="s">
        <v>1042</v>
      </c>
      <c r="B117" s="285"/>
      <c r="C117" s="285" t="s">
        <v>1617</v>
      </c>
      <c r="D117" s="285"/>
      <c r="E117" s="285"/>
      <c r="F117" s="285"/>
      <c r="G117" s="285"/>
      <c r="H117" s="285"/>
      <c r="I117" s="270" t="s">
        <v>1108</v>
      </c>
      <c r="J117" s="270"/>
    </row>
    <row r="118" spans="1:10" ht="30">
      <c r="A118" s="267" t="s">
        <v>1044</v>
      </c>
      <c r="B118" s="267" t="s">
        <v>69</v>
      </c>
      <c r="C118" s="267" t="s">
        <v>70</v>
      </c>
      <c r="D118" s="267" t="s">
        <v>1045</v>
      </c>
      <c r="E118" s="267" t="s">
        <v>1046</v>
      </c>
      <c r="F118" s="267" t="s">
        <v>1047</v>
      </c>
      <c r="G118" s="267" t="s">
        <v>1048</v>
      </c>
      <c r="H118" s="132" t="s">
        <v>1049</v>
      </c>
      <c r="I118" s="133" t="s">
        <v>56</v>
      </c>
      <c r="J118" s="267" t="s">
        <v>1050</v>
      </c>
    </row>
    <row r="119" spans="1:10" ht="15.75">
      <c r="A119" s="271">
        <v>1</v>
      </c>
      <c r="B119" s="277" t="s">
        <v>407</v>
      </c>
      <c r="C119" s="277" t="s">
        <v>755</v>
      </c>
      <c r="D119" s="277">
        <v>125</v>
      </c>
      <c r="E119" s="277">
        <v>104.9</v>
      </c>
      <c r="F119" s="271" t="s">
        <v>1638</v>
      </c>
      <c r="G119" s="271">
        <v>4</v>
      </c>
      <c r="H119" s="279">
        <v>1</v>
      </c>
      <c r="I119" s="279">
        <v>5</v>
      </c>
      <c r="J119" s="271" t="s">
        <v>246</v>
      </c>
    </row>
    <row r="120" spans="1:10" ht="15.75">
      <c r="A120" s="271">
        <f>1+A119</f>
        <v>2</v>
      </c>
      <c r="B120" s="277" t="s">
        <v>755</v>
      </c>
      <c r="C120" s="277" t="s">
        <v>159</v>
      </c>
      <c r="D120" s="277">
        <v>125</v>
      </c>
      <c r="E120" s="278">
        <v>63.6</v>
      </c>
      <c r="F120" s="271" t="s">
        <v>1638</v>
      </c>
      <c r="G120" s="271">
        <v>4</v>
      </c>
      <c r="H120" s="279">
        <v>1</v>
      </c>
      <c r="I120" s="279">
        <v>5</v>
      </c>
      <c r="J120" s="271" t="s">
        <v>246</v>
      </c>
    </row>
    <row r="121" spans="1:10" ht="15.75">
      <c r="A121" s="271">
        <f t="shared" ref="A121:A174" si="2">1+A120</f>
        <v>3</v>
      </c>
      <c r="B121" s="277" t="s">
        <v>704</v>
      </c>
      <c r="C121" s="277" t="s">
        <v>596</v>
      </c>
      <c r="D121" s="277">
        <v>125</v>
      </c>
      <c r="E121" s="278">
        <v>3.8</v>
      </c>
      <c r="F121" s="271" t="s">
        <v>1638</v>
      </c>
      <c r="G121" s="271">
        <v>4</v>
      </c>
      <c r="H121" s="279">
        <v>1</v>
      </c>
      <c r="I121" s="279">
        <v>5</v>
      </c>
      <c r="J121" s="271" t="s">
        <v>246</v>
      </c>
    </row>
    <row r="122" spans="1:10" ht="15.75">
      <c r="A122" s="271">
        <f t="shared" si="2"/>
        <v>4</v>
      </c>
      <c r="B122" s="277" t="s">
        <v>704</v>
      </c>
      <c r="C122" s="277" t="s">
        <v>596</v>
      </c>
      <c r="D122" s="277">
        <v>125</v>
      </c>
      <c r="E122" s="278">
        <v>157</v>
      </c>
      <c r="F122" s="271" t="s">
        <v>1638</v>
      </c>
      <c r="G122" s="271">
        <v>4</v>
      </c>
      <c r="H122" s="279">
        <v>1</v>
      </c>
      <c r="I122" s="279">
        <v>5</v>
      </c>
      <c r="J122" s="271" t="s">
        <v>246</v>
      </c>
    </row>
    <row r="123" spans="1:10" ht="15.75">
      <c r="A123" s="271">
        <f t="shared" si="2"/>
        <v>5</v>
      </c>
      <c r="B123" s="277" t="s">
        <v>704</v>
      </c>
      <c r="C123" s="277" t="s">
        <v>323</v>
      </c>
      <c r="D123" s="277">
        <v>125</v>
      </c>
      <c r="E123" s="278">
        <v>67.599999999999994</v>
      </c>
      <c r="F123" s="271" t="s">
        <v>1638</v>
      </c>
      <c r="G123" s="271">
        <v>4</v>
      </c>
      <c r="H123" s="279">
        <v>1</v>
      </c>
      <c r="I123" s="279">
        <v>5</v>
      </c>
      <c r="J123" s="271" t="s">
        <v>246</v>
      </c>
    </row>
    <row r="124" spans="1:10" ht="15.75">
      <c r="A124" s="271">
        <f t="shared" si="2"/>
        <v>6</v>
      </c>
      <c r="B124" s="277" t="s">
        <v>323</v>
      </c>
      <c r="C124" s="277" t="s">
        <v>350</v>
      </c>
      <c r="D124" s="277">
        <v>125</v>
      </c>
      <c r="E124" s="278">
        <v>89.1</v>
      </c>
      <c r="F124" s="271" t="s">
        <v>1638</v>
      </c>
      <c r="G124" s="271">
        <v>4</v>
      </c>
      <c r="H124" s="279">
        <v>1</v>
      </c>
      <c r="I124" s="279">
        <v>5</v>
      </c>
      <c r="J124" s="271" t="s">
        <v>246</v>
      </c>
    </row>
    <row r="125" spans="1:10" ht="15.75">
      <c r="A125" s="271">
        <f t="shared" si="2"/>
        <v>7</v>
      </c>
      <c r="B125" s="277" t="s">
        <v>1628</v>
      </c>
      <c r="C125" s="277" t="s">
        <v>998</v>
      </c>
      <c r="D125" s="277">
        <v>90</v>
      </c>
      <c r="E125" s="278">
        <v>139.1</v>
      </c>
      <c r="F125" s="271" t="s">
        <v>1638</v>
      </c>
      <c r="G125" s="271">
        <v>4</v>
      </c>
      <c r="H125" s="279">
        <v>1</v>
      </c>
      <c r="I125" s="279">
        <v>5</v>
      </c>
      <c r="J125" s="271" t="s">
        <v>246</v>
      </c>
    </row>
    <row r="126" spans="1:10" ht="15.75">
      <c r="A126" s="271">
        <f t="shared" si="2"/>
        <v>8</v>
      </c>
      <c r="B126" s="277" t="s">
        <v>1628</v>
      </c>
      <c r="C126" s="277" t="s">
        <v>998</v>
      </c>
      <c r="D126" s="277">
        <v>90</v>
      </c>
      <c r="E126" s="278">
        <v>3</v>
      </c>
      <c r="F126" s="271" t="s">
        <v>1638</v>
      </c>
      <c r="G126" s="271">
        <v>4</v>
      </c>
      <c r="H126" s="279">
        <v>1</v>
      </c>
      <c r="I126" s="279">
        <v>5</v>
      </c>
      <c r="J126" s="271" t="s">
        <v>246</v>
      </c>
    </row>
    <row r="127" spans="1:10" ht="15.75">
      <c r="A127" s="271">
        <f t="shared" si="2"/>
        <v>9</v>
      </c>
      <c r="B127" s="277" t="s">
        <v>320</v>
      </c>
      <c r="C127" s="277" t="s">
        <v>336</v>
      </c>
      <c r="D127" s="277">
        <v>90</v>
      </c>
      <c r="E127" s="278">
        <v>115.9</v>
      </c>
      <c r="F127" s="271" t="s">
        <v>1638</v>
      </c>
      <c r="G127" s="271">
        <v>4</v>
      </c>
      <c r="H127" s="279">
        <v>1</v>
      </c>
      <c r="I127" s="279">
        <v>5</v>
      </c>
      <c r="J127" s="271" t="s">
        <v>246</v>
      </c>
    </row>
    <row r="128" spans="1:10" ht="15.75">
      <c r="A128" s="271">
        <f t="shared" si="2"/>
        <v>10</v>
      </c>
      <c r="B128" s="277" t="s">
        <v>164</v>
      </c>
      <c r="C128" s="277" t="s">
        <v>387</v>
      </c>
      <c r="D128" s="277">
        <v>63</v>
      </c>
      <c r="E128" s="278">
        <v>59.8</v>
      </c>
      <c r="F128" s="271" t="s">
        <v>1638</v>
      </c>
      <c r="G128" s="271">
        <v>4</v>
      </c>
      <c r="H128" s="279">
        <v>1</v>
      </c>
      <c r="I128" s="279">
        <v>5</v>
      </c>
      <c r="J128" s="271" t="s">
        <v>246</v>
      </c>
    </row>
    <row r="129" spans="1:10" ht="15.75">
      <c r="A129" s="271">
        <f t="shared" si="2"/>
        <v>11</v>
      </c>
      <c r="B129" s="277" t="s">
        <v>387</v>
      </c>
      <c r="C129" s="277" t="s">
        <v>1639</v>
      </c>
      <c r="D129" s="277">
        <v>63</v>
      </c>
      <c r="E129" s="278">
        <v>18.2</v>
      </c>
      <c r="F129" s="271" t="s">
        <v>1638</v>
      </c>
      <c r="G129" s="271">
        <v>4</v>
      </c>
      <c r="H129" s="279">
        <v>1</v>
      </c>
      <c r="I129" s="279">
        <v>5</v>
      </c>
      <c r="J129" s="271" t="s">
        <v>246</v>
      </c>
    </row>
    <row r="130" spans="1:10" ht="15.75">
      <c r="A130" s="271">
        <f t="shared" si="2"/>
        <v>12</v>
      </c>
      <c r="B130" s="277" t="s">
        <v>387</v>
      </c>
      <c r="C130" s="277" t="s">
        <v>1639</v>
      </c>
      <c r="D130" s="277">
        <v>63</v>
      </c>
      <c r="E130" s="278">
        <v>31.5</v>
      </c>
      <c r="F130" s="271" t="s">
        <v>1638</v>
      </c>
      <c r="G130" s="271">
        <v>4</v>
      </c>
      <c r="H130" s="279">
        <v>1</v>
      </c>
      <c r="I130" s="279">
        <v>5</v>
      </c>
      <c r="J130" s="271" t="s">
        <v>246</v>
      </c>
    </row>
    <row r="131" spans="1:10" ht="15.75">
      <c r="A131" s="271">
        <f t="shared" si="2"/>
        <v>13</v>
      </c>
      <c r="B131" s="277" t="s">
        <v>1639</v>
      </c>
      <c r="C131" s="277" t="s">
        <v>473</v>
      </c>
      <c r="D131" s="277">
        <v>63</v>
      </c>
      <c r="E131" s="278">
        <v>65.599999999999994</v>
      </c>
      <c r="F131" s="271" t="s">
        <v>1638</v>
      </c>
      <c r="G131" s="271">
        <v>4</v>
      </c>
      <c r="H131" s="279">
        <v>1</v>
      </c>
      <c r="I131" s="279">
        <v>5</v>
      </c>
      <c r="J131" s="271" t="s">
        <v>246</v>
      </c>
    </row>
    <row r="132" spans="1:10" ht="15.75">
      <c r="A132" s="271">
        <f t="shared" si="2"/>
        <v>14</v>
      </c>
      <c r="B132" s="277" t="s">
        <v>473</v>
      </c>
      <c r="C132" s="277" t="s">
        <v>102</v>
      </c>
      <c r="D132" s="277">
        <v>63</v>
      </c>
      <c r="E132" s="278">
        <v>39.799999999999997</v>
      </c>
      <c r="F132" s="271" t="s">
        <v>1638</v>
      </c>
      <c r="G132" s="271">
        <v>4</v>
      </c>
      <c r="H132" s="279">
        <v>1</v>
      </c>
      <c r="I132" s="279">
        <v>5</v>
      </c>
      <c r="J132" s="271" t="s">
        <v>246</v>
      </c>
    </row>
    <row r="133" spans="1:10" ht="15.75">
      <c r="A133" s="271">
        <f t="shared" si="2"/>
        <v>15</v>
      </c>
      <c r="B133" s="277" t="s">
        <v>102</v>
      </c>
      <c r="C133" s="277" t="s">
        <v>110</v>
      </c>
      <c r="D133" s="277">
        <v>63</v>
      </c>
      <c r="E133" s="278">
        <v>16.8</v>
      </c>
      <c r="F133" s="271" t="s">
        <v>1638</v>
      </c>
      <c r="G133" s="271">
        <v>4</v>
      </c>
      <c r="H133" s="279">
        <v>1</v>
      </c>
      <c r="I133" s="279">
        <v>5</v>
      </c>
      <c r="J133" s="271" t="s">
        <v>246</v>
      </c>
    </row>
    <row r="134" spans="1:10" ht="15.75">
      <c r="A134" s="271">
        <f t="shared" si="2"/>
        <v>16</v>
      </c>
      <c r="B134" s="277" t="s">
        <v>102</v>
      </c>
      <c r="C134" s="277" t="s">
        <v>327</v>
      </c>
      <c r="D134" s="277">
        <v>63</v>
      </c>
      <c r="E134" s="278">
        <v>26.7</v>
      </c>
      <c r="F134" s="271" t="s">
        <v>1638</v>
      </c>
      <c r="G134" s="271">
        <v>4</v>
      </c>
      <c r="H134" s="279">
        <v>1</v>
      </c>
      <c r="I134" s="279">
        <v>5</v>
      </c>
      <c r="J134" s="271" t="s">
        <v>246</v>
      </c>
    </row>
    <row r="135" spans="1:10" ht="15.75">
      <c r="A135" s="271">
        <f t="shared" si="2"/>
        <v>17</v>
      </c>
      <c r="B135" s="277" t="s">
        <v>387</v>
      </c>
      <c r="C135" s="277" t="s">
        <v>604</v>
      </c>
      <c r="D135" s="277">
        <v>63</v>
      </c>
      <c r="E135" s="278">
        <v>27.4</v>
      </c>
      <c r="F135" s="271" t="s">
        <v>1638</v>
      </c>
      <c r="G135" s="271">
        <v>4</v>
      </c>
      <c r="H135" s="279">
        <v>1</v>
      </c>
      <c r="I135" s="279">
        <v>5</v>
      </c>
      <c r="J135" s="271" t="s">
        <v>246</v>
      </c>
    </row>
    <row r="136" spans="1:10" ht="15.75">
      <c r="A136" s="271">
        <f t="shared" si="2"/>
        <v>18</v>
      </c>
      <c r="B136" s="277" t="s">
        <v>604</v>
      </c>
      <c r="C136" s="277" t="s">
        <v>333</v>
      </c>
      <c r="D136" s="277">
        <v>63</v>
      </c>
      <c r="E136" s="278">
        <v>47.8</v>
      </c>
      <c r="F136" s="271" t="s">
        <v>1638</v>
      </c>
      <c r="G136" s="271">
        <v>4</v>
      </c>
      <c r="H136" s="279">
        <v>1</v>
      </c>
      <c r="I136" s="279">
        <v>5</v>
      </c>
      <c r="J136" s="271" t="s">
        <v>246</v>
      </c>
    </row>
    <row r="137" spans="1:10" ht="15.75">
      <c r="A137" s="271">
        <f t="shared" si="2"/>
        <v>19</v>
      </c>
      <c r="B137" s="277" t="s">
        <v>333</v>
      </c>
      <c r="C137" s="277" t="s">
        <v>164</v>
      </c>
      <c r="D137" s="277">
        <v>63</v>
      </c>
      <c r="E137" s="278">
        <v>63.5</v>
      </c>
      <c r="F137" s="271" t="s">
        <v>1638</v>
      </c>
      <c r="G137" s="271">
        <v>4</v>
      </c>
      <c r="H137" s="279">
        <v>1</v>
      </c>
      <c r="I137" s="279">
        <v>5</v>
      </c>
      <c r="J137" s="271" t="s">
        <v>246</v>
      </c>
    </row>
    <row r="138" spans="1:10" ht="15.75">
      <c r="A138" s="271">
        <f t="shared" si="2"/>
        <v>20</v>
      </c>
      <c r="B138" s="277" t="s">
        <v>333</v>
      </c>
      <c r="C138" s="277" t="s">
        <v>389</v>
      </c>
      <c r="D138" s="277">
        <v>63</v>
      </c>
      <c r="E138" s="278">
        <v>20.699999999999996</v>
      </c>
      <c r="F138" s="271" t="s">
        <v>1638</v>
      </c>
      <c r="G138" s="271">
        <v>4</v>
      </c>
      <c r="H138" s="279">
        <v>1</v>
      </c>
      <c r="I138" s="279">
        <v>5</v>
      </c>
      <c r="J138" s="271" t="s">
        <v>246</v>
      </c>
    </row>
    <row r="139" spans="1:10" ht="15.75">
      <c r="A139" s="271">
        <f t="shared" si="2"/>
        <v>21</v>
      </c>
      <c r="B139" s="277" t="s">
        <v>333</v>
      </c>
      <c r="C139" s="277" t="s">
        <v>389</v>
      </c>
      <c r="D139" s="277">
        <v>63</v>
      </c>
      <c r="E139" s="278">
        <v>40.1</v>
      </c>
      <c r="F139" s="271" t="s">
        <v>1638</v>
      </c>
      <c r="G139" s="271">
        <v>4</v>
      </c>
      <c r="H139" s="279">
        <v>1</v>
      </c>
      <c r="I139" s="279">
        <v>5</v>
      </c>
      <c r="J139" s="271" t="s">
        <v>246</v>
      </c>
    </row>
    <row r="140" spans="1:10" ht="15.75">
      <c r="A140" s="271">
        <f t="shared" si="2"/>
        <v>22</v>
      </c>
      <c r="B140" s="277" t="s">
        <v>333</v>
      </c>
      <c r="C140" s="277" t="s">
        <v>389</v>
      </c>
      <c r="D140" s="277">
        <v>63</v>
      </c>
      <c r="E140" s="278">
        <v>3.2</v>
      </c>
      <c r="F140" s="271" t="s">
        <v>1638</v>
      </c>
      <c r="G140" s="271">
        <v>4</v>
      </c>
      <c r="H140" s="279">
        <v>1</v>
      </c>
      <c r="I140" s="279">
        <v>5</v>
      </c>
      <c r="J140" s="271" t="s">
        <v>246</v>
      </c>
    </row>
    <row r="141" spans="1:10" ht="15.75">
      <c r="A141" s="271">
        <f t="shared" si="2"/>
        <v>23</v>
      </c>
      <c r="B141" s="277" t="s">
        <v>389</v>
      </c>
      <c r="C141" s="277" t="s">
        <v>1640</v>
      </c>
      <c r="D141" s="277">
        <v>63</v>
      </c>
      <c r="E141" s="278">
        <v>27.1</v>
      </c>
      <c r="F141" s="271" t="s">
        <v>1638</v>
      </c>
      <c r="G141" s="271">
        <v>4</v>
      </c>
      <c r="H141" s="279">
        <v>1</v>
      </c>
      <c r="I141" s="279">
        <v>5</v>
      </c>
      <c r="J141" s="271" t="s">
        <v>246</v>
      </c>
    </row>
    <row r="142" spans="1:10" ht="15.75">
      <c r="A142" s="271">
        <f t="shared" si="2"/>
        <v>24</v>
      </c>
      <c r="B142" s="277" t="s">
        <v>1640</v>
      </c>
      <c r="C142" s="277" t="s">
        <v>313</v>
      </c>
      <c r="D142" s="277">
        <v>63</v>
      </c>
      <c r="E142" s="278">
        <v>14.5</v>
      </c>
      <c r="F142" s="271" t="s">
        <v>1638</v>
      </c>
      <c r="G142" s="271">
        <v>4</v>
      </c>
      <c r="H142" s="279">
        <v>1</v>
      </c>
      <c r="I142" s="279">
        <v>5</v>
      </c>
      <c r="J142" s="271" t="s">
        <v>246</v>
      </c>
    </row>
    <row r="143" spans="1:10" ht="15.75">
      <c r="A143" s="271">
        <f t="shared" si="2"/>
        <v>25</v>
      </c>
      <c r="B143" s="277" t="s">
        <v>1640</v>
      </c>
      <c r="C143" s="277" t="s">
        <v>1641</v>
      </c>
      <c r="D143" s="277">
        <v>63</v>
      </c>
      <c r="E143" s="278">
        <v>26.2</v>
      </c>
      <c r="F143" s="271" t="s">
        <v>1638</v>
      </c>
      <c r="G143" s="271">
        <v>4</v>
      </c>
      <c r="H143" s="279">
        <v>1</v>
      </c>
      <c r="I143" s="279">
        <v>5</v>
      </c>
      <c r="J143" s="271" t="s">
        <v>246</v>
      </c>
    </row>
    <row r="144" spans="1:10" ht="15.75">
      <c r="A144" s="271">
        <f t="shared" si="2"/>
        <v>26</v>
      </c>
      <c r="B144" s="277" t="s">
        <v>389</v>
      </c>
      <c r="C144" s="277" t="s">
        <v>353</v>
      </c>
      <c r="D144" s="277">
        <v>63</v>
      </c>
      <c r="E144" s="278">
        <v>34.9</v>
      </c>
      <c r="F144" s="271" t="s">
        <v>1638</v>
      </c>
      <c r="G144" s="271">
        <v>4</v>
      </c>
      <c r="H144" s="279">
        <v>1</v>
      </c>
      <c r="I144" s="279">
        <v>5</v>
      </c>
      <c r="J144" s="271" t="s">
        <v>246</v>
      </c>
    </row>
    <row r="145" spans="1:10" ht="15.75">
      <c r="A145" s="271">
        <f t="shared" si="2"/>
        <v>27</v>
      </c>
      <c r="B145" s="277" t="s">
        <v>353</v>
      </c>
      <c r="C145" s="277" t="s">
        <v>616</v>
      </c>
      <c r="D145" s="277">
        <v>63</v>
      </c>
      <c r="E145" s="278">
        <v>51.5</v>
      </c>
      <c r="F145" s="271" t="s">
        <v>1638</v>
      </c>
      <c r="G145" s="271">
        <v>4</v>
      </c>
      <c r="H145" s="279">
        <v>1</v>
      </c>
      <c r="I145" s="279">
        <v>5</v>
      </c>
      <c r="J145" s="271" t="s">
        <v>246</v>
      </c>
    </row>
    <row r="146" spans="1:10" ht="15.75">
      <c r="A146" s="271">
        <f t="shared" si="2"/>
        <v>28</v>
      </c>
      <c r="B146" s="277" t="s">
        <v>353</v>
      </c>
      <c r="C146" s="277" t="s">
        <v>882</v>
      </c>
      <c r="D146" s="277">
        <v>63</v>
      </c>
      <c r="E146" s="278">
        <v>63.5</v>
      </c>
      <c r="F146" s="271" t="s">
        <v>1638</v>
      </c>
      <c r="G146" s="271">
        <v>4</v>
      </c>
      <c r="H146" s="279">
        <v>1</v>
      </c>
      <c r="I146" s="279">
        <v>5</v>
      </c>
      <c r="J146" s="271" t="s">
        <v>246</v>
      </c>
    </row>
    <row r="147" spans="1:10" ht="15.75">
      <c r="A147" s="271">
        <f t="shared" si="2"/>
        <v>29</v>
      </c>
      <c r="B147" s="277" t="s">
        <v>604</v>
      </c>
      <c r="C147" s="277" t="s">
        <v>429</v>
      </c>
      <c r="D147" s="277">
        <v>63</v>
      </c>
      <c r="E147" s="278">
        <v>20.100000000000001</v>
      </c>
      <c r="F147" s="271" t="s">
        <v>1638</v>
      </c>
      <c r="G147" s="271">
        <v>4</v>
      </c>
      <c r="H147" s="279">
        <v>1</v>
      </c>
      <c r="I147" s="279">
        <v>5</v>
      </c>
      <c r="J147" s="271" t="s">
        <v>246</v>
      </c>
    </row>
    <row r="148" spans="1:10" ht="15.75">
      <c r="A148" s="271">
        <f t="shared" si="2"/>
        <v>30</v>
      </c>
      <c r="B148" s="277" t="s">
        <v>429</v>
      </c>
      <c r="C148" s="277" t="s">
        <v>303</v>
      </c>
      <c r="D148" s="277">
        <v>63</v>
      </c>
      <c r="E148" s="278">
        <v>13.4</v>
      </c>
      <c r="F148" s="271" t="s">
        <v>1638</v>
      </c>
      <c r="G148" s="271">
        <v>4</v>
      </c>
      <c r="H148" s="279">
        <v>1</v>
      </c>
      <c r="I148" s="279">
        <v>5</v>
      </c>
      <c r="J148" s="271" t="s">
        <v>246</v>
      </c>
    </row>
    <row r="149" spans="1:10" ht="15.75">
      <c r="A149" s="271">
        <f t="shared" si="2"/>
        <v>31</v>
      </c>
      <c r="B149" s="277" t="s">
        <v>429</v>
      </c>
      <c r="C149" s="277" t="s">
        <v>303</v>
      </c>
      <c r="D149" s="277">
        <v>63</v>
      </c>
      <c r="E149" s="278">
        <v>50.1</v>
      </c>
      <c r="F149" s="271" t="s">
        <v>1638</v>
      </c>
      <c r="G149" s="271">
        <v>4</v>
      </c>
      <c r="H149" s="279">
        <v>1</v>
      </c>
      <c r="I149" s="279">
        <v>5</v>
      </c>
      <c r="J149" s="271" t="s">
        <v>246</v>
      </c>
    </row>
    <row r="150" spans="1:10" ht="15.75">
      <c r="A150" s="271">
        <f t="shared" si="2"/>
        <v>32</v>
      </c>
      <c r="B150" s="277" t="s">
        <v>429</v>
      </c>
      <c r="C150" s="277" t="s">
        <v>1642</v>
      </c>
      <c r="D150" s="277">
        <v>63</v>
      </c>
      <c r="E150" s="278">
        <v>146.1</v>
      </c>
      <c r="F150" s="271" t="s">
        <v>1638</v>
      </c>
      <c r="G150" s="271">
        <v>4</v>
      </c>
      <c r="H150" s="279">
        <v>1</v>
      </c>
      <c r="I150" s="279">
        <v>5</v>
      </c>
      <c r="J150" s="271" t="s">
        <v>246</v>
      </c>
    </row>
    <row r="151" spans="1:10" ht="15.75">
      <c r="A151" s="271">
        <f t="shared" si="2"/>
        <v>33</v>
      </c>
      <c r="B151" s="277" t="s">
        <v>429</v>
      </c>
      <c r="C151" s="277" t="s">
        <v>1642</v>
      </c>
      <c r="D151" s="277">
        <v>63</v>
      </c>
      <c r="E151" s="278">
        <v>47.2</v>
      </c>
      <c r="F151" s="271" t="s">
        <v>1638</v>
      </c>
      <c r="G151" s="271">
        <v>4</v>
      </c>
      <c r="H151" s="279">
        <v>1</v>
      </c>
      <c r="I151" s="279">
        <v>5</v>
      </c>
      <c r="J151" s="271" t="s">
        <v>246</v>
      </c>
    </row>
    <row r="152" spans="1:10" ht="15.75">
      <c r="A152" s="271">
        <f t="shared" si="2"/>
        <v>34</v>
      </c>
      <c r="B152" s="277" t="s">
        <v>1642</v>
      </c>
      <c r="C152" s="277" t="s">
        <v>1643</v>
      </c>
      <c r="D152" s="277">
        <v>63</v>
      </c>
      <c r="E152" s="278">
        <v>23.2</v>
      </c>
      <c r="F152" s="271" t="s">
        <v>1638</v>
      </c>
      <c r="G152" s="271">
        <v>4</v>
      </c>
      <c r="H152" s="279">
        <v>1</v>
      </c>
      <c r="I152" s="279">
        <v>5</v>
      </c>
      <c r="J152" s="271" t="s">
        <v>246</v>
      </c>
    </row>
    <row r="153" spans="1:10" ht="15.75">
      <c r="A153" s="271">
        <f t="shared" si="2"/>
        <v>35</v>
      </c>
      <c r="B153" s="277" t="s">
        <v>1642</v>
      </c>
      <c r="C153" s="277" t="s">
        <v>602</v>
      </c>
      <c r="D153" s="277">
        <v>63</v>
      </c>
      <c r="E153" s="278">
        <v>13.7</v>
      </c>
      <c r="F153" s="271" t="s">
        <v>1638</v>
      </c>
      <c r="G153" s="271">
        <v>4</v>
      </c>
      <c r="H153" s="279">
        <v>1</v>
      </c>
      <c r="I153" s="279">
        <v>5</v>
      </c>
      <c r="J153" s="271" t="s">
        <v>246</v>
      </c>
    </row>
    <row r="154" spans="1:10" ht="15.75">
      <c r="A154" s="271">
        <f t="shared" si="2"/>
        <v>36</v>
      </c>
      <c r="B154" s="277" t="s">
        <v>1642</v>
      </c>
      <c r="C154" s="277" t="s">
        <v>602</v>
      </c>
      <c r="D154" s="277">
        <v>63</v>
      </c>
      <c r="E154" s="278">
        <v>22.2</v>
      </c>
      <c r="F154" s="271" t="s">
        <v>1638</v>
      </c>
      <c r="G154" s="271">
        <v>4</v>
      </c>
      <c r="H154" s="279">
        <v>1</v>
      </c>
      <c r="I154" s="279">
        <v>5</v>
      </c>
      <c r="J154" s="271" t="s">
        <v>246</v>
      </c>
    </row>
    <row r="155" spans="1:10" ht="15.75">
      <c r="A155" s="271">
        <f t="shared" si="2"/>
        <v>37</v>
      </c>
      <c r="B155" s="277" t="s">
        <v>602</v>
      </c>
      <c r="C155" s="277" t="s">
        <v>303</v>
      </c>
      <c r="D155" s="277">
        <v>63</v>
      </c>
      <c r="E155" s="278">
        <v>64.8</v>
      </c>
      <c r="F155" s="271" t="s">
        <v>1638</v>
      </c>
      <c r="G155" s="271">
        <v>4</v>
      </c>
      <c r="H155" s="279">
        <v>1</v>
      </c>
      <c r="I155" s="279">
        <v>5</v>
      </c>
      <c r="J155" s="271" t="s">
        <v>246</v>
      </c>
    </row>
    <row r="156" spans="1:10" ht="15.75">
      <c r="A156" s="271">
        <f t="shared" si="2"/>
        <v>38</v>
      </c>
      <c r="B156" s="277" t="s">
        <v>303</v>
      </c>
      <c r="C156" s="277" t="s">
        <v>1378</v>
      </c>
      <c r="D156" s="277">
        <v>63</v>
      </c>
      <c r="E156" s="278">
        <v>24.6</v>
      </c>
      <c r="F156" s="271" t="s">
        <v>1638</v>
      </c>
      <c r="G156" s="271">
        <v>4</v>
      </c>
      <c r="H156" s="279">
        <v>1</v>
      </c>
      <c r="I156" s="279">
        <v>5</v>
      </c>
      <c r="J156" s="271" t="s">
        <v>246</v>
      </c>
    </row>
    <row r="157" spans="1:10" ht="15.75">
      <c r="A157" s="271">
        <f t="shared" si="2"/>
        <v>39</v>
      </c>
      <c r="B157" s="277" t="s">
        <v>1378</v>
      </c>
      <c r="C157" s="277" t="s">
        <v>1379</v>
      </c>
      <c r="D157" s="277">
        <v>63</v>
      </c>
      <c r="E157" s="278">
        <v>17.899999999999999</v>
      </c>
      <c r="F157" s="271" t="s">
        <v>1638</v>
      </c>
      <c r="G157" s="271">
        <v>4</v>
      </c>
      <c r="H157" s="279">
        <v>1</v>
      </c>
      <c r="I157" s="279">
        <v>5</v>
      </c>
      <c r="J157" s="271" t="s">
        <v>246</v>
      </c>
    </row>
    <row r="158" spans="1:10" ht="15.75">
      <c r="A158" s="271">
        <f t="shared" si="2"/>
        <v>40</v>
      </c>
      <c r="B158" s="277" t="s">
        <v>1378</v>
      </c>
      <c r="C158" s="277" t="s">
        <v>330</v>
      </c>
      <c r="D158" s="277">
        <v>63</v>
      </c>
      <c r="E158" s="278">
        <v>72.400000000000006</v>
      </c>
      <c r="F158" s="271" t="s">
        <v>1638</v>
      </c>
      <c r="G158" s="271">
        <v>4</v>
      </c>
      <c r="H158" s="279">
        <v>1</v>
      </c>
      <c r="I158" s="279">
        <v>5</v>
      </c>
      <c r="J158" s="271" t="s">
        <v>246</v>
      </c>
    </row>
    <row r="159" spans="1:10" ht="15.75">
      <c r="A159" s="271">
        <f t="shared" si="2"/>
        <v>41</v>
      </c>
      <c r="B159" s="277" t="s">
        <v>602</v>
      </c>
      <c r="C159" s="277" t="s">
        <v>330</v>
      </c>
      <c r="D159" s="277">
        <v>63</v>
      </c>
      <c r="E159" s="278">
        <v>31.2</v>
      </c>
      <c r="F159" s="271" t="s">
        <v>1638</v>
      </c>
      <c r="G159" s="271">
        <v>4</v>
      </c>
      <c r="H159" s="279">
        <v>1</v>
      </c>
      <c r="I159" s="279">
        <v>5</v>
      </c>
      <c r="J159" s="271" t="s">
        <v>246</v>
      </c>
    </row>
    <row r="160" spans="1:10" ht="15.75">
      <c r="A160" s="271">
        <f t="shared" si="2"/>
        <v>42</v>
      </c>
      <c r="B160" s="277" t="s">
        <v>330</v>
      </c>
      <c r="C160" s="277" t="s">
        <v>271</v>
      </c>
      <c r="D160" s="277">
        <v>63</v>
      </c>
      <c r="E160" s="278">
        <v>3.5</v>
      </c>
      <c r="F160" s="271" t="s">
        <v>1638</v>
      </c>
      <c r="G160" s="271">
        <v>4</v>
      </c>
      <c r="H160" s="279">
        <v>1</v>
      </c>
      <c r="I160" s="279">
        <v>5</v>
      </c>
      <c r="J160" s="271" t="s">
        <v>246</v>
      </c>
    </row>
    <row r="161" spans="1:10" ht="15.75">
      <c r="A161" s="271">
        <f t="shared" si="2"/>
        <v>43</v>
      </c>
      <c r="B161" s="277" t="s">
        <v>330</v>
      </c>
      <c r="C161" s="277" t="s">
        <v>271</v>
      </c>
      <c r="D161" s="277">
        <v>63</v>
      </c>
      <c r="E161" s="278">
        <v>74.8</v>
      </c>
      <c r="F161" s="271" t="s">
        <v>1638</v>
      </c>
      <c r="G161" s="271">
        <v>4</v>
      </c>
      <c r="H161" s="279">
        <v>1</v>
      </c>
      <c r="I161" s="279">
        <v>5</v>
      </c>
      <c r="J161" s="271" t="s">
        <v>246</v>
      </c>
    </row>
    <row r="162" spans="1:10" ht="15.75">
      <c r="A162" s="271">
        <f t="shared" si="2"/>
        <v>44</v>
      </c>
      <c r="B162" s="277" t="s">
        <v>884</v>
      </c>
      <c r="C162" s="277" t="s">
        <v>713</v>
      </c>
      <c r="D162" s="277">
        <v>63</v>
      </c>
      <c r="E162" s="278">
        <v>22.9</v>
      </c>
      <c r="F162" s="271" t="s">
        <v>1638</v>
      </c>
      <c r="G162" s="271">
        <v>4</v>
      </c>
      <c r="H162" s="279">
        <v>1</v>
      </c>
      <c r="I162" s="279">
        <v>5</v>
      </c>
      <c r="J162" s="271" t="s">
        <v>246</v>
      </c>
    </row>
    <row r="163" spans="1:10" ht="15.75">
      <c r="A163" s="271">
        <f t="shared" si="2"/>
        <v>45</v>
      </c>
      <c r="B163" s="277" t="s">
        <v>884</v>
      </c>
      <c r="C163" s="277" t="s">
        <v>713</v>
      </c>
      <c r="D163" s="277">
        <v>63</v>
      </c>
      <c r="E163" s="278">
        <v>95.5</v>
      </c>
      <c r="F163" s="271" t="s">
        <v>1638</v>
      </c>
      <c r="G163" s="271">
        <v>4</v>
      </c>
      <c r="H163" s="279">
        <v>1</v>
      </c>
      <c r="I163" s="279">
        <v>5</v>
      </c>
      <c r="J163" s="271" t="s">
        <v>246</v>
      </c>
    </row>
    <row r="164" spans="1:10" ht="15.75">
      <c r="A164" s="271">
        <f t="shared" si="2"/>
        <v>46</v>
      </c>
      <c r="B164" s="277" t="s">
        <v>713</v>
      </c>
      <c r="C164" s="277" t="s">
        <v>1644</v>
      </c>
      <c r="D164" s="277">
        <v>63</v>
      </c>
      <c r="E164" s="278">
        <v>60.1</v>
      </c>
      <c r="F164" s="271" t="s">
        <v>1638</v>
      </c>
      <c r="G164" s="271">
        <v>4</v>
      </c>
      <c r="H164" s="279">
        <v>1</v>
      </c>
      <c r="I164" s="279">
        <v>5</v>
      </c>
      <c r="J164" s="271" t="s">
        <v>246</v>
      </c>
    </row>
    <row r="165" spans="1:10" ht="15.75">
      <c r="A165" s="271">
        <f t="shared" si="2"/>
        <v>47</v>
      </c>
      <c r="B165" s="277" t="s">
        <v>713</v>
      </c>
      <c r="C165" s="277" t="s">
        <v>1645</v>
      </c>
      <c r="D165" s="277">
        <v>63</v>
      </c>
      <c r="E165" s="278">
        <v>25.7</v>
      </c>
      <c r="F165" s="271" t="s">
        <v>1638</v>
      </c>
      <c r="G165" s="271">
        <v>4</v>
      </c>
      <c r="H165" s="279">
        <v>1</v>
      </c>
      <c r="I165" s="279">
        <v>5</v>
      </c>
      <c r="J165" s="271" t="s">
        <v>246</v>
      </c>
    </row>
    <row r="166" spans="1:10" ht="15.75">
      <c r="A166" s="271">
        <f t="shared" si="2"/>
        <v>48</v>
      </c>
      <c r="B166" s="277" t="s">
        <v>1646</v>
      </c>
      <c r="C166" s="277" t="s">
        <v>1647</v>
      </c>
      <c r="D166" s="277">
        <v>63</v>
      </c>
      <c r="E166" s="278">
        <v>31.4</v>
      </c>
      <c r="F166" s="271" t="s">
        <v>1638</v>
      </c>
      <c r="G166" s="271">
        <v>4</v>
      </c>
      <c r="H166" s="279">
        <v>1</v>
      </c>
      <c r="I166" s="279">
        <v>5</v>
      </c>
      <c r="J166" s="271" t="s">
        <v>246</v>
      </c>
    </row>
    <row r="167" spans="1:10" ht="15.75">
      <c r="A167" s="271">
        <f t="shared" si="2"/>
        <v>49</v>
      </c>
      <c r="B167" s="277" t="s">
        <v>1646</v>
      </c>
      <c r="C167" s="277" t="s">
        <v>272</v>
      </c>
      <c r="D167" s="277">
        <v>63</v>
      </c>
      <c r="E167" s="278">
        <v>74.099999999999994</v>
      </c>
      <c r="F167" s="271" t="s">
        <v>1638</v>
      </c>
      <c r="G167" s="271">
        <v>4</v>
      </c>
      <c r="H167" s="279">
        <v>1</v>
      </c>
      <c r="I167" s="279">
        <v>5</v>
      </c>
      <c r="J167" s="271" t="s">
        <v>246</v>
      </c>
    </row>
    <row r="168" spans="1:10" ht="15.75">
      <c r="A168" s="271">
        <f t="shared" si="2"/>
        <v>50</v>
      </c>
      <c r="B168" s="277" t="s">
        <v>1646</v>
      </c>
      <c r="C168" s="277" t="s">
        <v>272</v>
      </c>
      <c r="D168" s="277">
        <v>63</v>
      </c>
      <c r="E168" s="278">
        <v>75.099999999999994</v>
      </c>
      <c r="F168" s="271" t="s">
        <v>1638</v>
      </c>
      <c r="G168" s="271">
        <v>4</v>
      </c>
      <c r="H168" s="279">
        <v>1</v>
      </c>
      <c r="I168" s="279">
        <v>5</v>
      </c>
      <c r="J168" s="271" t="s">
        <v>246</v>
      </c>
    </row>
    <row r="169" spans="1:10" ht="15.75">
      <c r="A169" s="271">
        <f t="shared" si="2"/>
        <v>51</v>
      </c>
      <c r="B169" s="277" t="s">
        <v>701</v>
      </c>
      <c r="C169" s="277" t="s">
        <v>272</v>
      </c>
      <c r="D169" s="277">
        <v>63</v>
      </c>
      <c r="E169" s="278">
        <v>43.7</v>
      </c>
      <c r="F169" s="271" t="s">
        <v>1638</v>
      </c>
      <c r="G169" s="271">
        <v>4</v>
      </c>
      <c r="H169" s="279">
        <v>1</v>
      </c>
      <c r="I169" s="279">
        <v>5</v>
      </c>
      <c r="J169" s="271" t="s">
        <v>246</v>
      </c>
    </row>
    <row r="170" spans="1:10" ht="15.75">
      <c r="A170" s="271">
        <f t="shared" si="2"/>
        <v>52</v>
      </c>
      <c r="B170" s="277" t="s">
        <v>1648</v>
      </c>
      <c r="C170" s="277" t="s">
        <v>709</v>
      </c>
      <c r="D170" s="277">
        <v>63</v>
      </c>
      <c r="E170" s="278">
        <v>272.8</v>
      </c>
      <c r="F170" s="271" t="s">
        <v>1638</v>
      </c>
      <c r="G170" s="271">
        <v>4</v>
      </c>
      <c r="H170" s="279">
        <v>1</v>
      </c>
      <c r="I170" s="279">
        <v>5</v>
      </c>
      <c r="J170" s="271" t="s">
        <v>246</v>
      </c>
    </row>
    <row r="171" spans="1:10" ht="15.75">
      <c r="A171" s="271">
        <f t="shared" si="2"/>
        <v>53</v>
      </c>
      <c r="B171" s="277" t="s">
        <v>709</v>
      </c>
      <c r="C171" s="277" t="s">
        <v>712</v>
      </c>
      <c r="D171" s="277">
        <v>63</v>
      </c>
      <c r="E171" s="278">
        <v>176</v>
      </c>
      <c r="F171" s="271" t="s">
        <v>1638</v>
      </c>
      <c r="G171" s="271">
        <v>4</v>
      </c>
      <c r="H171" s="279">
        <v>1</v>
      </c>
      <c r="I171" s="279">
        <v>5</v>
      </c>
      <c r="J171" s="271" t="s">
        <v>246</v>
      </c>
    </row>
    <row r="172" spans="1:10" ht="15.75">
      <c r="A172" s="271">
        <f t="shared" si="2"/>
        <v>54</v>
      </c>
      <c r="B172" s="277" t="s">
        <v>712</v>
      </c>
      <c r="C172" s="277" t="s">
        <v>352</v>
      </c>
      <c r="D172" s="277">
        <v>63</v>
      </c>
      <c r="E172" s="278">
        <v>6.5</v>
      </c>
      <c r="F172" s="271" t="s">
        <v>1638</v>
      </c>
      <c r="G172" s="271">
        <v>4</v>
      </c>
      <c r="H172" s="279">
        <v>1</v>
      </c>
      <c r="I172" s="279">
        <v>5</v>
      </c>
      <c r="J172" s="271" t="s">
        <v>246</v>
      </c>
    </row>
    <row r="173" spans="1:10" ht="15.75">
      <c r="A173" s="271">
        <f t="shared" si="2"/>
        <v>55</v>
      </c>
      <c r="B173" s="277" t="s">
        <v>712</v>
      </c>
      <c r="C173" s="277" t="s">
        <v>352</v>
      </c>
      <c r="D173" s="277">
        <v>63</v>
      </c>
      <c r="E173" s="278">
        <v>48.2</v>
      </c>
      <c r="F173" s="271" t="s">
        <v>1638</v>
      </c>
      <c r="G173" s="271">
        <v>4</v>
      </c>
      <c r="H173" s="279">
        <v>1</v>
      </c>
      <c r="I173" s="279">
        <v>5</v>
      </c>
      <c r="J173" s="271" t="s">
        <v>246</v>
      </c>
    </row>
    <row r="174" spans="1:10" ht="15.75">
      <c r="A174" s="271">
        <f t="shared" si="2"/>
        <v>56</v>
      </c>
      <c r="B174" s="277" t="s">
        <v>712</v>
      </c>
      <c r="C174" s="277" t="s">
        <v>701</v>
      </c>
      <c r="D174" s="277">
        <v>63</v>
      </c>
      <c r="E174" s="278">
        <v>158.6</v>
      </c>
      <c r="F174" s="271" t="s">
        <v>1638</v>
      </c>
      <c r="G174" s="271">
        <v>4</v>
      </c>
      <c r="H174" s="279">
        <v>1</v>
      </c>
      <c r="I174" s="279">
        <v>5</v>
      </c>
      <c r="J174" s="271" t="s">
        <v>246</v>
      </c>
    </row>
    <row r="175" spans="1:10" ht="15.75">
      <c r="A175" s="208" t="s">
        <v>1055</v>
      </c>
      <c r="B175" s="208"/>
      <c r="C175" s="208"/>
      <c r="D175" s="208"/>
      <c r="E175" s="284" t="s">
        <v>1056</v>
      </c>
      <c r="F175" s="284"/>
      <c r="G175" s="284"/>
      <c r="H175" s="271"/>
      <c r="I175" s="271" t="s">
        <v>1057</v>
      </c>
      <c r="J175" s="271"/>
    </row>
    <row r="176" spans="1:10" ht="15.75">
      <c r="A176" s="283" t="s">
        <v>1058</v>
      </c>
      <c r="B176" s="283"/>
      <c r="C176" s="283"/>
      <c r="D176" s="283"/>
      <c r="E176" s="284" t="s">
        <v>1058</v>
      </c>
      <c r="F176" s="284"/>
      <c r="G176" s="284"/>
      <c r="H176" s="284"/>
      <c r="I176" s="284" t="s">
        <v>1058</v>
      </c>
      <c r="J176" s="284"/>
    </row>
    <row r="177" spans="1:10" ht="15.75">
      <c r="A177" s="283" t="s">
        <v>1059</v>
      </c>
      <c r="B177" s="283"/>
      <c r="C177" s="283"/>
      <c r="D177" s="283"/>
      <c r="E177" s="284" t="s">
        <v>1059</v>
      </c>
      <c r="F177" s="284"/>
      <c r="G177" s="284"/>
      <c r="H177" s="284"/>
      <c r="I177" s="284" t="s">
        <v>1059</v>
      </c>
      <c r="J177" s="284"/>
    </row>
    <row r="178" spans="1:10" ht="15.75">
      <c r="A178" s="283" t="s">
        <v>1060</v>
      </c>
      <c r="B178" s="283"/>
      <c r="C178" s="283"/>
      <c r="D178" s="283"/>
      <c r="E178" s="284" t="s">
        <v>1060</v>
      </c>
      <c r="F178" s="284"/>
      <c r="G178" s="284"/>
      <c r="H178" s="284"/>
      <c r="I178" s="284" t="s">
        <v>1060</v>
      </c>
      <c r="J178" s="284"/>
    </row>
    <row r="180" spans="1:10" ht="18.75">
      <c r="A180" s="285" t="s">
        <v>1032</v>
      </c>
      <c r="B180" s="285"/>
      <c r="C180" s="285" t="s">
        <v>1033</v>
      </c>
      <c r="D180" s="285"/>
      <c r="E180" s="285"/>
      <c r="F180" s="285"/>
      <c r="G180" s="285"/>
      <c r="H180" s="285"/>
      <c r="I180" s="285"/>
      <c r="J180" s="285"/>
    </row>
    <row r="181" spans="1:10" ht="18.75">
      <c r="A181" s="285" t="s">
        <v>1034</v>
      </c>
      <c r="B181" s="285"/>
      <c r="C181" s="285" t="s">
        <v>1035</v>
      </c>
      <c r="D181" s="285"/>
      <c r="E181" s="285"/>
      <c r="F181" s="285"/>
      <c r="G181" s="285"/>
      <c r="H181" s="285"/>
      <c r="I181" s="285"/>
      <c r="J181" s="285"/>
    </row>
    <row r="182" spans="1:10" ht="18.75">
      <c r="A182" s="285" t="s">
        <v>1036</v>
      </c>
      <c r="B182" s="285"/>
      <c r="C182" s="285" t="s">
        <v>1037</v>
      </c>
      <c r="D182" s="285"/>
      <c r="E182" s="285"/>
      <c r="F182" s="285"/>
      <c r="G182" s="285"/>
      <c r="H182" s="285"/>
      <c r="I182" s="285"/>
      <c r="J182" s="285"/>
    </row>
    <row r="183" spans="1:10" ht="18.75">
      <c r="A183" s="285" t="s">
        <v>1038</v>
      </c>
      <c r="B183" s="285"/>
      <c r="C183" s="285" t="s">
        <v>1039</v>
      </c>
      <c r="D183" s="285"/>
      <c r="E183" s="285"/>
      <c r="F183" s="285"/>
      <c r="G183" s="285"/>
      <c r="H183" s="285"/>
      <c r="I183" s="285"/>
      <c r="J183" s="285"/>
    </row>
    <row r="184" spans="1:10" ht="18.75">
      <c r="A184" s="285" t="s">
        <v>1040</v>
      </c>
      <c r="B184" s="285"/>
      <c r="C184" s="285" t="s">
        <v>1041</v>
      </c>
      <c r="D184" s="285"/>
      <c r="E184" s="285"/>
      <c r="F184" s="285"/>
      <c r="G184" s="285"/>
      <c r="H184" s="285"/>
      <c r="I184" s="285"/>
      <c r="J184" s="285"/>
    </row>
    <row r="185" spans="1:10" ht="18.75">
      <c r="A185" s="285" t="s">
        <v>1042</v>
      </c>
      <c r="B185" s="285"/>
      <c r="C185" s="285" t="s">
        <v>1617</v>
      </c>
      <c r="D185" s="285"/>
      <c r="E185" s="285"/>
      <c r="F185" s="285"/>
      <c r="G185" s="285"/>
      <c r="H185" s="285"/>
      <c r="I185" s="270" t="s">
        <v>1108</v>
      </c>
      <c r="J185" s="270"/>
    </row>
    <row r="186" spans="1:10" ht="30">
      <c r="A186" s="267" t="s">
        <v>1044</v>
      </c>
      <c r="B186" s="267" t="s">
        <v>69</v>
      </c>
      <c r="C186" s="267" t="s">
        <v>70</v>
      </c>
      <c r="D186" s="267" t="s">
        <v>1045</v>
      </c>
      <c r="E186" s="267" t="s">
        <v>1046</v>
      </c>
      <c r="F186" s="267" t="s">
        <v>1047</v>
      </c>
      <c r="G186" s="267" t="s">
        <v>1048</v>
      </c>
      <c r="H186" s="132" t="s">
        <v>1049</v>
      </c>
      <c r="I186" s="133" t="s">
        <v>56</v>
      </c>
      <c r="J186" s="267" t="s">
        <v>1050</v>
      </c>
    </row>
    <row r="187" spans="1:10" ht="15.75">
      <c r="A187" s="271">
        <v>1</v>
      </c>
      <c r="B187" s="277" t="s">
        <v>323</v>
      </c>
      <c r="C187" s="277" t="s">
        <v>334</v>
      </c>
      <c r="D187" s="277">
        <v>90</v>
      </c>
      <c r="E187" s="278">
        <v>98.2</v>
      </c>
      <c r="F187" s="269" t="s">
        <v>118</v>
      </c>
      <c r="G187" s="269">
        <v>3.5</v>
      </c>
      <c r="H187" s="271">
        <v>1</v>
      </c>
      <c r="I187" s="271">
        <v>4.5</v>
      </c>
      <c r="J187" s="271" t="s">
        <v>246</v>
      </c>
    </row>
    <row r="188" spans="1:10" ht="15.75">
      <c r="A188" s="271">
        <f>1+A187</f>
        <v>2</v>
      </c>
      <c r="B188" s="277" t="s">
        <v>323</v>
      </c>
      <c r="C188" s="277" t="s">
        <v>334</v>
      </c>
      <c r="D188" s="277">
        <v>90</v>
      </c>
      <c r="E188" s="278">
        <v>88.1</v>
      </c>
      <c r="F188" s="269" t="s">
        <v>118</v>
      </c>
      <c r="G188" s="269">
        <v>3.5</v>
      </c>
      <c r="H188" s="271">
        <v>1</v>
      </c>
      <c r="I188" s="271">
        <v>4.5</v>
      </c>
      <c r="J188" s="271" t="s">
        <v>246</v>
      </c>
    </row>
    <row r="189" spans="1:10" ht="15.75">
      <c r="A189" s="271">
        <f t="shared" ref="A189:A230" si="3">1+A188</f>
        <v>3</v>
      </c>
      <c r="B189" s="277" t="s">
        <v>323</v>
      </c>
      <c r="C189" s="277" t="s">
        <v>334</v>
      </c>
      <c r="D189" s="277">
        <v>90</v>
      </c>
      <c r="E189" s="278">
        <v>43.1</v>
      </c>
      <c r="F189" s="269" t="s">
        <v>118</v>
      </c>
      <c r="G189" s="269">
        <v>3.5</v>
      </c>
      <c r="H189" s="271">
        <v>1</v>
      </c>
      <c r="I189" s="271">
        <v>4.5</v>
      </c>
      <c r="J189" s="271" t="s">
        <v>246</v>
      </c>
    </row>
    <row r="190" spans="1:10" ht="15.75">
      <c r="A190" s="271">
        <f t="shared" si="3"/>
        <v>4</v>
      </c>
      <c r="B190" s="277" t="s">
        <v>320</v>
      </c>
      <c r="C190" s="277" t="s">
        <v>1628</v>
      </c>
      <c r="D190" s="277">
        <v>90</v>
      </c>
      <c r="E190" s="278">
        <v>5.3</v>
      </c>
      <c r="F190" s="269" t="s">
        <v>118</v>
      </c>
      <c r="G190" s="269">
        <v>3.5</v>
      </c>
      <c r="H190" s="271">
        <v>1</v>
      </c>
      <c r="I190" s="271">
        <v>4.5</v>
      </c>
      <c r="J190" s="271" t="s">
        <v>246</v>
      </c>
    </row>
    <row r="191" spans="1:10" ht="15.75">
      <c r="A191" s="271">
        <f t="shared" si="3"/>
        <v>5</v>
      </c>
      <c r="B191" s="277" t="s">
        <v>596</v>
      </c>
      <c r="C191" s="277" t="s">
        <v>1630</v>
      </c>
      <c r="D191" s="277">
        <v>75</v>
      </c>
      <c r="E191" s="278">
        <v>84.2</v>
      </c>
      <c r="F191" s="269" t="s">
        <v>118</v>
      </c>
      <c r="G191" s="269">
        <v>3.5</v>
      </c>
      <c r="H191" s="271">
        <v>1</v>
      </c>
      <c r="I191" s="271">
        <v>4.5</v>
      </c>
      <c r="J191" s="271" t="s">
        <v>246</v>
      </c>
    </row>
    <row r="192" spans="1:10" ht="15.75">
      <c r="A192" s="271">
        <f t="shared" si="3"/>
        <v>6</v>
      </c>
      <c r="B192" s="277" t="s">
        <v>596</v>
      </c>
      <c r="C192" s="277" t="s">
        <v>1630</v>
      </c>
      <c r="D192" s="277">
        <v>75</v>
      </c>
      <c r="E192" s="278">
        <v>3.8</v>
      </c>
      <c r="F192" s="269" t="s">
        <v>118</v>
      </c>
      <c r="G192" s="269">
        <v>3.5</v>
      </c>
      <c r="H192" s="271">
        <v>1</v>
      </c>
      <c r="I192" s="271">
        <v>4.5</v>
      </c>
      <c r="J192" s="271" t="s">
        <v>246</v>
      </c>
    </row>
    <row r="193" spans="1:10" ht="15.75">
      <c r="A193" s="271">
        <f t="shared" si="3"/>
        <v>7</v>
      </c>
      <c r="B193" s="277" t="s">
        <v>596</v>
      </c>
      <c r="C193" s="277" t="s">
        <v>1630</v>
      </c>
      <c r="D193" s="277">
        <v>75</v>
      </c>
      <c r="E193" s="278">
        <v>80.7</v>
      </c>
      <c r="F193" s="269" t="s">
        <v>118</v>
      </c>
      <c r="G193" s="269">
        <v>3.5</v>
      </c>
      <c r="H193" s="271">
        <v>1</v>
      </c>
      <c r="I193" s="271">
        <v>4.5</v>
      </c>
      <c r="J193" s="271" t="s">
        <v>246</v>
      </c>
    </row>
    <row r="194" spans="1:10" ht="15.75">
      <c r="A194" s="271">
        <f t="shared" si="3"/>
        <v>8</v>
      </c>
      <c r="B194" s="277" t="s">
        <v>701</v>
      </c>
      <c r="C194" s="277" t="s">
        <v>113</v>
      </c>
      <c r="D194" s="277">
        <v>63</v>
      </c>
      <c r="E194" s="278">
        <v>84.9</v>
      </c>
      <c r="F194" s="269" t="s">
        <v>118</v>
      </c>
      <c r="G194" s="269">
        <v>3.5</v>
      </c>
      <c r="H194" s="271">
        <v>1</v>
      </c>
      <c r="I194" s="271">
        <v>4.5</v>
      </c>
      <c r="J194" s="271" t="s">
        <v>246</v>
      </c>
    </row>
    <row r="195" spans="1:10" ht="15.75">
      <c r="A195" s="271">
        <f t="shared" si="3"/>
        <v>9</v>
      </c>
      <c r="B195" s="277" t="s">
        <v>113</v>
      </c>
      <c r="C195" s="277" t="s">
        <v>708</v>
      </c>
      <c r="D195" s="277">
        <v>63</v>
      </c>
      <c r="E195" s="278">
        <v>36.799999999999997</v>
      </c>
      <c r="F195" s="269" t="s">
        <v>118</v>
      </c>
      <c r="G195" s="269">
        <v>3.5</v>
      </c>
      <c r="H195" s="271">
        <v>1</v>
      </c>
      <c r="I195" s="271">
        <v>4.5</v>
      </c>
      <c r="J195" s="271" t="s">
        <v>246</v>
      </c>
    </row>
    <row r="196" spans="1:10" ht="15.75">
      <c r="A196" s="271">
        <f t="shared" si="3"/>
        <v>10</v>
      </c>
      <c r="B196" s="277" t="s">
        <v>113</v>
      </c>
      <c r="C196" s="277" t="s">
        <v>708</v>
      </c>
      <c r="D196" s="277">
        <v>63</v>
      </c>
      <c r="E196" s="278">
        <v>14.5</v>
      </c>
      <c r="F196" s="269" t="s">
        <v>118</v>
      </c>
      <c r="G196" s="269">
        <v>3.5</v>
      </c>
      <c r="H196" s="271">
        <v>1</v>
      </c>
      <c r="I196" s="271">
        <v>4.5</v>
      </c>
      <c r="J196" s="271" t="s">
        <v>246</v>
      </c>
    </row>
    <row r="197" spans="1:10" ht="15.75">
      <c r="A197" s="271">
        <f t="shared" si="3"/>
        <v>11</v>
      </c>
      <c r="B197" s="277" t="s">
        <v>708</v>
      </c>
      <c r="C197" s="277" t="s">
        <v>272</v>
      </c>
      <c r="D197" s="277">
        <v>63</v>
      </c>
      <c r="E197" s="278">
        <v>84.3</v>
      </c>
      <c r="F197" s="269" t="s">
        <v>118</v>
      </c>
      <c r="G197" s="269">
        <v>3.5</v>
      </c>
      <c r="H197" s="271">
        <v>1</v>
      </c>
      <c r="I197" s="271">
        <v>4.5</v>
      </c>
      <c r="J197" s="271" t="s">
        <v>246</v>
      </c>
    </row>
    <row r="198" spans="1:10" ht="15.75">
      <c r="A198" s="271">
        <f t="shared" si="3"/>
        <v>12</v>
      </c>
      <c r="B198" s="277" t="s">
        <v>708</v>
      </c>
      <c r="C198" s="277" t="s">
        <v>310</v>
      </c>
      <c r="D198" s="277">
        <v>63</v>
      </c>
      <c r="E198" s="278">
        <v>61.1</v>
      </c>
      <c r="F198" s="269" t="s">
        <v>118</v>
      </c>
      <c r="G198" s="269">
        <v>3.5</v>
      </c>
      <c r="H198" s="271">
        <v>1</v>
      </c>
      <c r="I198" s="271">
        <v>4.5</v>
      </c>
      <c r="J198" s="271" t="s">
        <v>246</v>
      </c>
    </row>
    <row r="199" spans="1:10" ht="15.75">
      <c r="A199" s="271">
        <f t="shared" si="3"/>
        <v>13</v>
      </c>
      <c r="B199" s="277" t="s">
        <v>713</v>
      </c>
      <c r="C199" s="277" t="s">
        <v>884</v>
      </c>
      <c r="D199" s="277">
        <v>63</v>
      </c>
      <c r="E199" s="278">
        <v>24.9</v>
      </c>
      <c r="F199" s="269" t="s">
        <v>118</v>
      </c>
      <c r="G199" s="269">
        <v>3.5</v>
      </c>
      <c r="H199" s="271">
        <v>1</v>
      </c>
      <c r="I199" s="271">
        <v>4.5</v>
      </c>
      <c r="J199" s="271" t="s">
        <v>246</v>
      </c>
    </row>
    <row r="200" spans="1:10" ht="15.75">
      <c r="A200" s="271">
        <f t="shared" si="3"/>
        <v>14</v>
      </c>
      <c r="B200" s="277" t="s">
        <v>884</v>
      </c>
      <c r="C200" s="277" t="s">
        <v>696</v>
      </c>
      <c r="D200" s="277">
        <v>63</v>
      </c>
      <c r="E200" s="278">
        <v>76.300000000000011</v>
      </c>
      <c r="F200" s="269" t="s">
        <v>118</v>
      </c>
      <c r="G200" s="269">
        <v>3.5</v>
      </c>
      <c r="H200" s="271">
        <v>1</v>
      </c>
      <c r="I200" s="271">
        <v>4.5</v>
      </c>
      <c r="J200" s="271" t="s">
        <v>246</v>
      </c>
    </row>
    <row r="201" spans="1:10" ht="15.75">
      <c r="A201" s="271">
        <f t="shared" si="3"/>
        <v>15</v>
      </c>
      <c r="B201" s="277" t="s">
        <v>696</v>
      </c>
      <c r="C201" s="277" t="s">
        <v>443</v>
      </c>
      <c r="D201" s="277">
        <v>63</v>
      </c>
      <c r="E201" s="278">
        <v>51.4</v>
      </c>
      <c r="F201" s="269" t="s">
        <v>118</v>
      </c>
      <c r="G201" s="269">
        <v>3.5</v>
      </c>
      <c r="H201" s="271">
        <v>1</v>
      </c>
      <c r="I201" s="271">
        <v>4.5</v>
      </c>
      <c r="J201" s="271" t="s">
        <v>246</v>
      </c>
    </row>
    <row r="202" spans="1:10" ht="15.75">
      <c r="A202" s="271">
        <f t="shared" si="3"/>
        <v>16</v>
      </c>
      <c r="B202" s="277" t="s">
        <v>696</v>
      </c>
      <c r="C202" s="277" t="s">
        <v>709</v>
      </c>
      <c r="D202" s="277">
        <v>63</v>
      </c>
      <c r="E202" s="278">
        <v>75.099999999999994</v>
      </c>
      <c r="F202" s="269" t="s">
        <v>118</v>
      </c>
      <c r="G202" s="269">
        <v>3.5</v>
      </c>
      <c r="H202" s="271">
        <v>1</v>
      </c>
      <c r="I202" s="271">
        <v>4.5</v>
      </c>
      <c r="J202" s="271" t="s">
        <v>246</v>
      </c>
    </row>
    <row r="203" spans="1:10" ht="15.75">
      <c r="A203" s="271">
        <f t="shared" si="3"/>
        <v>17</v>
      </c>
      <c r="B203" s="277" t="s">
        <v>884</v>
      </c>
      <c r="C203" s="277" t="s">
        <v>1052</v>
      </c>
      <c r="D203" s="277">
        <v>63</v>
      </c>
      <c r="E203" s="278">
        <v>49.2</v>
      </c>
      <c r="F203" s="269" t="s">
        <v>118</v>
      </c>
      <c r="G203" s="269">
        <v>3.5</v>
      </c>
      <c r="H203" s="271">
        <v>1</v>
      </c>
      <c r="I203" s="271">
        <v>4.5</v>
      </c>
      <c r="J203" s="271" t="s">
        <v>246</v>
      </c>
    </row>
    <row r="204" spans="1:10" ht="15.75">
      <c r="A204" s="271">
        <f t="shared" si="3"/>
        <v>18</v>
      </c>
      <c r="B204" s="277" t="s">
        <v>1052</v>
      </c>
      <c r="C204" s="277" t="s">
        <v>619</v>
      </c>
      <c r="D204" s="277">
        <v>63</v>
      </c>
      <c r="E204" s="278">
        <v>36.1</v>
      </c>
      <c r="F204" s="269" t="s">
        <v>118</v>
      </c>
      <c r="G204" s="269">
        <v>3.5</v>
      </c>
      <c r="H204" s="271">
        <v>1</v>
      </c>
      <c r="I204" s="271">
        <v>4.5</v>
      </c>
      <c r="J204" s="271" t="s">
        <v>246</v>
      </c>
    </row>
    <row r="205" spans="1:10" ht="15.75">
      <c r="A205" s="271">
        <f t="shared" si="3"/>
        <v>19</v>
      </c>
      <c r="B205" s="277" t="s">
        <v>1052</v>
      </c>
      <c r="C205" s="277" t="s">
        <v>1621</v>
      </c>
      <c r="D205" s="277">
        <v>63</v>
      </c>
      <c r="E205" s="278">
        <v>16.2</v>
      </c>
      <c r="F205" s="269" t="s">
        <v>118</v>
      </c>
      <c r="G205" s="269">
        <v>3.5</v>
      </c>
      <c r="H205" s="271">
        <v>1</v>
      </c>
      <c r="I205" s="271">
        <v>4.5</v>
      </c>
      <c r="J205" s="271" t="s">
        <v>246</v>
      </c>
    </row>
    <row r="206" spans="1:10" ht="15.75">
      <c r="A206" s="271">
        <f t="shared" si="3"/>
        <v>20</v>
      </c>
      <c r="B206" s="277" t="s">
        <v>1621</v>
      </c>
      <c r="C206" s="277" t="s">
        <v>1649</v>
      </c>
      <c r="D206" s="277">
        <v>63</v>
      </c>
      <c r="E206" s="278">
        <v>34.6</v>
      </c>
      <c r="F206" s="269" t="s">
        <v>118</v>
      </c>
      <c r="G206" s="269">
        <v>3.5</v>
      </c>
      <c r="H206" s="271">
        <v>1</v>
      </c>
      <c r="I206" s="271">
        <v>4.5</v>
      </c>
      <c r="J206" s="271" t="s">
        <v>246</v>
      </c>
    </row>
    <row r="207" spans="1:10" ht="15.75">
      <c r="A207" s="271">
        <f t="shared" si="3"/>
        <v>21</v>
      </c>
      <c r="B207" s="277" t="s">
        <v>1621</v>
      </c>
      <c r="C207" s="277" t="s">
        <v>398</v>
      </c>
      <c r="D207" s="277">
        <v>63</v>
      </c>
      <c r="E207" s="278">
        <v>25.8</v>
      </c>
      <c r="F207" s="269" t="s">
        <v>118</v>
      </c>
      <c r="G207" s="269">
        <v>3.5</v>
      </c>
      <c r="H207" s="271">
        <v>1</v>
      </c>
      <c r="I207" s="271">
        <v>4.5</v>
      </c>
      <c r="J207" s="271" t="s">
        <v>246</v>
      </c>
    </row>
    <row r="208" spans="1:10" ht="15.75">
      <c r="A208" s="271">
        <f t="shared" si="3"/>
        <v>22</v>
      </c>
      <c r="B208" s="277" t="s">
        <v>1630</v>
      </c>
      <c r="C208" s="277" t="s">
        <v>1650</v>
      </c>
      <c r="D208" s="277">
        <v>63</v>
      </c>
      <c r="E208" s="278">
        <v>74.900000000000006</v>
      </c>
      <c r="F208" s="269" t="s">
        <v>118</v>
      </c>
      <c r="G208" s="269">
        <v>3.5</v>
      </c>
      <c r="H208" s="271">
        <v>1</v>
      </c>
      <c r="I208" s="271">
        <v>4.5</v>
      </c>
      <c r="J208" s="271" t="s">
        <v>246</v>
      </c>
    </row>
    <row r="209" spans="1:10" ht="15.75">
      <c r="A209" s="271">
        <f t="shared" si="3"/>
        <v>23</v>
      </c>
      <c r="B209" s="277" t="s">
        <v>596</v>
      </c>
      <c r="C209" s="277" t="s">
        <v>1651</v>
      </c>
      <c r="D209" s="277">
        <v>63</v>
      </c>
      <c r="E209" s="278">
        <v>349.2</v>
      </c>
      <c r="F209" s="269" t="s">
        <v>118</v>
      </c>
      <c r="G209" s="269">
        <v>3.5</v>
      </c>
      <c r="H209" s="271">
        <v>1</v>
      </c>
      <c r="I209" s="271">
        <v>4.5</v>
      </c>
      <c r="J209" s="271" t="s">
        <v>246</v>
      </c>
    </row>
    <row r="210" spans="1:10" ht="15.75">
      <c r="A210" s="271">
        <f t="shared" si="3"/>
        <v>24</v>
      </c>
      <c r="B210" s="277" t="s">
        <v>1163</v>
      </c>
      <c r="C210" s="277" t="s">
        <v>715</v>
      </c>
      <c r="D210" s="277">
        <v>63</v>
      </c>
      <c r="E210" s="278">
        <v>232.4</v>
      </c>
      <c r="F210" s="269" t="s">
        <v>118</v>
      </c>
      <c r="G210" s="269">
        <v>3.5</v>
      </c>
      <c r="H210" s="271">
        <v>1</v>
      </c>
      <c r="I210" s="271">
        <v>4.5</v>
      </c>
      <c r="J210" s="271" t="s">
        <v>246</v>
      </c>
    </row>
    <row r="211" spans="1:10" ht="15.75">
      <c r="A211" s="271">
        <f t="shared" si="3"/>
        <v>25</v>
      </c>
      <c r="B211" s="277" t="s">
        <v>1163</v>
      </c>
      <c r="C211" s="277" t="s">
        <v>413</v>
      </c>
      <c r="D211" s="277">
        <v>63</v>
      </c>
      <c r="E211" s="278">
        <v>3.3</v>
      </c>
      <c r="F211" s="269" t="s">
        <v>118</v>
      </c>
      <c r="G211" s="269">
        <v>3.5</v>
      </c>
      <c r="H211" s="271">
        <v>1</v>
      </c>
      <c r="I211" s="271">
        <v>4.5</v>
      </c>
      <c r="J211" s="271" t="s">
        <v>246</v>
      </c>
    </row>
    <row r="212" spans="1:10" ht="15.75">
      <c r="A212" s="271">
        <f t="shared" si="3"/>
        <v>26</v>
      </c>
      <c r="B212" s="277" t="s">
        <v>1163</v>
      </c>
      <c r="C212" s="277" t="s">
        <v>413</v>
      </c>
      <c r="D212" s="277">
        <v>63</v>
      </c>
      <c r="E212" s="278">
        <v>397.3</v>
      </c>
      <c r="F212" s="269" t="s">
        <v>118</v>
      </c>
      <c r="G212" s="269">
        <v>3.5</v>
      </c>
      <c r="H212" s="271">
        <v>1</v>
      </c>
      <c r="I212" s="271">
        <v>4.5</v>
      </c>
      <c r="J212" s="271" t="s">
        <v>246</v>
      </c>
    </row>
    <row r="213" spans="1:10" ht="15.75">
      <c r="A213" s="271">
        <f t="shared" si="3"/>
        <v>27</v>
      </c>
      <c r="B213" s="277" t="s">
        <v>413</v>
      </c>
      <c r="C213" s="277" t="s">
        <v>698</v>
      </c>
      <c r="D213" s="277">
        <v>63</v>
      </c>
      <c r="E213" s="278">
        <v>20.3</v>
      </c>
      <c r="F213" s="269" t="s">
        <v>118</v>
      </c>
      <c r="G213" s="269">
        <v>3.5</v>
      </c>
      <c r="H213" s="271">
        <v>1</v>
      </c>
      <c r="I213" s="271">
        <v>4.5</v>
      </c>
      <c r="J213" s="271" t="s">
        <v>246</v>
      </c>
    </row>
    <row r="214" spans="1:10" ht="15.75">
      <c r="A214" s="271">
        <f t="shared" si="3"/>
        <v>28</v>
      </c>
      <c r="B214" s="277" t="s">
        <v>698</v>
      </c>
      <c r="C214" s="277" t="s">
        <v>163</v>
      </c>
      <c r="D214" s="277">
        <v>63</v>
      </c>
      <c r="E214" s="278">
        <v>98.9</v>
      </c>
      <c r="F214" s="269" t="s">
        <v>118</v>
      </c>
      <c r="G214" s="269">
        <v>3.5</v>
      </c>
      <c r="H214" s="271">
        <v>1</v>
      </c>
      <c r="I214" s="271">
        <v>4.5</v>
      </c>
      <c r="J214" s="271" t="s">
        <v>246</v>
      </c>
    </row>
    <row r="215" spans="1:10" ht="15.75">
      <c r="A215" s="271">
        <f t="shared" si="3"/>
        <v>29</v>
      </c>
      <c r="B215" s="277" t="s">
        <v>163</v>
      </c>
      <c r="C215" s="277" t="s">
        <v>1652</v>
      </c>
      <c r="D215" s="277">
        <v>63</v>
      </c>
      <c r="E215" s="278">
        <v>38</v>
      </c>
      <c r="F215" s="269" t="s">
        <v>118</v>
      </c>
      <c r="G215" s="269">
        <v>3.5</v>
      </c>
      <c r="H215" s="271">
        <v>1</v>
      </c>
      <c r="I215" s="271">
        <v>4.5</v>
      </c>
      <c r="J215" s="271" t="s">
        <v>246</v>
      </c>
    </row>
    <row r="216" spans="1:10" ht="15.75">
      <c r="A216" s="271">
        <f t="shared" si="3"/>
        <v>30</v>
      </c>
      <c r="B216" s="277" t="s">
        <v>1652</v>
      </c>
      <c r="C216" s="277" t="s">
        <v>76</v>
      </c>
      <c r="D216" s="277">
        <v>63</v>
      </c>
      <c r="E216" s="278">
        <v>58.2</v>
      </c>
      <c r="F216" s="269" t="s">
        <v>118</v>
      </c>
      <c r="G216" s="269">
        <v>3.5</v>
      </c>
      <c r="H216" s="271">
        <v>1</v>
      </c>
      <c r="I216" s="271">
        <v>4.5</v>
      </c>
      <c r="J216" s="271" t="s">
        <v>246</v>
      </c>
    </row>
    <row r="217" spans="1:10" ht="15.75">
      <c r="A217" s="271">
        <f t="shared" si="3"/>
        <v>31</v>
      </c>
      <c r="B217" s="277" t="s">
        <v>1652</v>
      </c>
      <c r="C217" s="277" t="s">
        <v>1653</v>
      </c>
      <c r="D217" s="277">
        <v>63</v>
      </c>
      <c r="E217" s="278">
        <v>13.4</v>
      </c>
      <c r="F217" s="269" t="s">
        <v>118</v>
      </c>
      <c r="G217" s="269">
        <v>3.5</v>
      </c>
      <c r="H217" s="271">
        <v>1</v>
      </c>
      <c r="I217" s="271">
        <v>4.5</v>
      </c>
      <c r="J217" s="271" t="s">
        <v>246</v>
      </c>
    </row>
    <row r="218" spans="1:10" ht="15.75">
      <c r="A218" s="271">
        <f t="shared" si="3"/>
        <v>32</v>
      </c>
      <c r="B218" s="277" t="s">
        <v>76</v>
      </c>
      <c r="C218" s="277" t="s">
        <v>1654</v>
      </c>
      <c r="D218" s="277">
        <v>63</v>
      </c>
      <c r="E218" s="278">
        <v>63.5</v>
      </c>
      <c r="F218" s="269" t="s">
        <v>118</v>
      </c>
      <c r="G218" s="269">
        <v>3.5</v>
      </c>
      <c r="H218" s="271">
        <v>1</v>
      </c>
      <c r="I218" s="271">
        <v>4.5</v>
      </c>
      <c r="J218" s="271" t="s">
        <v>246</v>
      </c>
    </row>
    <row r="219" spans="1:10" ht="15.75">
      <c r="A219" s="271">
        <f t="shared" si="3"/>
        <v>33</v>
      </c>
      <c r="B219" s="277" t="s">
        <v>76</v>
      </c>
      <c r="C219" s="277" t="s">
        <v>401</v>
      </c>
      <c r="D219" s="277">
        <v>63</v>
      </c>
      <c r="E219" s="278">
        <v>98.1</v>
      </c>
      <c r="F219" s="269" t="s">
        <v>118</v>
      </c>
      <c r="G219" s="269">
        <v>3.5</v>
      </c>
      <c r="H219" s="271">
        <v>1</v>
      </c>
      <c r="I219" s="271">
        <v>4.5</v>
      </c>
      <c r="J219" s="271" t="s">
        <v>246</v>
      </c>
    </row>
    <row r="220" spans="1:10" ht="15.75">
      <c r="A220" s="271">
        <f t="shared" si="3"/>
        <v>34</v>
      </c>
      <c r="B220" s="277" t="s">
        <v>163</v>
      </c>
      <c r="C220" s="277" t="s">
        <v>413</v>
      </c>
      <c r="D220" s="277">
        <v>63</v>
      </c>
      <c r="E220" s="278">
        <v>101.3</v>
      </c>
      <c r="F220" s="269" t="s">
        <v>118</v>
      </c>
      <c r="G220" s="269">
        <v>3.5</v>
      </c>
      <c r="H220" s="271">
        <v>1</v>
      </c>
      <c r="I220" s="271">
        <v>4.5</v>
      </c>
      <c r="J220" s="271" t="s">
        <v>246</v>
      </c>
    </row>
    <row r="221" spans="1:10" ht="15.75">
      <c r="A221" s="271">
        <f t="shared" si="3"/>
        <v>35</v>
      </c>
      <c r="B221" s="277" t="s">
        <v>698</v>
      </c>
      <c r="C221" s="277" t="s">
        <v>311</v>
      </c>
      <c r="D221" s="277">
        <v>63</v>
      </c>
      <c r="E221" s="278">
        <v>174.9</v>
      </c>
      <c r="F221" s="269" t="s">
        <v>118</v>
      </c>
      <c r="G221" s="269">
        <v>3.5</v>
      </c>
      <c r="H221" s="271">
        <v>1</v>
      </c>
      <c r="I221" s="271">
        <v>4.5</v>
      </c>
      <c r="J221" s="271" t="s">
        <v>246</v>
      </c>
    </row>
    <row r="222" spans="1:10" ht="15.75">
      <c r="A222" s="271">
        <f t="shared" si="3"/>
        <v>36</v>
      </c>
      <c r="B222" s="277" t="s">
        <v>698</v>
      </c>
      <c r="C222" s="277" t="s">
        <v>311</v>
      </c>
      <c r="D222" s="277">
        <v>63</v>
      </c>
      <c r="E222" s="278">
        <v>22.7</v>
      </c>
      <c r="F222" s="269" t="s">
        <v>118</v>
      </c>
      <c r="G222" s="269">
        <v>3.5</v>
      </c>
      <c r="H222" s="271">
        <v>1</v>
      </c>
      <c r="I222" s="271">
        <v>4.5</v>
      </c>
      <c r="J222" s="271" t="s">
        <v>246</v>
      </c>
    </row>
    <row r="223" spans="1:10" ht="15.75">
      <c r="A223" s="271">
        <f t="shared" si="3"/>
        <v>37</v>
      </c>
      <c r="B223" s="277" t="s">
        <v>409</v>
      </c>
      <c r="C223" s="277" t="s">
        <v>307</v>
      </c>
      <c r="D223" s="277">
        <v>63</v>
      </c>
      <c r="E223" s="278">
        <v>78.400000000000006</v>
      </c>
      <c r="F223" s="269" t="s">
        <v>118</v>
      </c>
      <c r="G223" s="269">
        <v>3.5</v>
      </c>
      <c r="H223" s="271">
        <v>1</v>
      </c>
      <c r="I223" s="271">
        <v>4.5</v>
      </c>
      <c r="J223" s="271" t="s">
        <v>246</v>
      </c>
    </row>
    <row r="224" spans="1:10" ht="15.75">
      <c r="A224" s="271">
        <f t="shared" si="3"/>
        <v>38</v>
      </c>
      <c r="B224" s="277" t="s">
        <v>307</v>
      </c>
      <c r="C224" s="277" t="s">
        <v>340</v>
      </c>
      <c r="D224" s="277">
        <v>63</v>
      </c>
      <c r="E224" s="278">
        <v>51.1</v>
      </c>
      <c r="F224" s="269" t="s">
        <v>118</v>
      </c>
      <c r="G224" s="269">
        <v>3.5</v>
      </c>
      <c r="H224" s="271">
        <v>1</v>
      </c>
      <c r="I224" s="271">
        <v>4.5</v>
      </c>
      <c r="J224" s="271" t="s">
        <v>246</v>
      </c>
    </row>
    <row r="225" spans="1:10" ht="15.75">
      <c r="A225" s="271">
        <f t="shared" si="3"/>
        <v>39</v>
      </c>
      <c r="B225" s="277" t="s">
        <v>307</v>
      </c>
      <c r="C225" s="277" t="s">
        <v>334</v>
      </c>
      <c r="D225" s="277">
        <v>63</v>
      </c>
      <c r="E225" s="278">
        <v>66.599999999999994</v>
      </c>
      <c r="F225" s="269" t="s">
        <v>118</v>
      </c>
      <c r="G225" s="269">
        <v>3.5</v>
      </c>
      <c r="H225" s="271">
        <v>1</v>
      </c>
      <c r="I225" s="271">
        <v>4.5</v>
      </c>
      <c r="J225" s="271" t="s">
        <v>246</v>
      </c>
    </row>
    <row r="226" spans="1:10" ht="15.75">
      <c r="A226" s="271">
        <f t="shared" si="3"/>
        <v>40</v>
      </c>
      <c r="B226" s="277" t="s">
        <v>334</v>
      </c>
      <c r="C226" s="277" t="s">
        <v>1655</v>
      </c>
      <c r="D226" s="277">
        <v>63</v>
      </c>
      <c r="E226" s="278">
        <v>115.4</v>
      </c>
      <c r="F226" s="269" t="s">
        <v>118</v>
      </c>
      <c r="G226" s="269">
        <v>3.5</v>
      </c>
      <c r="H226" s="271">
        <v>1</v>
      </c>
      <c r="I226" s="271">
        <v>4.5</v>
      </c>
      <c r="J226" s="271" t="s">
        <v>246</v>
      </c>
    </row>
    <row r="227" spans="1:10" ht="15.75">
      <c r="A227" s="271">
        <f t="shared" si="3"/>
        <v>41</v>
      </c>
      <c r="B227" s="277" t="s">
        <v>1655</v>
      </c>
      <c r="C227" s="277" t="s">
        <v>1656</v>
      </c>
      <c r="D227" s="277">
        <v>63</v>
      </c>
      <c r="E227" s="278">
        <v>65.599999999999994</v>
      </c>
      <c r="F227" s="269" t="s">
        <v>118</v>
      </c>
      <c r="G227" s="269">
        <v>3.5</v>
      </c>
      <c r="H227" s="271">
        <v>1</v>
      </c>
      <c r="I227" s="271">
        <v>4.5</v>
      </c>
      <c r="J227" s="271" t="s">
        <v>246</v>
      </c>
    </row>
    <row r="228" spans="1:10" ht="15.75">
      <c r="A228" s="271">
        <f t="shared" si="3"/>
        <v>42</v>
      </c>
      <c r="B228" s="277" t="s">
        <v>1655</v>
      </c>
      <c r="C228" s="277" t="s">
        <v>354</v>
      </c>
      <c r="D228" s="277">
        <v>63</v>
      </c>
      <c r="E228" s="278">
        <v>5.2</v>
      </c>
      <c r="F228" s="269" t="s">
        <v>118</v>
      </c>
      <c r="G228" s="269">
        <v>3.5</v>
      </c>
      <c r="H228" s="271">
        <v>1</v>
      </c>
      <c r="I228" s="271">
        <v>4.5</v>
      </c>
      <c r="J228" s="271" t="s">
        <v>246</v>
      </c>
    </row>
    <row r="229" spans="1:10" ht="15.75">
      <c r="A229" s="271">
        <f t="shared" si="3"/>
        <v>43</v>
      </c>
      <c r="B229" s="277" t="s">
        <v>1655</v>
      </c>
      <c r="C229" s="277" t="s">
        <v>354</v>
      </c>
      <c r="D229" s="277">
        <v>63</v>
      </c>
      <c r="E229" s="278">
        <v>54.8</v>
      </c>
      <c r="F229" s="269" t="s">
        <v>118</v>
      </c>
      <c r="G229" s="269">
        <v>3.5</v>
      </c>
      <c r="H229" s="271">
        <v>1</v>
      </c>
      <c r="I229" s="271">
        <v>4.5</v>
      </c>
      <c r="J229" s="271" t="s">
        <v>246</v>
      </c>
    </row>
    <row r="230" spans="1:10" ht="15.75">
      <c r="A230" s="271">
        <f t="shared" si="3"/>
        <v>44</v>
      </c>
      <c r="B230" s="277" t="s">
        <v>354</v>
      </c>
      <c r="C230" s="277" t="s">
        <v>442</v>
      </c>
      <c r="D230" s="277">
        <v>63</v>
      </c>
      <c r="E230" s="278">
        <v>57.5</v>
      </c>
      <c r="F230" s="269" t="s">
        <v>118</v>
      </c>
      <c r="G230" s="269">
        <v>3.5</v>
      </c>
      <c r="H230" s="271">
        <v>1</v>
      </c>
      <c r="I230" s="271">
        <v>4.5</v>
      </c>
      <c r="J230" s="271" t="s">
        <v>246</v>
      </c>
    </row>
    <row r="231" spans="1:10" ht="15.75">
      <c r="A231" s="208" t="s">
        <v>1055</v>
      </c>
      <c r="B231" s="208"/>
      <c r="C231" s="208"/>
      <c r="D231" s="208"/>
      <c r="E231" s="284" t="s">
        <v>1056</v>
      </c>
      <c r="F231" s="284"/>
      <c r="G231" s="284"/>
      <c r="H231" s="271"/>
      <c r="I231" s="271" t="s">
        <v>1057</v>
      </c>
      <c r="J231" s="271"/>
    </row>
    <row r="232" spans="1:10" ht="15.75">
      <c r="A232" s="283" t="s">
        <v>1058</v>
      </c>
      <c r="B232" s="283"/>
      <c r="C232" s="283"/>
      <c r="D232" s="283"/>
      <c r="E232" s="284" t="s">
        <v>1058</v>
      </c>
      <c r="F232" s="284"/>
      <c r="G232" s="284"/>
      <c r="H232" s="284"/>
      <c r="I232" s="284" t="s">
        <v>1058</v>
      </c>
      <c r="J232" s="284"/>
    </row>
    <row r="233" spans="1:10" ht="15.75">
      <c r="A233" s="283" t="s">
        <v>1059</v>
      </c>
      <c r="B233" s="283"/>
      <c r="C233" s="283"/>
      <c r="D233" s="283"/>
      <c r="E233" s="284" t="s">
        <v>1059</v>
      </c>
      <c r="F233" s="284"/>
      <c r="G233" s="284"/>
      <c r="H233" s="284"/>
      <c r="I233" s="284" t="s">
        <v>1059</v>
      </c>
      <c r="J233" s="284"/>
    </row>
    <row r="234" spans="1:10" ht="15.75">
      <c r="A234" s="283" t="s">
        <v>1060</v>
      </c>
      <c r="B234" s="283"/>
      <c r="C234" s="283"/>
      <c r="D234" s="283"/>
      <c r="E234" s="284" t="s">
        <v>1060</v>
      </c>
      <c r="F234" s="284"/>
      <c r="G234" s="284"/>
      <c r="H234" s="284"/>
      <c r="I234" s="284" t="s">
        <v>1060</v>
      </c>
      <c r="J234" s="284"/>
    </row>
  </sheetData>
  <mergeCells count="88">
    <mergeCell ref="A2:B2"/>
    <mergeCell ref="C2:J2"/>
    <mergeCell ref="A3:B3"/>
    <mergeCell ref="C3:J3"/>
    <mergeCell ref="A4:B4"/>
    <mergeCell ref="C4:J4"/>
    <mergeCell ref="A5:B5"/>
    <mergeCell ref="C5:J5"/>
    <mergeCell ref="A6:B6"/>
    <mergeCell ref="C6:J6"/>
    <mergeCell ref="A7:B7"/>
    <mergeCell ref="C7:H7"/>
    <mergeCell ref="A49:B49"/>
    <mergeCell ref="C49:J49"/>
    <mergeCell ref="E43:G43"/>
    <mergeCell ref="A44:D44"/>
    <mergeCell ref="E44:H44"/>
    <mergeCell ref="I44:J44"/>
    <mergeCell ref="A45:D45"/>
    <mergeCell ref="E45:H45"/>
    <mergeCell ref="I45:J45"/>
    <mergeCell ref="A46:D46"/>
    <mergeCell ref="E46:H46"/>
    <mergeCell ref="I46:J46"/>
    <mergeCell ref="A48:B48"/>
    <mergeCell ref="C48:J48"/>
    <mergeCell ref="I108:J108"/>
    <mergeCell ref="A50:B50"/>
    <mergeCell ref="C50:J50"/>
    <mergeCell ref="A51:B51"/>
    <mergeCell ref="C51:J51"/>
    <mergeCell ref="A52:B52"/>
    <mergeCell ref="C52:J52"/>
    <mergeCell ref="A53:B53"/>
    <mergeCell ref="C53:H53"/>
    <mergeCell ref="E107:G107"/>
    <mergeCell ref="A108:D108"/>
    <mergeCell ref="E108:H108"/>
    <mergeCell ref="A109:D109"/>
    <mergeCell ref="E109:H109"/>
    <mergeCell ref="I109:J109"/>
    <mergeCell ref="A110:D110"/>
    <mergeCell ref="E110:H110"/>
    <mergeCell ref="I110:J110"/>
    <mergeCell ref="A112:B112"/>
    <mergeCell ref="C112:J112"/>
    <mergeCell ref="A113:B113"/>
    <mergeCell ref="C113:J113"/>
    <mergeCell ref="A114:B114"/>
    <mergeCell ref="C114:J114"/>
    <mergeCell ref="A115:B115"/>
    <mergeCell ref="C115:J115"/>
    <mergeCell ref="A116:B116"/>
    <mergeCell ref="C116:J116"/>
    <mergeCell ref="A117:B117"/>
    <mergeCell ref="C117:H117"/>
    <mergeCell ref="A181:B181"/>
    <mergeCell ref="C181:J181"/>
    <mergeCell ref="E175:G175"/>
    <mergeCell ref="A176:D176"/>
    <mergeCell ref="E176:H176"/>
    <mergeCell ref="I176:J176"/>
    <mergeCell ref="A177:D177"/>
    <mergeCell ref="E177:H177"/>
    <mergeCell ref="I177:J177"/>
    <mergeCell ref="A178:D178"/>
    <mergeCell ref="E178:H178"/>
    <mergeCell ref="I178:J178"/>
    <mergeCell ref="A180:B180"/>
    <mergeCell ref="C180:J180"/>
    <mergeCell ref="I232:J232"/>
    <mergeCell ref="A182:B182"/>
    <mergeCell ref="C182:J182"/>
    <mergeCell ref="A183:B183"/>
    <mergeCell ref="C183:J183"/>
    <mergeCell ref="A184:B184"/>
    <mergeCell ref="C184:J184"/>
    <mergeCell ref="A185:B185"/>
    <mergeCell ref="C185:H185"/>
    <mergeCell ref="E231:G231"/>
    <mergeCell ref="A232:D232"/>
    <mergeCell ref="E232:H232"/>
    <mergeCell ref="A233:D233"/>
    <mergeCell ref="E233:H233"/>
    <mergeCell ref="I233:J233"/>
    <mergeCell ref="A234:D234"/>
    <mergeCell ref="E234:H234"/>
    <mergeCell ref="I234:J2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1"/>
  <sheetViews>
    <sheetView topLeftCell="A22" workbookViewId="0">
      <selection activeCell="I235" sqref="I235"/>
    </sheetView>
  </sheetViews>
  <sheetFormatPr defaultRowHeight="15"/>
  <cols>
    <col min="3" max="3" width="15.42578125" customWidth="1"/>
    <col min="6" max="6" width="30" customWidth="1"/>
    <col min="7" max="7" width="27.28515625" customWidth="1"/>
    <col min="8" max="8" width="27.42578125" customWidth="1"/>
    <col min="9" max="9" width="20.140625" customWidth="1"/>
    <col min="10" max="10" width="19.5703125" customWidth="1"/>
  </cols>
  <sheetData>
    <row r="1" spans="1:10" ht="18.75">
      <c r="A1" s="286" t="s">
        <v>1032</v>
      </c>
      <c r="B1" s="287"/>
      <c r="C1" s="286" t="s">
        <v>1033</v>
      </c>
      <c r="D1" s="288"/>
      <c r="E1" s="288"/>
      <c r="F1" s="288"/>
      <c r="G1" s="288"/>
      <c r="H1" s="288"/>
      <c r="I1" s="288"/>
      <c r="J1" s="287"/>
    </row>
    <row r="2" spans="1:10" ht="18.75">
      <c r="A2" s="286" t="s">
        <v>1034</v>
      </c>
      <c r="B2" s="287"/>
      <c r="C2" s="286" t="s">
        <v>1035</v>
      </c>
      <c r="D2" s="288"/>
      <c r="E2" s="288"/>
      <c r="F2" s="288"/>
      <c r="G2" s="288"/>
      <c r="H2" s="288"/>
      <c r="I2" s="288"/>
      <c r="J2" s="287"/>
    </row>
    <row r="3" spans="1:10" ht="18.75">
      <c r="A3" s="286" t="s">
        <v>1036</v>
      </c>
      <c r="B3" s="287"/>
      <c r="C3" s="286" t="s">
        <v>1037</v>
      </c>
      <c r="D3" s="288"/>
      <c r="E3" s="288"/>
      <c r="F3" s="288"/>
      <c r="G3" s="288"/>
      <c r="H3" s="288"/>
      <c r="I3" s="288"/>
      <c r="J3" s="287"/>
    </row>
    <row r="4" spans="1:10" ht="18.75">
      <c r="A4" s="286" t="s">
        <v>1038</v>
      </c>
      <c r="B4" s="287"/>
      <c r="C4" s="286" t="s">
        <v>1039</v>
      </c>
      <c r="D4" s="288"/>
      <c r="E4" s="288"/>
      <c r="F4" s="288"/>
      <c r="G4" s="288"/>
      <c r="H4" s="288"/>
      <c r="I4" s="288"/>
      <c r="J4" s="287"/>
    </row>
    <row r="5" spans="1:10" ht="18.75">
      <c r="A5" s="285" t="s">
        <v>1040</v>
      </c>
      <c r="B5" s="285"/>
      <c r="C5" s="285" t="s">
        <v>1041</v>
      </c>
      <c r="D5" s="285"/>
      <c r="E5" s="285"/>
      <c r="F5" s="285"/>
      <c r="G5" s="285"/>
      <c r="H5" s="285"/>
      <c r="I5" s="285"/>
      <c r="J5" s="285"/>
    </row>
    <row r="6" spans="1:10" ht="18.75">
      <c r="A6" s="285" t="s">
        <v>1042</v>
      </c>
      <c r="B6" s="285"/>
      <c r="C6" s="285" t="s">
        <v>1680</v>
      </c>
      <c r="D6" s="285"/>
      <c r="E6" s="285"/>
      <c r="F6" s="285"/>
      <c r="G6" s="285"/>
      <c r="H6" s="285"/>
      <c r="I6" s="276" t="s">
        <v>1108</v>
      </c>
      <c r="J6" s="276"/>
    </row>
    <row r="7" spans="1:10" ht="45">
      <c r="A7" s="272" t="s">
        <v>1044</v>
      </c>
      <c r="B7" s="272" t="s">
        <v>69</v>
      </c>
      <c r="C7" s="272" t="s">
        <v>70</v>
      </c>
      <c r="D7" s="272" t="s">
        <v>1045</v>
      </c>
      <c r="E7" s="272" t="s">
        <v>1046</v>
      </c>
      <c r="F7" s="272" t="s">
        <v>1047</v>
      </c>
      <c r="G7" s="272" t="s">
        <v>1048</v>
      </c>
      <c r="H7" s="132" t="s">
        <v>1049</v>
      </c>
      <c r="I7" s="133" t="s">
        <v>56</v>
      </c>
      <c r="J7" s="272" t="s">
        <v>1050</v>
      </c>
    </row>
    <row r="8" spans="1:10" ht="15.75">
      <c r="A8" s="275">
        <v>1</v>
      </c>
      <c r="B8" s="275" t="s">
        <v>231</v>
      </c>
      <c r="C8" s="275" t="s">
        <v>1107</v>
      </c>
      <c r="D8" s="275">
        <v>160</v>
      </c>
      <c r="E8" s="275">
        <v>231</v>
      </c>
      <c r="F8" s="279">
        <v>5.5</v>
      </c>
      <c r="G8" s="279">
        <v>3.3</v>
      </c>
      <c r="H8" s="279">
        <v>1</v>
      </c>
      <c r="I8" s="279">
        <v>4.3</v>
      </c>
      <c r="J8" s="275" t="s">
        <v>246</v>
      </c>
    </row>
    <row r="9" spans="1:10" ht="15.75">
      <c r="A9" s="275">
        <f>1+A8</f>
        <v>2</v>
      </c>
      <c r="B9" s="275" t="s">
        <v>1107</v>
      </c>
      <c r="C9" s="275" t="s">
        <v>1107</v>
      </c>
      <c r="D9" s="275">
        <v>160</v>
      </c>
      <c r="E9" s="275">
        <v>3.7</v>
      </c>
      <c r="F9" s="279">
        <v>5.5</v>
      </c>
      <c r="G9" s="279">
        <v>3.3</v>
      </c>
      <c r="H9" s="279">
        <v>1</v>
      </c>
      <c r="I9" s="279">
        <v>4.3</v>
      </c>
      <c r="J9" s="275" t="s">
        <v>246</v>
      </c>
    </row>
    <row r="10" spans="1:10" ht="15.75">
      <c r="A10" s="275">
        <f t="shared" ref="A10:A31" si="0">1+A9</f>
        <v>3</v>
      </c>
      <c r="B10" s="275" t="s">
        <v>1107</v>
      </c>
      <c r="C10" s="275" t="s">
        <v>176</v>
      </c>
      <c r="D10" s="275">
        <v>160</v>
      </c>
      <c r="E10" s="275">
        <v>250</v>
      </c>
      <c r="F10" s="279">
        <v>5.5</v>
      </c>
      <c r="G10" s="279">
        <v>3.3</v>
      </c>
      <c r="H10" s="279">
        <v>1</v>
      </c>
      <c r="I10" s="279">
        <v>4.3</v>
      </c>
      <c r="J10" s="275" t="s">
        <v>246</v>
      </c>
    </row>
    <row r="11" spans="1:10" ht="15.75">
      <c r="A11" s="275">
        <f t="shared" si="0"/>
        <v>4</v>
      </c>
      <c r="B11" s="275" t="s">
        <v>176</v>
      </c>
      <c r="C11" s="275" t="s">
        <v>177</v>
      </c>
      <c r="D11" s="275">
        <v>160</v>
      </c>
      <c r="E11" s="275">
        <v>230.3</v>
      </c>
      <c r="F11" s="279">
        <v>5.5</v>
      </c>
      <c r="G11" s="279">
        <v>3.3</v>
      </c>
      <c r="H11" s="279">
        <v>1</v>
      </c>
      <c r="I11" s="279">
        <v>4.3</v>
      </c>
      <c r="J11" s="275" t="s">
        <v>246</v>
      </c>
    </row>
    <row r="12" spans="1:10" ht="15.75">
      <c r="A12" s="275">
        <f t="shared" si="0"/>
        <v>5</v>
      </c>
      <c r="B12" s="275" t="s">
        <v>177</v>
      </c>
      <c r="C12" s="275" t="s">
        <v>873</v>
      </c>
      <c r="D12" s="275">
        <v>160</v>
      </c>
      <c r="E12" s="275">
        <v>5.5</v>
      </c>
      <c r="F12" s="279">
        <v>5.5</v>
      </c>
      <c r="G12" s="279">
        <v>3.3</v>
      </c>
      <c r="H12" s="279">
        <v>1</v>
      </c>
      <c r="I12" s="279">
        <v>4.3</v>
      </c>
      <c r="J12" s="275" t="s">
        <v>246</v>
      </c>
    </row>
    <row r="13" spans="1:10" ht="15.75">
      <c r="A13" s="275">
        <f t="shared" si="0"/>
        <v>6</v>
      </c>
      <c r="B13" s="275" t="s">
        <v>177</v>
      </c>
      <c r="C13" s="275" t="s">
        <v>873</v>
      </c>
      <c r="D13" s="275">
        <v>160</v>
      </c>
      <c r="E13" s="275">
        <v>93.8</v>
      </c>
      <c r="F13" s="279">
        <v>5.5</v>
      </c>
      <c r="G13" s="279">
        <v>3.3</v>
      </c>
      <c r="H13" s="279">
        <v>1</v>
      </c>
      <c r="I13" s="279">
        <v>4.3</v>
      </c>
      <c r="J13" s="275" t="s">
        <v>246</v>
      </c>
    </row>
    <row r="14" spans="1:10" ht="15.75">
      <c r="A14" s="275">
        <f t="shared" si="0"/>
        <v>7</v>
      </c>
      <c r="B14" s="275" t="s">
        <v>1435</v>
      </c>
      <c r="C14" s="275" t="s">
        <v>1606</v>
      </c>
      <c r="D14" s="275">
        <v>63</v>
      </c>
      <c r="E14" s="275">
        <v>31.6</v>
      </c>
      <c r="F14" s="279">
        <v>5.5</v>
      </c>
      <c r="G14" s="279">
        <v>3.3</v>
      </c>
      <c r="H14" s="279">
        <v>1</v>
      </c>
      <c r="I14" s="279">
        <v>4.3</v>
      </c>
      <c r="J14" s="275" t="s">
        <v>246</v>
      </c>
    </row>
    <row r="15" spans="1:10" ht="15.75">
      <c r="A15" s="275">
        <f t="shared" si="0"/>
        <v>8</v>
      </c>
      <c r="B15" s="275" t="s">
        <v>1606</v>
      </c>
      <c r="C15" s="275" t="s">
        <v>1414</v>
      </c>
      <c r="D15" s="275">
        <v>63</v>
      </c>
      <c r="E15" s="275">
        <v>165</v>
      </c>
      <c r="F15" s="279">
        <v>5.5</v>
      </c>
      <c r="G15" s="279">
        <v>3.3</v>
      </c>
      <c r="H15" s="279">
        <v>1</v>
      </c>
      <c r="I15" s="279">
        <v>4.3</v>
      </c>
      <c r="J15" s="275" t="s">
        <v>246</v>
      </c>
    </row>
    <row r="16" spans="1:10" ht="15.75">
      <c r="A16" s="275">
        <f t="shared" si="0"/>
        <v>9</v>
      </c>
      <c r="B16" s="275" t="s">
        <v>1414</v>
      </c>
      <c r="C16" s="275" t="s">
        <v>1413</v>
      </c>
      <c r="D16" s="275">
        <v>63</v>
      </c>
      <c r="E16" s="275">
        <v>133</v>
      </c>
      <c r="F16" s="279">
        <v>5.5</v>
      </c>
      <c r="G16" s="279">
        <v>3.3</v>
      </c>
      <c r="H16" s="279">
        <v>1</v>
      </c>
      <c r="I16" s="279">
        <v>4.3</v>
      </c>
      <c r="J16" s="275" t="s">
        <v>246</v>
      </c>
    </row>
    <row r="17" spans="1:10" ht="15.75">
      <c r="A17" s="275">
        <f t="shared" si="0"/>
        <v>10</v>
      </c>
      <c r="B17" s="275" t="s">
        <v>1416</v>
      </c>
      <c r="C17" s="275" t="s">
        <v>451</v>
      </c>
      <c r="D17" s="275">
        <v>63</v>
      </c>
      <c r="E17" s="275">
        <v>41.6</v>
      </c>
      <c r="F17" s="279">
        <v>5.5</v>
      </c>
      <c r="G17" s="279">
        <v>3.3</v>
      </c>
      <c r="H17" s="279">
        <v>1</v>
      </c>
      <c r="I17" s="279">
        <v>4.3</v>
      </c>
      <c r="J17" s="275" t="s">
        <v>246</v>
      </c>
    </row>
    <row r="18" spans="1:10" ht="15.75">
      <c r="A18" s="275">
        <f t="shared" si="0"/>
        <v>11</v>
      </c>
      <c r="B18" s="275" t="s">
        <v>451</v>
      </c>
      <c r="C18" s="275" t="s">
        <v>503</v>
      </c>
      <c r="D18" s="275">
        <v>63</v>
      </c>
      <c r="E18" s="275">
        <v>150</v>
      </c>
      <c r="F18" s="279">
        <v>5.5</v>
      </c>
      <c r="G18" s="279">
        <v>3.3</v>
      </c>
      <c r="H18" s="279">
        <v>1</v>
      </c>
      <c r="I18" s="279">
        <v>4.3</v>
      </c>
      <c r="J18" s="275" t="s">
        <v>246</v>
      </c>
    </row>
    <row r="19" spans="1:10" ht="15.75">
      <c r="A19" s="275">
        <f t="shared" si="0"/>
        <v>12</v>
      </c>
      <c r="B19" s="275" t="s">
        <v>455</v>
      </c>
      <c r="C19" s="275" t="s">
        <v>1658</v>
      </c>
      <c r="D19" s="275">
        <v>110</v>
      </c>
      <c r="E19" s="275">
        <v>53</v>
      </c>
      <c r="F19" s="279">
        <v>5.5</v>
      </c>
      <c r="G19" s="279">
        <v>3.3</v>
      </c>
      <c r="H19" s="279">
        <v>1</v>
      </c>
      <c r="I19" s="279">
        <v>4.3</v>
      </c>
      <c r="J19" s="275" t="s">
        <v>246</v>
      </c>
    </row>
    <row r="20" spans="1:10" ht="15.75">
      <c r="A20" s="275">
        <f t="shared" si="0"/>
        <v>13</v>
      </c>
      <c r="B20" s="275" t="s">
        <v>1658</v>
      </c>
      <c r="C20" s="275" t="s">
        <v>1658</v>
      </c>
      <c r="D20" s="275">
        <v>63</v>
      </c>
      <c r="E20" s="275">
        <v>4</v>
      </c>
      <c r="F20" s="279">
        <v>5.5</v>
      </c>
      <c r="G20" s="279">
        <v>3.3</v>
      </c>
      <c r="H20" s="279">
        <v>1</v>
      </c>
      <c r="I20" s="279">
        <v>4.3</v>
      </c>
      <c r="J20" s="275" t="s">
        <v>246</v>
      </c>
    </row>
    <row r="21" spans="1:10" ht="15.75">
      <c r="A21" s="275">
        <f t="shared" si="0"/>
        <v>14</v>
      </c>
      <c r="B21" s="275" t="s">
        <v>1658</v>
      </c>
      <c r="C21" s="275" t="s">
        <v>461</v>
      </c>
      <c r="D21" s="275">
        <v>63</v>
      </c>
      <c r="E21" s="275">
        <v>110.2</v>
      </c>
      <c r="F21" s="279">
        <v>5.5</v>
      </c>
      <c r="G21" s="279">
        <v>3.3</v>
      </c>
      <c r="H21" s="279">
        <v>1</v>
      </c>
      <c r="I21" s="279">
        <v>4.3</v>
      </c>
      <c r="J21" s="275" t="s">
        <v>246</v>
      </c>
    </row>
    <row r="22" spans="1:10" ht="15.75">
      <c r="A22" s="275">
        <f t="shared" si="0"/>
        <v>15</v>
      </c>
      <c r="B22" s="275" t="s">
        <v>461</v>
      </c>
      <c r="C22" s="275" t="s">
        <v>1434</v>
      </c>
      <c r="D22" s="275">
        <v>63</v>
      </c>
      <c r="E22" s="275">
        <v>154.1</v>
      </c>
      <c r="F22" s="279">
        <v>5.5</v>
      </c>
      <c r="G22" s="279">
        <v>3.3</v>
      </c>
      <c r="H22" s="279">
        <v>1</v>
      </c>
      <c r="I22" s="279">
        <v>4.3</v>
      </c>
      <c r="J22" s="275" t="s">
        <v>246</v>
      </c>
    </row>
    <row r="23" spans="1:10" ht="15.75">
      <c r="A23" s="275">
        <f t="shared" si="0"/>
        <v>16</v>
      </c>
      <c r="B23" s="275" t="s">
        <v>1434</v>
      </c>
      <c r="C23" s="275" t="s">
        <v>500</v>
      </c>
      <c r="D23" s="275">
        <v>110</v>
      </c>
      <c r="E23" s="275">
        <v>154</v>
      </c>
      <c r="F23" s="279">
        <v>5.5</v>
      </c>
      <c r="G23" s="279">
        <v>3.3</v>
      </c>
      <c r="H23" s="279">
        <v>1</v>
      </c>
      <c r="I23" s="279">
        <v>4.3</v>
      </c>
      <c r="J23" s="275" t="s">
        <v>246</v>
      </c>
    </row>
    <row r="24" spans="1:10" ht="15.75">
      <c r="A24" s="275">
        <f t="shared" si="0"/>
        <v>17</v>
      </c>
      <c r="B24" s="275" t="s">
        <v>1658</v>
      </c>
      <c r="C24" s="275" t="s">
        <v>965</v>
      </c>
      <c r="D24" s="275">
        <v>110</v>
      </c>
      <c r="E24" s="275">
        <v>125.6</v>
      </c>
      <c r="F24" s="279">
        <v>5.5</v>
      </c>
      <c r="G24" s="279">
        <v>3.3</v>
      </c>
      <c r="H24" s="279">
        <v>1</v>
      </c>
      <c r="I24" s="279">
        <v>4.3</v>
      </c>
      <c r="J24" s="275" t="s">
        <v>246</v>
      </c>
    </row>
    <row r="25" spans="1:10" ht="15.75">
      <c r="A25" s="275">
        <f t="shared" si="0"/>
        <v>18</v>
      </c>
      <c r="B25" s="275" t="s">
        <v>965</v>
      </c>
      <c r="C25" s="275" t="s">
        <v>943</v>
      </c>
      <c r="D25" s="275">
        <v>140</v>
      </c>
      <c r="E25" s="275">
        <v>16.5</v>
      </c>
      <c r="F25" s="279">
        <v>5.5</v>
      </c>
      <c r="G25" s="279">
        <v>3.3</v>
      </c>
      <c r="H25" s="279">
        <v>1</v>
      </c>
      <c r="I25" s="279">
        <v>4.3</v>
      </c>
      <c r="J25" s="275" t="s">
        <v>246</v>
      </c>
    </row>
    <row r="26" spans="1:10" ht="15.75">
      <c r="A26" s="275">
        <f t="shared" si="0"/>
        <v>19</v>
      </c>
      <c r="B26" s="275" t="s">
        <v>943</v>
      </c>
      <c r="C26" s="275" t="s">
        <v>1441</v>
      </c>
      <c r="D26" s="275">
        <v>63</v>
      </c>
      <c r="E26" s="275">
        <v>85</v>
      </c>
      <c r="F26" s="279">
        <v>5.5</v>
      </c>
      <c r="G26" s="279">
        <v>3.3</v>
      </c>
      <c r="H26" s="279">
        <v>1</v>
      </c>
      <c r="I26" s="279">
        <v>4.3</v>
      </c>
      <c r="J26" s="275" t="s">
        <v>246</v>
      </c>
    </row>
    <row r="27" spans="1:10" ht="15.75">
      <c r="A27" s="275">
        <f t="shared" si="0"/>
        <v>20</v>
      </c>
      <c r="B27" s="275" t="s">
        <v>1441</v>
      </c>
      <c r="C27" s="275" t="s">
        <v>1442</v>
      </c>
      <c r="D27" s="275">
        <v>63</v>
      </c>
      <c r="E27" s="275">
        <v>160</v>
      </c>
      <c r="F27" s="279">
        <v>5.5</v>
      </c>
      <c r="G27" s="279">
        <v>3.3</v>
      </c>
      <c r="H27" s="279">
        <v>1</v>
      </c>
      <c r="I27" s="279">
        <v>4.3</v>
      </c>
      <c r="J27" s="275" t="s">
        <v>246</v>
      </c>
    </row>
    <row r="28" spans="1:10" ht="15.75">
      <c r="A28" s="275">
        <f t="shared" si="0"/>
        <v>21</v>
      </c>
      <c r="B28" s="275" t="s">
        <v>1441</v>
      </c>
      <c r="C28" s="275" t="s">
        <v>1425</v>
      </c>
      <c r="D28" s="275">
        <v>63</v>
      </c>
      <c r="E28" s="275">
        <v>60</v>
      </c>
      <c r="F28" s="279">
        <v>5.5</v>
      </c>
      <c r="G28" s="279">
        <v>3.3</v>
      </c>
      <c r="H28" s="279">
        <v>1</v>
      </c>
      <c r="I28" s="279">
        <v>4.3</v>
      </c>
      <c r="J28" s="275" t="s">
        <v>246</v>
      </c>
    </row>
    <row r="29" spans="1:10" ht="15.75">
      <c r="A29" s="275">
        <f t="shared" si="0"/>
        <v>22</v>
      </c>
      <c r="B29" s="275" t="s">
        <v>1425</v>
      </c>
      <c r="C29" s="275" t="s">
        <v>1430</v>
      </c>
      <c r="D29" s="275">
        <v>63</v>
      </c>
      <c r="E29" s="275">
        <v>55</v>
      </c>
      <c r="F29" s="279">
        <v>5.5</v>
      </c>
      <c r="G29" s="279">
        <v>3.3</v>
      </c>
      <c r="H29" s="279">
        <v>1</v>
      </c>
      <c r="I29" s="279">
        <v>4.3</v>
      </c>
      <c r="J29" s="275" t="s">
        <v>246</v>
      </c>
    </row>
    <row r="30" spans="1:10" ht="15.75">
      <c r="A30" s="275">
        <f t="shared" si="0"/>
        <v>23</v>
      </c>
      <c r="B30" s="275" t="s">
        <v>1552</v>
      </c>
      <c r="C30" s="275" t="s">
        <v>489</v>
      </c>
      <c r="D30" s="275">
        <v>63</v>
      </c>
      <c r="E30" s="275">
        <v>105</v>
      </c>
      <c r="F30" s="279">
        <v>5.5</v>
      </c>
      <c r="G30" s="279">
        <v>3.3</v>
      </c>
      <c r="H30" s="279">
        <v>1</v>
      </c>
      <c r="I30" s="279">
        <v>4.3</v>
      </c>
      <c r="J30" s="275" t="s">
        <v>246</v>
      </c>
    </row>
    <row r="31" spans="1:10" ht="15.75">
      <c r="A31" s="275">
        <f t="shared" si="0"/>
        <v>24</v>
      </c>
      <c r="B31" s="275" t="s">
        <v>1659</v>
      </c>
      <c r="C31" s="275" t="s">
        <v>1660</v>
      </c>
      <c r="D31" s="275">
        <v>63</v>
      </c>
      <c r="E31" s="275">
        <v>100</v>
      </c>
      <c r="F31" s="279">
        <v>5.5</v>
      </c>
      <c r="G31" s="279">
        <v>3.3</v>
      </c>
      <c r="H31" s="279">
        <v>1</v>
      </c>
      <c r="I31" s="279">
        <v>4.3</v>
      </c>
      <c r="J31" s="275" t="s">
        <v>246</v>
      </c>
    </row>
    <row r="32" spans="1:10" ht="15.75">
      <c r="A32" s="208" t="s">
        <v>1055</v>
      </c>
      <c r="B32" s="208"/>
      <c r="C32" s="208"/>
      <c r="D32" s="208"/>
      <c r="E32" s="284" t="s">
        <v>1056</v>
      </c>
      <c r="F32" s="284"/>
      <c r="G32" s="284"/>
      <c r="H32" s="275"/>
      <c r="I32" s="275" t="s">
        <v>1057</v>
      </c>
      <c r="J32" s="275"/>
    </row>
    <row r="33" spans="1:10" ht="15.75">
      <c r="A33" s="283" t="s">
        <v>1058</v>
      </c>
      <c r="B33" s="283"/>
      <c r="C33" s="283"/>
      <c r="D33" s="283"/>
      <c r="E33" s="284" t="s">
        <v>1058</v>
      </c>
      <c r="F33" s="284"/>
      <c r="G33" s="284"/>
      <c r="H33" s="284"/>
      <c r="I33" s="284" t="s">
        <v>1058</v>
      </c>
      <c r="J33" s="284"/>
    </row>
    <row r="34" spans="1:10" ht="15.75">
      <c r="A34" s="283" t="s">
        <v>1059</v>
      </c>
      <c r="B34" s="283"/>
      <c r="C34" s="283"/>
      <c r="D34" s="283"/>
      <c r="E34" s="284" t="s">
        <v>1059</v>
      </c>
      <c r="F34" s="284"/>
      <c r="G34" s="284"/>
      <c r="H34" s="284"/>
      <c r="I34" s="284" t="s">
        <v>1059</v>
      </c>
      <c r="J34" s="284"/>
    </row>
    <row r="35" spans="1:10" ht="15.75">
      <c r="A35" s="283" t="s">
        <v>1060</v>
      </c>
      <c r="B35" s="283"/>
      <c r="C35" s="283"/>
      <c r="D35" s="283"/>
      <c r="E35" s="284" t="s">
        <v>1060</v>
      </c>
      <c r="F35" s="284"/>
      <c r="G35" s="284"/>
      <c r="H35" s="284"/>
      <c r="I35" s="284" t="s">
        <v>1060</v>
      </c>
      <c r="J35" s="284"/>
    </row>
    <row r="38" spans="1:10" ht="18.75">
      <c r="A38" s="286" t="s">
        <v>1032</v>
      </c>
      <c r="B38" s="287"/>
      <c r="C38" s="286" t="s">
        <v>1033</v>
      </c>
      <c r="D38" s="288"/>
      <c r="E38" s="288"/>
      <c r="F38" s="288"/>
      <c r="G38" s="288"/>
      <c r="H38" s="288"/>
      <c r="I38" s="288"/>
      <c r="J38" s="287"/>
    </row>
    <row r="39" spans="1:10" ht="18.75">
      <c r="A39" s="286" t="s">
        <v>1034</v>
      </c>
      <c r="B39" s="287"/>
      <c r="C39" s="286" t="s">
        <v>1035</v>
      </c>
      <c r="D39" s="288"/>
      <c r="E39" s="288"/>
      <c r="F39" s="288"/>
      <c r="G39" s="288"/>
      <c r="H39" s="288"/>
      <c r="I39" s="288"/>
      <c r="J39" s="287"/>
    </row>
    <row r="40" spans="1:10" ht="18.75">
      <c r="A40" s="286" t="s">
        <v>1036</v>
      </c>
      <c r="B40" s="287"/>
      <c r="C40" s="286" t="s">
        <v>1037</v>
      </c>
      <c r="D40" s="288"/>
      <c r="E40" s="288"/>
      <c r="F40" s="288"/>
      <c r="G40" s="288"/>
      <c r="H40" s="288"/>
      <c r="I40" s="288"/>
      <c r="J40" s="287"/>
    </row>
    <row r="41" spans="1:10" ht="18.75">
      <c r="A41" s="286" t="s">
        <v>1038</v>
      </c>
      <c r="B41" s="287"/>
      <c r="C41" s="286" t="s">
        <v>1039</v>
      </c>
      <c r="D41" s="288"/>
      <c r="E41" s="288"/>
      <c r="F41" s="288"/>
      <c r="G41" s="288"/>
      <c r="H41" s="288"/>
      <c r="I41" s="288"/>
      <c r="J41" s="287"/>
    </row>
    <row r="42" spans="1:10" ht="18.75">
      <c r="A42" s="285" t="s">
        <v>1040</v>
      </c>
      <c r="B42" s="285"/>
      <c r="C42" s="285" t="s">
        <v>1041</v>
      </c>
      <c r="D42" s="285"/>
      <c r="E42" s="285"/>
      <c r="F42" s="285"/>
      <c r="G42" s="285"/>
      <c r="H42" s="285"/>
      <c r="I42" s="285"/>
      <c r="J42" s="285"/>
    </row>
    <row r="43" spans="1:10" ht="18.75">
      <c r="A43" s="285" t="s">
        <v>1042</v>
      </c>
      <c r="B43" s="285"/>
      <c r="C43" s="285" t="s">
        <v>1680</v>
      </c>
      <c r="D43" s="285"/>
      <c r="E43" s="285"/>
      <c r="F43" s="285"/>
      <c r="G43" s="285"/>
      <c r="H43" s="285"/>
      <c r="I43" s="276" t="s">
        <v>1108</v>
      </c>
      <c r="J43" s="276"/>
    </row>
    <row r="44" spans="1:10" ht="45">
      <c r="A44" s="272" t="s">
        <v>1044</v>
      </c>
      <c r="B44" s="272" t="s">
        <v>69</v>
      </c>
      <c r="C44" s="272" t="s">
        <v>70</v>
      </c>
      <c r="D44" s="272" t="s">
        <v>1045</v>
      </c>
      <c r="E44" s="272" t="s">
        <v>1046</v>
      </c>
      <c r="F44" s="272" t="s">
        <v>1047</v>
      </c>
      <c r="G44" s="272" t="s">
        <v>1048</v>
      </c>
      <c r="H44" s="132" t="s">
        <v>1049</v>
      </c>
      <c r="I44" s="133" t="s">
        <v>56</v>
      </c>
      <c r="J44" s="272" t="s">
        <v>1050</v>
      </c>
    </row>
    <row r="45" spans="1:10">
      <c r="A45" s="273">
        <v>1</v>
      </c>
      <c r="B45" s="275" t="s">
        <v>237</v>
      </c>
      <c r="C45" s="275" t="s">
        <v>218</v>
      </c>
      <c r="D45" s="275">
        <v>160</v>
      </c>
      <c r="E45" s="275">
        <v>70</v>
      </c>
      <c r="F45" s="275" t="s">
        <v>1629</v>
      </c>
      <c r="G45" s="275">
        <v>3</v>
      </c>
      <c r="H45" s="275">
        <v>1</v>
      </c>
      <c r="I45" s="275">
        <v>4</v>
      </c>
      <c r="J45" s="275" t="s">
        <v>246</v>
      </c>
    </row>
    <row r="46" spans="1:10">
      <c r="A46" s="273">
        <f>1+A45</f>
        <v>2</v>
      </c>
      <c r="B46" s="275" t="s">
        <v>218</v>
      </c>
      <c r="C46" s="275" t="s">
        <v>989</v>
      </c>
      <c r="D46" s="275">
        <v>160</v>
      </c>
      <c r="E46" s="275">
        <v>56</v>
      </c>
      <c r="F46" s="275" t="s">
        <v>1629</v>
      </c>
      <c r="G46" s="275">
        <v>3</v>
      </c>
      <c r="H46" s="275">
        <v>1</v>
      </c>
      <c r="I46" s="275">
        <v>4</v>
      </c>
      <c r="J46" s="275" t="s">
        <v>246</v>
      </c>
    </row>
    <row r="47" spans="1:10">
      <c r="A47" s="273">
        <f t="shared" ref="A47:A75" si="1">1+A46</f>
        <v>3</v>
      </c>
      <c r="B47" s="275" t="s">
        <v>231</v>
      </c>
      <c r="C47" s="275" t="s">
        <v>867</v>
      </c>
      <c r="D47" s="280">
        <v>160</v>
      </c>
      <c r="E47" s="275">
        <v>266.3</v>
      </c>
      <c r="F47" s="275" t="s">
        <v>1629</v>
      </c>
      <c r="G47" s="275">
        <v>3</v>
      </c>
      <c r="H47" s="275">
        <v>1</v>
      </c>
      <c r="I47" s="275">
        <v>4</v>
      </c>
      <c r="J47" s="275" t="s">
        <v>246</v>
      </c>
    </row>
    <row r="48" spans="1:10">
      <c r="A48" s="273">
        <f t="shared" si="1"/>
        <v>4</v>
      </c>
      <c r="B48" s="275" t="s">
        <v>867</v>
      </c>
      <c r="C48" s="275" t="s">
        <v>237</v>
      </c>
      <c r="D48" s="280">
        <v>160</v>
      </c>
      <c r="E48" s="275">
        <v>266.3</v>
      </c>
      <c r="F48" s="275" t="s">
        <v>1629</v>
      </c>
      <c r="G48" s="275">
        <v>3</v>
      </c>
      <c r="H48" s="275">
        <v>1</v>
      </c>
      <c r="I48" s="275">
        <v>4</v>
      </c>
      <c r="J48" s="275" t="s">
        <v>246</v>
      </c>
    </row>
    <row r="49" spans="1:10">
      <c r="A49" s="273">
        <f t="shared" si="1"/>
        <v>5</v>
      </c>
      <c r="B49" s="275" t="s">
        <v>184</v>
      </c>
      <c r="C49" s="275" t="s">
        <v>172</v>
      </c>
      <c r="D49" s="280">
        <v>160</v>
      </c>
      <c r="E49" s="275">
        <v>26</v>
      </c>
      <c r="F49" s="275" t="s">
        <v>1629</v>
      </c>
      <c r="G49" s="275">
        <v>3</v>
      </c>
      <c r="H49" s="275">
        <v>1</v>
      </c>
      <c r="I49" s="275">
        <v>4</v>
      </c>
      <c r="J49" s="275" t="s">
        <v>246</v>
      </c>
    </row>
    <row r="50" spans="1:10">
      <c r="A50" s="273">
        <f t="shared" si="1"/>
        <v>6</v>
      </c>
      <c r="B50" s="275" t="s">
        <v>172</v>
      </c>
      <c r="C50" s="275" t="s">
        <v>199</v>
      </c>
      <c r="D50" s="280">
        <v>160</v>
      </c>
      <c r="E50" s="275">
        <v>47</v>
      </c>
      <c r="F50" s="275" t="s">
        <v>1629</v>
      </c>
      <c r="G50" s="275">
        <v>3</v>
      </c>
      <c r="H50" s="275">
        <v>1</v>
      </c>
      <c r="I50" s="275">
        <v>4</v>
      </c>
      <c r="J50" s="275" t="s">
        <v>246</v>
      </c>
    </row>
    <row r="51" spans="1:10">
      <c r="A51" s="273">
        <f t="shared" si="1"/>
        <v>7</v>
      </c>
      <c r="B51" s="275" t="s">
        <v>199</v>
      </c>
      <c r="C51" s="275" t="s">
        <v>193</v>
      </c>
      <c r="D51" s="280">
        <v>160</v>
      </c>
      <c r="E51" s="275">
        <v>27</v>
      </c>
      <c r="F51" s="275" t="s">
        <v>1629</v>
      </c>
      <c r="G51" s="275">
        <v>3</v>
      </c>
      <c r="H51" s="275">
        <v>1</v>
      </c>
      <c r="I51" s="275">
        <v>4</v>
      </c>
      <c r="J51" s="275" t="s">
        <v>246</v>
      </c>
    </row>
    <row r="52" spans="1:10">
      <c r="A52" s="273">
        <f t="shared" si="1"/>
        <v>8</v>
      </c>
      <c r="B52" s="275" t="s">
        <v>255</v>
      </c>
      <c r="C52" s="275" t="s">
        <v>168</v>
      </c>
      <c r="D52" s="275">
        <v>160</v>
      </c>
      <c r="E52" s="275">
        <v>47</v>
      </c>
      <c r="F52" s="275" t="s">
        <v>1629</v>
      </c>
      <c r="G52" s="275">
        <v>3</v>
      </c>
      <c r="H52" s="275">
        <v>1</v>
      </c>
      <c r="I52" s="275">
        <v>4</v>
      </c>
      <c r="J52" s="275" t="s">
        <v>246</v>
      </c>
    </row>
    <row r="53" spans="1:10">
      <c r="A53" s="273">
        <f t="shared" si="1"/>
        <v>9</v>
      </c>
      <c r="B53" s="275" t="s">
        <v>168</v>
      </c>
      <c r="C53" s="275" t="s">
        <v>256</v>
      </c>
      <c r="D53" s="275">
        <v>160</v>
      </c>
      <c r="E53" s="275">
        <v>32</v>
      </c>
      <c r="F53" s="275" t="s">
        <v>1629</v>
      </c>
      <c r="G53" s="275">
        <v>3</v>
      </c>
      <c r="H53" s="275">
        <v>1</v>
      </c>
      <c r="I53" s="275">
        <v>4</v>
      </c>
      <c r="J53" s="275" t="s">
        <v>246</v>
      </c>
    </row>
    <row r="54" spans="1:10">
      <c r="A54" s="273">
        <f t="shared" si="1"/>
        <v>10</v>
      </c>
      <c r="B54" s="275" t="s">
        <v>256</v>
      </c>
      <c r="C54" s="275" t="s">
        <v>184</v>
      </c>
      <c r="D54" s="275">
        <v>160</v>
      </c>
      <c r="E54" s="275">
        <v>59.1</v>
      </c>
      <c r="F54" s="275" t="s">
        <v>1629</v>
      </c>
      <c r="G54" s="275">
        <v>3</v>
      </c>
      <c r="H54" s="275">
        <v>1</v>
      </c>
      <c r="I54" s="275">
        <v>4</v>
      </c>
      <c r="J54" s="275" t="s">
        <v>246</v>
      </c>
    </row>
    <row r="55" spans="1:10">
      <c r="A55" s="273">
        <f t="shared" si="1"/>
        <v>11</v>
      </c>
      <c r="B55" s="275" t="s">
        <v>255</v>
      </c>
      <c r="C55" s="275" t="s">
        <v>168</v>
      </c>
      <c r="D55" s="275">
        <v>160</v>
      </c>
      <c r="E55" s="275">
        <v>4</v>
      </c>
      <c r="F55" s="275" t="s">
        <v>1629</v>
      </c>
      <c r="G55" s="275">
        <v>3</v>
      </c>
      <c r="H55" s="275">
        <v>1</v>
      </c>
      <c r="I55" s="275">
        <v>4</v>
      </c>
      <c r="J55" s="275" t="s">
        <v>246</v>
      </c>
    </row>
    <row r="56" spans="1:10">
      <c r="A56" s="273">
        <f t="shared" si="1"/>
        <v>12</v>
      </c>
      <c r="B56" s="275" t="s">
        <v>1544</v>
      </c>
      <c r="C56" s="275" t="s">
        <v>1447</v>
      </c>
      <c r="D56" s="275">
        <v>63</v>
      </c>
      <c r="E56" s="275">
        <v>120</v>
      </c>
      <c r="F56" s="275" t="s">
        <v>1629</v>
      </c>
      <c r="G56" s="275">
        <v>3</v>
      </c>
      <c r="H56" s="275">
        <v>1</v>
      </c>
      <c r="I56" s="275">
        <v>4</v>
      </c>
      <c r="J56" s="275" t="s">
        <v>246</v>
      </c>
    </row>
    <row r="57" spans="1:10">
      <c r="A57" s="273">
        <f t="shared" si="1"/>
        <v>13</v>
      </c>
      <c r="B57" s="275" t="s">
        <v>1544</v>
      </c>
      <c r="C57" s="275" t="s">
        <v>1447</v>
      </c>
      <c r="D57" s="275">
        <v>63</v>
      </c>
      <c r="E57" s="275">
        <v>195</v>
      </c>
      <c r="F57" s="275" t="s">
        <v>1629</v>
      </c>
      <c r="G57" s="275">
        <v>3</v>
      </c>
      <c r="H57" s="275">
        <v>1</v>
      </c>
      <c r="I57" s="275">
        <v>4</v>
      </c>
      <c r="J57" s="275" t="s">
        <v>246</v>
      </c>
    </row>
    <row r="58" spans="1:10">
      <c r="A58" s="273">
        <f t="shared" si="1"/>
        <v>14</v>
      </c>
      <c r="B58" s="275" t="s">
        <v>1447</v>
      </c>
      <c r="C58" s="275" t="s">
        <v>1447</v>
      </c>
      <c r="D58" s="275">
        <v>63</v>
      </c>
      <c r="E58" s="275">
        <v>3</v>
      </c>
      <c r="F58" s="275" t="s">
        <v>1629</v>
      </c>
      <c r="G58" s="275">
        <v>3</v>
      </c>
      <c r="H58" s="275">
        <v>1</v>
      </c>
      <c r="I58" s="275">
        <v>4</v>
      </c>
      <c r="J58" s="275" t="s">
        <v>246</v>
      </c>
    </row>
    <row r="59" spans="1:10">
      <c r="A59" s="273">
        <f t="shared" si="1"/>
        <v>15</v>
      </c>
      <c r="B59" s="275" t="s">
        <v>1399</v>
      </c>
      <c r="C59" s="275" t="s">
        <v>458</v>
      </c>
      <c r="D59" s="275">
        <v>63</v>
      </c>
      <c r="E59" s="275">
        <v>208</v>
      </c>
      <c r="F59" s="275" t="s">
        <v>1629</v>
      </c>
      <c r="G59" s="275">
        <v>3</v>
      </c>
      <c r="H59" s="275">
        <v>1</v>
      </c>
      <c r="I59" s="275">
        <v>4</v>
      </c>
      <c r="J59" s="275" t="s">
        <v>246</v>
      </c>
    </row>
    <row r="60" spans="1:10">
      <c r="A60" s="273">
        <f t="shared" si="1"/>
        <v>16</v>
      </c>
      <c r="B60" s="275" t="s">
        <v>458</v>
      </c>
      <c r="C60" s="275" t="s">
        <v>1396</v>
      </c>
      <c r="D60" s="275">
        <v>75</v>
      </c>
      <c r="E60" s="275">
        <v>35</v>
      </c>
      <c r="F60" s="275" t="s">
        <v>1629</v>
      </c>
      <c r="G60" s="275">
        <v>3</v>
      </c>
      <c r="H60" s="275">
        <v>1</v>
      </c>
      <c r="I60" s="275">
        <v>4</v>
      </c>
      <c r="J60" s="275" t="s">
        <v>246</v>
      </c>
    </row>
    <row r="61" spans="1:10">
      <c r="A61" s="273">
        <f t="shared" si="1"/>
        <v>17</v>
      </c>
      <c r="B61" s="275" t="s">
        <v>954</v>
      </c>
      <c r="C61" s="275" t="s">
        <v>1418</v>
      </c>
      <c r="D61" s="275">
        <v>75</v>
      </c>
      <c r="E61" s="275">
        <v>33</v>
      </c>
      <c r="F61" s="275" t="s">
        <v>1629</v>
      </c>
      <c r="G61" s="275">
        <v>3</v>
      </c>
      <c r="H61" s="275">
        <v>1</v>
      </c>
      <c r="I61" s="275">
        <v>4</v>
      </c>
      <c r="J61" s="275" t="s">
        <v>246</v>
      </c>
    </row>
    <row r="62" spans="1:10">
      <c r="A62" s="273">
        <f t="shared" si="1"/>
        <v>18</v>
      </c>
      <c r="B62" s="275" t="s">
        <v>1418</v>
      </c>
      <c r="C62" s="275" t="s">
        <v>1417</v>
      </c>
      <c r="D62" s="275">
        <v>75</v>
      </c>
      <c r="E62" s="275">
        <v>18</v>
      </c>
      <c r="F62" s="275" t="s">
        <v>1629</v>
      </c>
      <c r="G62" s="275">
        <v>3</v>
      </c>
      <c r="H62" s="275">
        <v>1</v>
      </c>
      <c r="I62" s="275">
        <v>4</v>
      </c>
      <c r="J62" s="275" t="s">
        <v>246</v>
      </c>
    </row>
    <row r="63" spans="1:10">
      <c r="A63" s="273">
        <f t="shared" si="1"/>
        <v>19</v>
      </c>
      <c r="B63" s="275" t="s">
        <v>1407</v>
      </c>
      <c r="C63" s="275" t="s">
        <v>371</v>
      </c>
      <c r="D63" s="275">
        <v>63</v>
      </c>
      <c r="E63" s="275">
        <v>52.1</v>
      </c>
      <c r="F63" s="275" t="s">
        <v>1629</v>
      </c>
      <c r="G63" s="275">
        <v>3</v>
      </c>
      <c r="H63" s="275">
        <v>1</v>
      </c>
      <c r="I63" s="275">
        <v>4</v>
      </c>
      <c r="J63" s="275" t="s">
        <v>246</v>
      </c>
    </row>
    <row r="64" spans="1:10">
      <c r="A64" s="273">
        <f t="shared" si="1"/>
        <v>20</v>
      </c>
      <c r="B64" s="275" t="s">
        <v>1407</v>
      </c>
      <c r="C64" s="275" t="s">
        <v>371</v>
      </c>
      <c r="D64" s="275">
        <v>63</v>
      </c>
      <c r="E64" s="275">
        <v>30.2</v>
      </c>
      <c r="F64" s="275" t="s">
        <v>1629</v>
      </c>
      <c r="G64" s="275">
        <v>3</v>
      </c>
      <c r="H64" s="275">
        <v>1</v>
      </c>
      <c r="I64" s="275">
        <v>4</v>
      </c>
      <c r="J64" s="275" t="s">
        <v>246</v>
      </c>
    </row>
    <row r="65" spans="1:10">
      <c r="A65" s="273">
        <f t="shared" si="1"/>
        <v>21</v>
      </c>
      <c r="B65" s="275" t="s">
        <v>371</v>
      </c>
      <c r="C65" s="275" t="s">
        <v>1403</v>
      </c>
      <c r="D65" s="275">
        <v>63</v>
      </c>
      <c r="E65" s="275">
        <v>13.3</v>
      </c>
      <c r="F65" s="275" t="s">
        <v>1629</v>
      </c>
      <c r="G65" s="275">
        <v>3</v>
      </c>
      <c r="H65" s="275">
        <v>1</v>
      </c>
      <c r="I65" s="275">
        <v>4</v>
      </c>
      <c r="J65" s="275" t="s">
        <v>246</v>
      </c>
    </row>
    <row r="66" spans="1:10">
      <c r="A66" s="273">
        <f t="shared" si="1"/>
        <v>22</v>
      </c>
      <c r="B66" s="275" t="s">
        <v>1406</v>
      </c>
      <c r="C66" s="275" t="s">
        <v>1440</v>
      </c>
      <c r="D66" s="275">
        <v>63</v>
      </c>
      <c r="E66" s="275">
        <v>32.200000000000003</v>
      </c>
      <c r="F66" s="275" t="s">
        <v>1629</v>
      </c>
      <c r="G66" s="275">
        <v>3</v>
      </c>
      <c r="H66" s="275">
        <v>1</v>
      </c>
      <c r="I66" s="275">
        <v>4</v>
      </c>
      <c r="J66" s="275" t="s">
        <v>246</v>
      </c>
    </row>
    <row r="67" spans="1:10">
      <c r="A67" s="273">
        <f t="shared" si="1"/>
        <v>23</v>
      </c>
      <c r="B67" s="275" t="s">
        <v>1440</v>
      </c>
      <c r="C67" s="275" t="s">
        <v>1550</v>
      </c>
      <c r="D67" s="275">
        <v>63</v>
      </c>
      <c r="E67" s="275">
        <v>60.5</v>
      </c>
      <c r="F67" s="275" t="s">
        <v>1629</v>
      </c>
      <c r="G67" s="275">
        <v>3</v>
      </c>
      <c r="H67" s="275">
        <v>1</v>
      </c>
      <c r="I67" s="275">
        <v>4</v>
      </c>
      <c r="J67" s="275" t="s">
        <v>246</v>
      </c>
    </row>
    <row r="68" spans="1:10">
      <c r="A68" s="273">
        <f t="shared" si="1"/>
        <v>24</v>
      </c>
      <c r="B68" s="275" t="s">
        <v>1440</v>
      </c>
      <c r="C68" s="275" t="s">
        <v>1413</v>
      </c>
      <c r="D68" s="275">
        <v>63</v>
      </c>
      <c r="E68" s="275">
        <v>20</v>
      </c>
      <c r="F68" s="275" t="s">
        <v>1629</v>
      </c>
      <c r="G68" s="275">
        <v>3</v>
      </c>
      <c r="H68" s="275">
        <v>1</v>
      </c>
      <c r="I68" s="275">
        <v>4</v>
      </c>
      <c r="J68" s="275" t="s">
        <v>246</v>
      </c>
    </row>
    <row r="69" spans="1:10">
      <c r="A69" s="273">
        <f t="shared" si="1"/>
        <v>25</v>
      </c>
      <c r="B69" s="275" t="s">
        <v>1397</v>
      </c>
      <c r="C69" s="275" t="s">
        <v>1477</v>
      </c>
      <c r="D69" s="275">
        <v>90</v>
      </c>
      <c r="E69" s="275">
        <v>27</v>
      </c>
      <c r="F69" s="275" t="s">
        <v>1629</v>
      </c>
      <c r="G69" s="275">
        <v>3</v>
      </c>
      <c r="H69" s="275">
        <v>1</v>
      </c>
      <c r="I69" s="275">
        <v>4</v>
      </c>
      <c r="J69" s="275" t="s">
        <v>246</v>
      </c>
    </row>
    <row r="70" spans="1:10">
      <c r="A70" s="273">
        <f t="shared" si="1"/>
        <v>26</v>
      </c>
      <c r="B70" s="275" t="s">
        <v>1477</v>
      </c>
      <c r="C70" s="275" t="s">
        <v>144</v>
      </c>
      <c r="D70" s="275">
        <v>110</v>
      </c>
      <c r="E70" s="275">
        <v>19.399999999999999</v>
      </c>
      <c r="F70" s="275" t="s">
        <v>1629</v>
      </c>
      <c r="G70" s="275">
        <v>3</v>
      </c>
      <c r="H70" s="275">
        <v>1</v>
      </c>
      <c r="I70" s="275">
        <v>4</v>
      </c>
      <c r="J70" s="275" t="s">
        <v>246</v>
      </c>
    </row>
    <row r="71" spans="1:10">
      <c r="A71" s="273">
        <f t="shared" si="1"/>
        <v>27</v>
      </c>
      <c r="B71" s="275" t="s">
        <v>144</v>
      </c>
      <c r="C71" s="275" t="s">
        <v>517</v>
      </c>
      <c r="D71" s="275">
        <v>110</v>
      </c>
      <c r="E71" s="275">
        <v>33</v>
      </c>
      <c r="F71" s="275" t="s">
        <v>1629</v>
      </c>
      <c r="G71" s="275">
        <v>3</v>
      </c>
      <c r="H71" s="275">
        <v>1</v>
      </c>
      <c r="I71" s="275">
        <v>4</v>
      </c>
      <c r="J71" s="275" t="s">
        <v>246</v>
      </c>
    </row>
    <row r="72" spans="1:10">
      <c r="A72" s="273">
        <f t="shared" si="1"/>
        <v>28</v>
      </c>
      <c r="B72" s="275" t="s">
        <v>1476</v>
      </c>
      <c r="C72" s="275" t="s">
        <v>145</v>
      </c>
      <c r="D72" s="275">
        <v>63</v>
      </c>
      <c r="E72" s="275">
        <v>17.8</v>
      </c>
      <c r="F72" s="275" t="s">
        <v>1629</v>
      </c>
      <c r="G72" s="275">
        <v>3</v>
      </c>
      <c r="H72" s="275">
        <v>1</v>
      </c>
      <c r="I72" s="275">
        <v>4</v>
      </c>
      <c r="J72" s="275" t="s">
        <v>246</v>
      </c>
    </row>
    <row r="73" spans="1:10">
      <c r="A73" s="273">
        <f t="shared" si="1"/>
        <v>29</v>
      </c>
      <c r="B73" s="275" t="s">
        <v>1608</v>
      </c>
      <c r="C73" s="275" t="s">
        <v>1450</v>
      </c>
      <c r="D73" s="275">
        <v>63</v>
      </c>
      <c r="E73" s="275">
        <v>33</v>
      </c>
      <c r="F73" s="275" t="s">
        <v>1629</v>
      </c>
      <c r="G73" s="275">
        <v>3</v>
      </c>
      <c r="H73" s="275">
        <v>1</v>
      </c>
      <c r="I73" s="275">
        <v>4</v>
      </c>
      <c r="J73" s="275" t="s">
        <v>246</v>
      </c>
    </row>
    <row r="74" spans="1:10">
      <c r="A74" s="273">
        <f t="shared" si="1"/>
        <v>30</v>
      </c>
      <c r="B74" s="275" t="s">
        <v>1608</v>
      </c>
      <c r="C74" s="275" t="s">
        <v>1450</v>
      </c>
      <c r="D74" s="275">
        <v>63</v>
      </c>
      <c r="E74" s="275">
        <v>27</v>
      </c>
      <c r="F74" s="275" t="s">
        <v>1629</v>
      </c>
      <c r="G74" s="275">
        <v>3</v>
      </c>
      <c r="H74" s="275">
        <v>1</v>
      </c>
      <c r="I74" s="275">
        <v>4</v>
      </c>
      <c r="J74" s="275" t="s">
        <v>246</v>
      </c>
    </row>
    <row r="75" spans="1:10">
      <c r="A75" s="273">
        <f t="shared" si="1"/>
        <v>31</v>
      </c>
      <c r="B75" s="275" t="s">
        <v>1066</v>
      </c>
      <c r="C75" s="275" t="s">
        <v>1107</v>
      </c>
      <c r="D75" s="275">
        <v>75</v>
      </c>
      <c r="E75" s="275">
        <v>319.2</v>
      </c>
      <c r="F75" s="275" t="s">
        <v>1629</v>
      </c>
      <c r="G75" s="275">
        <v>3</v>
      </c>
      <c r="H75" s="275">
        <v>1</v>
      </c>
      <c r="I75" s="275">
        <v>4</v>
      </c>
      <c r="J75" s="275" t="s">
        <v>246</v>
      </c>
    </row>
    <row r="76" spans="1:10" ht="15.75">
      <c r="A76" s="208" t="s">
        <v>1055</v>
      </c>
      <c r="B76" s="208"/>
      <c r="C76" s="208"/>
      <c r="D76" s="208"/>
      <c r="E76" s="284" t="s">
        <v>1056</v>
      </c>
      <c r="F76" s="284"/>
      <c r="G76" s="284"/>
      <c r="H76" s="275"/>
      <c r="I76" s="275" t="s">
        <v>1057</v>
      </c>
      <c r="J76" s="275"/>
    </row>
    <row r="77" spans="1:10" ht="15.75">
      <c r="A77" s="283" t="s">
        <v>1058</v>
      </c>
      <c r="B77" s="283"/>
      <c r="C77" s="283"/>
      <c r="D77" s="283"/>
      <c r="E77" s="284" t="s">
        <v>1058</v>
      </c>
      <c r="F77" s="284"/>
      <c r="G77" s="284"/>
      <c r="H77" s="284"/>
      <c r="I77" s="284" t="s">
        <v>1058</v>
      </c>
      <c r="J77" s="284"/>
    </row>
    <row r="78" spans="1:10" ht="15.75">
      <c r="A78" s="283" t="s">
        <v>1059</v>
      </c>
      <c r="B78" s="283"/>
      <c r="C78" s="283"/>
      <c r="D78" s="283"/>
      <c r="E78" s="284" t="s">
        <v>1059</v>
      </c>
      <c r="F78" s="284"/>
      <c r="G78" s="284"/>
      <c r="H78" s="284"/>
      <c r="I78" s="284" t="s">
        <v>1059</v>
      </c>
      <c r="J78" s="284"/>
    </row>
    <row r="79" spans="1:10" ht="15.75">
      <c r="A79" s="283" t="s">
        <v>1060</v>
      </c>
      <c r="B79" s="283"/>
      <c r="C79" s="283"/>
      <c r="D79" s="283"/>
      <c r="E79" s="284" t="s">
        <v>1060</v>
      </c>
      <c r="F79" s="284"/>
      <c r="G79" s="284"/>
      <c r="H79" s="284"/>
      <c r="I79" s="284" t="s">
        <v>1060</v>
      </c>
      <c r="J79" s="284"/>
    </row>
    <row r="81" spans="1:10" ht="18.75">
      <c r="A81" s="286" t="s">
        <v>1032</v>
      </c>
      <c r="B81" s="287"/>
      <c r="C81" s="286" t="s">
        <v>1033</v>
      </c>
      <c r="D81" s="288"/>
      <c r="E81" s="288"/>
      <c r="F81" s="288"/>
      <c r="G81" s="288"/>
      <c r="H81" s="288"/>
      <c r="I81" s="288"/>
      <c r="J81" s="287"/>
    </row>
    <row r="82" spans="1:10" ht="18.75">
      <c r="A82" s="286" t="s">
        <v>1034</v>
      </c>
      <c r="B82" s="287"/>
      <c r="C82" s="286" t="s">
        <v>1035</v>
      </c>
      <c r="D82" s="288"/>
      <c r="E82" s="288"/>
      <c r="F82" s="288"/>
      <c r="G82" s="288"/>
      <c r="H82" s="288"/>
      <c r="I82" s="288"/>
      <c r="J82" s="287"/>
    </row>
    <row r="83" spans="1:10" ht="18.75">
      <c r="A83" s="286" t="s">
        <v>1036</v>
      </c>
      <c r="B83" s="287"/>
      <c r="C83" s="286" t="s">
        <v>1037</v>
      </c>
      <c r="D83" s="288"/>
      <c r="E83" s="288"/>
      <c r="F83" s="288"/>
      <c r="G83" s="288"/>
      <c r="H83" s="288"/>
      <c r="I83" s="288"/>
      <c r="J83" s="287"/>
    </row>
    <row r="84" spans="1:10" ht="18.75">
      <c r="A84" s="286" t="s">
        <v>1038</v>
      </c>
      <c r="B84" s="287"/>
      <c r="C84" s="286" t="s">
        <v>1039</v>
      </c>
      <c r="D84" s="288"/>
      <c r="E84" s="288"/>
      <c r="F84" s="288"/>
      <c r="G84" s="288"/>
      <c r="H84" s="288"/>
      <c r="I84" s="288"/>
      <c r="J84" s="287"/>
    </row>
    <row r="85" spans="1:10" ht="18.75">
      <c r="A85" s="285" t="s">
        <v>1040</v>
      </c>
      <c r="B85" s="285"/>
      <c r="C85" s="285" t="s">
        <v>1041</v>
      </c>
      <c r="D85" s="285"/>
      <c r="E85" s="285"/>
      <c r="F85" s="285"/>
      <c r="G85" s="285"/>
      <c r="H85" s="285"/>
      <c r="I85" s="285"/>
      <c r="J85" s="285"/>
    </row>
    <row r="86" spans="1:10" ht="18.75">
      <c r="A86" s="285" t="s">
        <v>1042</v>
      </c>
      <c r="B86" s="285"/>
      <c r="C86" s="285" t="s">
        <v>1680</v>
      </c>
      <c r="D86" s="285"/>
      <c r="E86" s="285"/>
      <c r="F86" s="285"/>
      <c r="G86" s="285"/>
      <c r="H86" s="285"/>
      <c r="I86" s="276" t="s">
        <v>1108</v>
      </c>
      <c r="J86" s="276"/>
    </row>
    <row r="87" spans="1:10" ht="45">
      <c r="A87" s="272" t="s">
        <v>1044</v>
      </c>
      <c r="B87" s="272" t="s">
        <v>69</v>
      </c>
      <c r="C87" s="272" t="s">
        <v>70</v>
      </c>
      <c r="D87" s="272" t="s">
        <v>1045</v>
      </c>
      <c r="E87" s="272" t="s">
        <v>1046</v>
      </c>
      <c r="F87" s="272" t="s">
        <v>1047</v>
      </c>
      <c r="G87" s="272" t="s">
        <v>1048</v>
      </c>
      <c r="H87" s="132" t="s">
        <v>1049</v>
      </c>
      <c r="I87" s="133" t="s">
        <v>56</v>
      </c>
      <c r="J87" s="272" t="s">
        <v>1050</v>
      </c>
    </row>
    <row r="88" spans="1:10" ht="15.75">
      <c r="A88" s="275">
        <v>1</v>
      </c>
      <c r="B88" s="275" t="s">
        <v>989</v>
      </c>
      <c r="C88" s="275" t="s">
        <v>902</v>
      </c>
      <c r="D88" s="275">
        <v>160</v>
      </c>
      <c r="E88" s="275">
        <v>278.60000000000002</v>
      </c>
      <c r="F88" s="275" t="s">
        <v>1638</v>
      </c>
      <c r="G88" s="275">
        <v>4</v>
      </c>
      <c r="H88" s="279">
        <v>1</v>
      </c>
      <c r="I88" s="279">
        <v>5</v>
      </c>
      <c r="J88" s="275" t="s">
        <v>246</v>
      </c>
    </row>
    <row r="89" spans="1:10" ht="15.75">
      <c r="A89" s="275">
        <f>1+A88</f>
        <v>2</v>
      </c>
      <c r="B89" s="275" t="s">
        <v>902</v>
      </c>
      <c r="C89" s="275" t="s">
        <v>230</v>
      </c>
      <c r="D89" s="275">
        <v>160</v>
      </c>
      <c r="E89" s="275">
        <v>217.9</v>
      </c>
      <c r="F89" s="275" t="s">
        <v>1638</v>
      </c>
      <c r="G89" s="275">
        <v>4</v>
      </c>
      <c r="H89" s="279">
        <v>1</v>
      </c>
      <c r="I89" s="279">
        <v>5</v>
      </c>
      <c r="J89" s="275" t="s">
        <v>246</v>
      </c>
    </row>
    <row r="90" spans="1:10" ht="15.75">
      <c r="A90" s="275">
        <f t="shared" ref="A90:A121" si="2">1+A89</f>
        <v>3</v>
      </c>
      <c r="B90" s="275" t="s">
        <v>895</v>
      </c>
      <c r="C90" s="275" t="s">
        <v>1670</v>
      </c>
      <c r="D90" s="280">
        <v>140</v>
      </c>
      <c r="E90" s="275">
        <v>33</v>
      </c>
      <c r="F90" s="275" t="s">
        <v>1638</v>
      </c>
      <c r="G90" s="275">
        <v>4</v>
      </c>
      <c r="H90" s="279">
        <v>1</v>
      </c>
      <c r="I90" s="279">
        <v>5</v>
      </c>
      <c r="J90" s="275" t="s">
        <v>246</v>
      </c>
    </row>
    <row r="91" spans="1:10" ht="15.75">
      <c r="A91" s="275">
        <f t="shared" si="2"/>
        <v>4</v>
      </c>
      <c r="B91" s="275" t="s">
        <v>1670</v>
      </c>
      <c r="C91" s="275" t="s">
        <v>910</v>
      </c>
      <c r="D91" s="280">
        <v>140</v>
      </c>
      <c r="E91" s="275">
        <v>56.3</v>
      </c>
      <c r="F91" s="275" t="s">
        <v>1638</v>
      </c>
      <c r="G91" s="275">
        <v>4</v>
      </c>
      <c r="H91" s="279">
        <v>1</v>
      </c>
      <c r="I91" s="279">
        <v>5</v>
      </c>
      <c r="J91" s="275" t="s">
        <v>246</v>
      </c>
    </row>
    <row r="92" spans="1:10" ht="15.75">
      <c r="A92" s="275">
        <f t="shared" si="2"/>
        <v>5</v>
      </c>
      <c r="B92" s="275" t="s">
        <v>910</v>
      </c>
      <c r="C92" s="275" t="s">
        <v>905</v>
      </c>
      <c r="D92" s="280">
        <v>140</v>
      </c>
      <c r="E92" s="275">
        <v>180.3</v>
      </c>
      <c r="F92" s="275" t="s">
        <v>1638</v>
      </c>
      <c r="G92" s="275">
        <v>4</v>
      </c>
      <c r="H92" s="279">
        <v>1</v>
      </c>
      <c r="I92" s="279">
        <v>5</v>
      </c>
      <c r="J92" s="275" t="s">
        <v>246</v>
      </c>
    </row>
    <row r="93" spans="1:10" ht="15.75">
      <c r="A93" s="275">
        <f t="shared" si="2"/>
        <v>6</v>
      </c>
      <c r="B93" s="275" t="s">
        <v>1417</v>
      </c>
      <c r="C93" s="275" t="s">
        <v>460</v>
      </c>
      <c r="D93" s="275">
        <v>110</v>
      </c>
      <c r="E93" s="275">
        <v>33</v>
      </c>
      <c r="F93" s="275" t="s">
        <v>1638</v>
      </c>
      <c r="G93" s="275">
        <v>4</v>
      </c>
      <c r="H93" s="279">
        <v>1</v>
      </c>
      <c r="I93" s="279">
        <v>5</v>
      </c>
      <c r="J93" s="275" t="s">
        <v>246</v>
      </c>
    </row>
    <row r="94" spans="1:10" ht="15.75">
      <c r="A94" s="275">
        <f t="shared" si="2"/>
        <v>7</v>
      </c>
      <c r="B94" s="275" t="s">
        <v>1657</v>
      </c>
      <c r="C94" s="275" t="s">
        <v>455</v>
      </c>
      <c r="D94" s="275">
        <v>110</v>
      </c>
      <c r="E94" s="275">
        <v>63.9</v>
      </c>
      <c r="F94" s="275" t="s">
        <v>1638</v>
      </c>
      <c r="G94" s="275">
        <v>4</v>
      </c>
      <c r="H94" s="279">
        <v>1</v>
      </c>
      <c r="I94" s="279">
        <v>5</v>
      </c>
      <c r="J94" s="275" t="s">
        <v>246</v>
      </c>
    </row>
    <row r="95" spans="1:10" ht="15.75">
      <c r="A95" s="275">
        <f t="shared" si="2"/>
        <v>8</v>
      </c>
      <c r="B95" s="275" t="s">
        <v>1657</v>
      </c>
      <c r="C95" s="275" t="s">
        <v>455</v>
      </c>
      <c r="D95" s="275">
        <v>110</v>
      </c>
      <c r="E95" s="275">
        <v>4.5</v>
      </c>
      <c r="F95" s="275" t="s">
        <v>1638</v>
      </c>
      <c r="G95" s="275">
        <v>4</v>
      </c>
      <c r="H95" s="279">
        <v>1</v>
      </c>
      <c r="I95" s="279">
        <v>5</v>
      </c>
      <c r="J95" s="275" t="s">
        <v>246</v>
      </c>
    </row>
    <row r="96" spans="1:10" ht="15.75">
      <c r="A96" s="275">
        <f t="shared" si="2"/>
        <v>9</v>
      </c>
      <c r="B96" s="275" t="s">
        <v>1657</v>
      </c>
      <c r="C96" s="275" t="s">
        <v>455</v>
      </c>
      <c r="D96" s="275">
        <v>110</v>
      </c>
      <c r="E96" s="275">
        <v>4.5</v>
      </c>
      <c r="F96" s="275" t="s">
        <v>1638</v>
      </c>
      <c r="G96" s="275">
        <v>4</v>
      </c>
      <c r="H96" s="279">
        <v>1</v>
      </c>
      <c r="I96" s="279">
        <v>5</v>
      </c>
      <c r="J96" s="275" t="s">
        <v>246</v>
      </c>
    </row>
    <row r="97" spans="1:10" ht="15.75">
      <c r="A97" s="275">
        <f t="shared" si="2"/>
        <v>10</v>
      </c>
      <c r="B97" s="275" t="s">
        <v>455</v>
      </c>
      <c r="C97" s="275" t="s">
        <v>459</v>
      </c>
      <c r="D97" s="275">
        <v>110</v>
      </c>
      <c r="E97" s="275">
        <v>141.5</v>
      </c>
      <c r="F97" s="275" t="s">
        <v>1638</v>
      </c>
      <c r="G97" s="275">
        <v>4</v>
      </c>
      <c r="H97" s="279">
        <v>1</v>
      </c>
      <c r="I97" s="279">
        <v>5</v>
      </c>
      <c r="J97" s="275" t="s">
        <v>246</v>
      </c>
    </row>
    <row r="98" spans="1:10" ht="15.75">
      <c r="A98" s="275">
        <f t="shared" si="2"/>
        <v>11</v>
      </c>
      <c r="B98" s="275" t="s">
        <v>459</v>
      </c>
      <c r="C98" s="275" t="s">
        <v>1416</v>
      </c>
      <c r="D98" s="275">
        <v>110</v>
      </c>
      <c r="E98" s="275">
        <v>17</v>
      </c>
      <c r="F98" s="275" t="s">
        <v>1638</v>
      </c>
      <c r="G98" s="275">
        <v>4</v>
      </c>
      <c r="H98" s="279">
        <v>1</v>
      </c>
      <c r="I98" s="279">
        <v>5</v>
      </c>
      <c r="J98" s="275" t="s">
        <v>246</v>
      </c>
    </row>
    <row r="99" spans="1:10" ht="15.75">
      <c r="A99" s="275">
        <f t="shared" si="2"/>
        <v>12</v>
      </c>
      <c r="B99" s="275" t="s">
        <v>1416</v>
      </c>
      <c r="C99" s="275" t="s">
        <v>1435</v>
      </c>
      <c r="D99" s="275">
        <v>75</v>
      </c>
      <c r="E99" s="275">
        <v>64</v>
      </c>
      <c r="F99" s="275" t="s">
        <v>1638</v>
      </c>
      <c r="G99" s="275">
        <v>4</v>
      </c>
      <c r="H99" s="279">
        <v>1</v>
      </c>
      <c r="I99" s="279">
        <v>5</v>
      </c>
      <c r="J99" s="275" t="s">
        <v>246</v>
      </c>
    </row>
    <row r="100" spans="1:10" ht="15.75">
      <c r="A100" s="275">
        <f t="shared" si="2"/>
        <v>13</v>
      </c>
      <c r="B100" s="275" t="s">
        <v>1416</v>
      </c>
      <c r="C100" s="275" t="s">
        <v>1435</v>
      </c>
      <c r="D100" s="275">
        <v>75</v>
      </c>
      <c r="E100" s="275">
        <v>64</v>
      </c>
      <c r="F100" s="275" t="s">
        <v>1638</v>
      </c>
      <c r="G100" s="275">
        <v>4</v>
      </c>
      <c r="H100" s="279">
        <v>1</v>
      </c>
      <c r="I100" s="279">
        <v>5</v>
      </c>
      <c r="J100" s="275" t="s">
        <v>246</v>
      </c>
    </row>
    <row r="101" spans="1:10" ht="15.75">
      <c r="A101" s="275">
        <f t="shared" si="2"/>
        <v>14</v>
      </c>
      <c r="B101" s="275" t="s">
        <v>879</v>
      </c>
      <c r="C101" s="275" t="s">
        <v>855</v>
      </c>
      <c r="D101" s="275">
        <v>63</v>
      </c>
      <c r="E101" s="275">
        <v>46</v>
      </c>
      <c r="F101" s="275" t="s">
        <v>1638</v>
      </c>
      <c r="G101" s="275">
        <v>4</v>
      </c>
      <c r="H101" s="279">
        <v>1</v>
      </c>
      <c r="I101" s="279">
        <v>5</v>
      </c>
      <c r="J101" s="275" t="s">
        <v>246</v>
      </c>
    </row>
    <row r="102" spans="1:10" ht="15.75">
      <c r="A102" s="275">
        <f t="shared" si="2"/>
        <v>15</v>
      </c>
      <c r="B102" s="275" t="s">
        <v>855</v>
      </c>
      <c r="C102" s="275" t="s">
        <v>1107</v>
      </c>
      <c r="D102" s="275">
        <v>75</v>
      </c>
      <c r="E102" s="275">
        <v>330</v>
      </c>
      <c r="F102" s="275" t="s">
        <v>1638</v>
      </c>
      <c r="G102" s="275">
        <v>4</v>
      </c>
      <c r="H102" s="279">
        <v>1</v>
      </c>
      <c r="I102" s="279">
        <v>5</v>
      </c>
      <c r="J102" s="275" t="s">
        <v>246</v>
      </c>
    </row>
    <row r="103" spans="1:10" ht="15.75">
      <c r="A103" s="275">
        <f t="shared" si="2"/>
        <v>16</v>
      </c>
      <c r="B103" s="275" t="s">
        <v>1659</v>
      </c>
      <c r="C103" s="275" t="s">
        <v>1661</v>
      </c>
      <c r="D103" s="275">
        <v>63</v>
      </c>
      <c r="E103" s="275">
        <v>17</v>
      </c>
      <c r="F103" s="275" t="s">
        <v>1638</v>
      </c>
      <c r="G103" s="275">
        <v>4</v>
      </c>
      <c r="H103" s="279">
        <v>1</v>
      </c>
      <c r="I103" s="279">
        <v>5</v>
      </c>
      <c r="J103" s="275" t="s">
        <v>246</v>
      </c>
    </row>
    <row r="104" spans="1:10" ht="15.75">
      <c r="A104" s="275">
        <f t="shared" si="2"/>
        <v>17</v>
      </c>
      <c r="B104" s="275" t="s">
        <v>1661</v>
      </c>
      <c r="C104" s="275" t="s">
        <v>1662</v>
      </c>
      <c r="D104" s="275">
        <v>63</v>
      </c>
      <c r="E104" s="275">
        <v>17</v>
      </c>
      <c r="F104" s="275" t="s">
        <v>1638</v>
      </c>
      <c r="G104" s="275">
        <v>4</v>
      </c>
      <c r="H104" s="279">
        <v>1</v>
      </c>
      <c r="I104" s="279">
        <v>5</v>
      </c>
      <c r="J104" s="275" t="s">
        <v>246</v>
      </c>
    </row>
    <row r="105" spans="1:10" ht="15.75">
      <c r="A105" s="275">
        <f t="shared" si="2"/>
        <v>18</v>
      </c>
      <c r="B105" s="275" t="s">
        <v>1662</v>
      </c>
      <c r="C105" s="275" t="s">
        <v>1384</v>
      </c>
      <c r="D105" s="275">
        <v>63</v>
      </c>
      <c r="E105" s="275">
        <v>240</v>
      </c>
      <c r="F105" s="275" t="s">
        <v>1638</v>
      </c>
      <c r="G105" s="275">
        <v>4</v>
      </c>
      <c r="H105" s="279">
        <v>1</v>
      </c>
      <c r="I105" s="279">
        <v>5</v>
      </c>
      <c r="J105" s="275" t="s">
        <v>246</v>
      </c>
    </row>
    <row r="106" spans="1:10" ht="15.75">
      <c r="A106" s="275">
        <f t="shared" si="2"/>
        <v>19</v>
      </c>
      <c r="B106" s="275" t="s">
        <v>1659</v>
      </c>
      <c r="C106" s="275" t="s">
        <v>1601</v>
      </c>
      <c r="D106" s="275">
        <v>63</v>
      </c>
      <c r="E106" s="275">
        <v>60</v>
      </c>
      <c r="F106" s="275" t="s">
        <v>1638</v>
      </c>
      <c r="G106" s="275">
        <v>4</v>
      </c>
      <c r="H106" s="279">
        <v>1</v>
      </c>
      <c r="I106" s="279">
        <v>5</v>
      </c>
      <c r="J106" s="275" t="s">
        <v>246</v>
      </c>
    </row>
    <row r="107" spans="1:10" ht="15.75">
      <c r="A107" s="275">
        <f t="shared" si="2"/>
        <v>20</v>
      </c>
      <c r="B107" s="275" t="s">
        <v>1601</v>
      </c>
      <c r="C107" s="275" t="s">
        <v>1552</v>
      </c>
      <c r="D107" s="275">
        <v>63</v>
      </c>
      <c r="E107" s="275">
        <v>103</v>
      </c>
      <c r="F107" s="275" t="s">
        <v>1638</v>
      </c>
      <c r="G107" s="275">
        <v>4</v>
      </c>
      <c r="H107" s="279">
        <v>1</v>
      </c>
      <c r="I107" s="279">
        <v>5</v>
      </c>
      <c r="J107" s="275" t="s">
        <v>246</v>
      </c>
    </row>
    <row r="108" spans="1:10" ht="15.75">
      <c r="A108" s="275">
        <f t="shared" si="2"/>
        <v>21</v>
      </c>
      <c r="B108" s="275" t="s">
        <v>1552</v>
      </c>
      <c r="C108" s="275" t="s">
        <v>1394</v>
      </c>
      <c r="D108" s="275">
        <v>63</v>
      </c>
      <c r="E108" s="275">
        <v>71.400000000000006</v>
      </c>
      <c r="F108" s="275" t="s">
        <v>1638</v>
      </c>
      <c r="G108" s="275">
        <v>4</v>
      </c>
      <c r="H108" s="279">
        <v>1</v>
      </c>
      <c r="I108" s="279">
        <v>5</v>
      </c>
      <c r="J108" s="275" t="s">
        <v>246</v>
      </c>
    </row>
    <row r="109" spans="1:10" ht="15.75">
      <c r="A109" s="275">
        <f t="shared" si="2"/>
        <v>22</v>
      </c>
      <c r="B109" s="275" t="s">
        <v>1552</v>
      </c>
      <c r="C109" s="275" t="s">
        <v>1394</v>
      </c>
      <c r="D109" s="275">
        <v>63</v>
      </c>
      <c r="E109" s="275">
        <v>7</v>
      </c>
      <c r="F109" s="275" t="s">
        <v>1638</v>
      </c>
      <c r="G109" s="275">
        <v>4</v>
      </c>
      <c r="H109" s="279">
        <v>1</v>
      </c>
      <c r="I109" s="279">
        <v>5</v>
      </c>
      <c r="J109" s="275" t="s">
        <v>246</v>
      </c>
    </row>
    <row r="110" spans="1:10" ht="15.75">
      <c r="A110" s="275">
        <f t="shared" si="2"/>
        <v>23</v>
      </c>
      <c r="B110" s="275" t="s">
        <v>1607</v>
      </c>
      <c r="C110" s="275" t="s">
        <v>516</v>
      </c>
      <c r="D110" s="275">
        <v>63</v>
      </c>
      <c r="E110" s="275">
        <v>240</v>
      </c>
      <c r="F110" s="275" t="s">
        <v>1638</v>
      </c>
      <c r="G110" s="275">
        <v>4</v>
      </c>
      <c r="H110" s="279">
        <v>1</v>
      </c>
      <c r="I110" s="279">
        <v>5</v>
      </c>
      <c r="J110" s="275" t="s">
        <v>246</v>
      </c>
    </row>
    <row r="111" spans="1:10" ht="15.75">
      <c r="A111" s="275">
        <f t="shared" si="2"/>
        <v>24</v>
      </c>
      <c r="B111" s="275" t="s">
        <v>1607</v>
      </c>
      <c r="C111" s="275" t="s">
        <v>516</v>
      </c>
      <c r="D111" s="275">
        <v>63</v>
      </c>
      <c r="E111" s="275">
        <v>6.9</v>
      </c>
      <c r="F111" s="275" t="s">
        <v>1638</v>
      </c>
      <c r="G111" s="275">
        <v>4</v>
      </c>
      <c r="H111" s="279">
        <v>1</v>
      </c>
      <c r="I111" s="279">
        <v>5</v>
      </c>
      <c r="J111" s="275" t="s">
        <v>246</v>
      </c>
    </row>
    <row r="112" spans="1:10" ht="15.75">
      <c r="A112" s="275">
        <f t="shared" si="2"/>
        <v>25</v>
      </c>
      <c r="B112" s="275" t="s">
        <v>488</v>
      </c>
      <c r="C112" s="275" t="s">
        <v>503</v>
      </c>
      <c r="D112" s="275">
        <v>63</v>
      </c>
      <c r="E112" s="275">
        <v>200</v>
      </c>
      <c r="F112" s="275" t="s">
        <v>1638</v>
      </c>
      <c r="G112" s="275">
        <v>4</v>
      </c>
      <c r="H112" s="279">
        <v>1</v>
      </c>
      <c r="I112" s="279">
        <v>5</v>
      </c>
      <c r="J112" s="275" t="s">
        <v>246</v>
      </c>
    </row>
    <row r="113" spans="1:10" ht="15.75">
      <c r="A113" s="275">
        <f t="shared" si="2"/>
        <v>26</v>
      </c>
      <c r="B113" s="275" t="s">
        <v>873</v>
      </c>
      <c r="C113" s="275" t="s">
        <v>201</v>
      </c>
      <c r="D113" s="275">
        <v>110</v>
      </c>
      <c r="E113" s="275">
        <v>39</v>
      </c>
      <c r="F113" s="275" t="s">
        <v>1638</v>
      </c>
      <c r="G113" s="275">
        <v>4</v>
      </c>
      <c r="H113" s="279">
        <v>1</v>
      </c>
      <c r="I113" s="279">
        <v>5</v>
      </c>
      <c r="J113" s="275" t="s">
        <v>246</v>
      </c>
    </row>
    <row r="114" spans="1:10" ht="15.75">
      <c r="A114" s="275">
        <f t="shared" si="2"/>
        <v>27</v>
      </c>
      <c r="B114" s="275" t="s">
        <v>201</v>
      </c>
      <c r="C114" s="275" t="s">
        <v>477</v>
      </c>
      <c r="D114" s="275">
        <v>110</v>
      </c>
      <c r="E114" s="275">
        <v>96</v>
      </c>
      <c r="F114" s="275" t="s">
        <v>1638</v>
      </c>
      <c r="G114" s="275">
        <v>4</v>
      </c>
      <c r="H114" s="279">
        <v>1</v>
      </c>
      <c r="I114" s="279">
        <v>5</v>
      </c>
      <c r="J114" s="275" t="s">
        <v>246</v>
      </c>
    </row>
    <row r="115" spans="1:10" ht="15.75">
      <c r="A115" s="275">
        <f t="shared" si="2"/>
        <v>28</v>
      </c>
      <c r="B115" s="275" t="s">
        <v>477</v>
      </c>
      <c r="C115" s="275" t="s">
        <v>868</v>
      </c>
      <c r="D115" s="275">
        <v>110</v>
      </c>
      <c r="E115" s="275">
        <v>62.5</v>
      </c>
      <c r="F115" s="275" t="s">
        <v>1638</v>
      </c>
      <c r="G115" s="275">
        <v>4</v>
      </c>
      <c r="H115" s="279">
        <v>1</v>
      </c>
      <c r="I115" s="279">
        <v>5</v>
      </c>
      <c r="J115" s="275" t="s">
        <v>246</v>
      </c>
    </row>
    <row r="116" spans="1:10" ht="15.75">
      <c r="A116" s="275">
        <f t="shared" si="2"/>
        <v>29</v>
      </c>
      <c r="B116" s="275" t="s">
        <v>477</v>
      </c>
      <c r="C116" s="275" t="s">
        <v>253</v>
      </c>
      <c r="D116" s="275">
        <v>63</v>
      </c>
      <c r="E116" s="275">
        <v>25</v>
      </c>
      <c r="F116" s="275" t="s">
        <v>1638</v>
      </c>
      <c r="G116" s="275">
        <v>4</v>
      </c>
      <c r="H116" s="279">
        <v>1</v>
      </c>
      <c r="I116" s="279">
        <v>5</v>
      </c>
      <c r="J116" s="275" t="s">
        <v>246</v>
      </c>
    </row>
    <row r="117" spans="1:10" ht="15.75">
      <c r="A117" s="275">
        <f t="shared" si="2"/>
        <v>30</v>
      </c>
      <c r="B117" s="275" t="s">
        <v>477</v>
      </c>
      <c r="C117" s="275" t="s">
        <v>253</v>
      </c>
      <c r="D117" s="275">
        <v>63</v>
      </c>
      <c r="E117" s="275">
        <v>23</v>
      </c>
      <c r="F117" s="275" t="s">
        <v>1638</v>
      </c>
      <c r="G117" s="275">
        <v>4</v>
      </c>
      <c r="H117" s="279">
        <v>1</v>
      </c>
      <c r="I117" s="279">
        <v>5</v>
      </c>
      <c r="J117" s="275" t="s">
        <v>246</v>
      </c>
    </row>
    <row r="118" spans="1:10" ht="15.75">
      <c r="A118" s="275">
        <f t="shared" si="2"/>
        <v>31</v>
      </c>
      <c r="B118" s="275" t="s">
        <v>253</v>
      </c>
      <c r="C118" s="275" t="s">
        <v>185</v>
      </c>
      <c r="D118" s="275">
        <v>63</v>
      </c>
      <c r="E118" s="275">
        <v>25</v>
      </c>
      <c r="F118" s="275" t="s">
        <v>1638</v>
      </c>
      <c r="G118" s="275">
        <v>4</v>
      </c>
      <c r="H118" s="279">
        <v>1</v>
      </c>
      <c r="I118" s="279">
        <v>5</v>
      </c>
      <c r="J118" s="275" t="s">
        <v>246</v>
      </c>
    </row>
    <row r="119" spans="1:10" ht="15.75">
      <c r="A119" s="275">
        <f t="shared" si="2"/>
        <v>32</v>
      </c>
      <c r="B119" s="275" t="s">
        <v>253</v>
      </c>
      <c r="C119" s="275" t="s">
        <v>234</v>
      </c>
      <c r="D119" s="275">
        <v>63</v>
      </c>
      <c r="E119" s="275">
        <v>40</v>
      </c>
      <c r="F119" s="275" t="s">
        <v>1638</v>
      </c>
      <c r="G119" s="275">
        <v>4</v>
      </c>
      <c r="H119" s="279">
        <v>1</v>
      </c>
      <c r="I119" s="279">
        <v>5</v>
      </c>
      <c r="J119" s="275" t="s">
        <v>246</v>
      </c>
    </row>
    <row r="120" spans="1:10" ht="15.75">
      <c r="A120" s="275">
        <f t="shared" si="2"/>
        <v>33</v>
      </c>
      <c r="B120" s="275" t="s">
        <v>868</v>
      </c>
      <c r="C120" s="275" t="s">
        <v>868</v>
      </c>
      <c r="D120" s="275">
        <v>110</v>
      </c>
      <c r="E120" s="275">
        <v>4</v>
      </c>
      <c r="F120" s="275" t="s">
        <v>1638</v>
      </c>
      <c r="G120" s="275">
        <v>4</v>
      </c>
      <c r="H120" s="279">
        <v>1</v>
      </c>
      <c r="I120" s="279">
        <v>5</v>
      </c>
      <c r="J120" s="275" t="s">
        <v>246</v>
      </c>
    </row>
    <row r="121" spans="1:10" ht="15.75">
      <c r="A121" s="275">
        <f t="shared" si="2"/>
        <v>34</v>
      </c>
      <c r="B121" s="275" t="s">
        <v>868</v>
      </c>
      <c r="C121" s="275" t="s">
        <v>854</v>
      </c>
      <c r="D121" s="275">
        <v>63</v>
      </c>
      <c r="E121" s="275">
        <v>342</v>
      </c>
      <c r="F121" s="275" t="s">
        <v>1638</v>
      </c>
      <c r="G121" s="275">
        <v>4</v>
      </c>
      <c r="H121" s="279">
        <v>1</v>
      </c>
      <c r="I121" s="279">
        <v>5</v>
      </c>
      <c r="J121" s="275" t="s">
        <v>246</v>
      </c>
    </row>
    <row r="122" spans="1:10" ht="15.75">
      <c r="A122" s="208" t="s">
        <v>1055</v>
      </c>
      <c r="B122" s="208"/>
      <c r="C122" s="208"/>
      <c r="D122" s="208"/>
      <c r="E122" s="284" t="s">
        <v>1056</v>
      </c>
      <c r="F122" s="284"/>
      <c r="G122" s="284"/>
      <c r="H122" s="275"/>
      <c r="I122" s="275" t="s">
        <v>1057</v>
      </c>
      <c r="J122" s="275"/>
    </row>
    <row r="123" spans="1:10" ht="15.75">
      <c r="A123" s="283" t="s">
        <v>1058</v>
      </c>
      <c r="B123" s="283"/>
      <c r="C123" s="283"/>
      <c r="D123" s="283"/>
      <c r="E123" s="284" t="s">
        <v>1058</v>
      </c>
      <c r="F123" s="284"/>
      <c r="G123" s="284"/>
      <c r="H123" s="284"/>
      <c r="I123" s="284" t="s">
        <v>1058</v>
      </c>
      <c r="J123" s="284"/>
    </row>
    <row r="124" spans="1:10" ht="15.75">
      <c r="A124" s="283" t="s">
        <v>1059</v>
      </c>
      <c r="B124" s="283"/>
      <c r="C124" s="283"/>
      <c r="D124" s="283"/>
      <c r="E124" s="284" t="s">
        <v>1059</v>
      </c>
      <c r="F124" s="284"/>
      <c r="G124" s="284"/>
      <c r="H124" s="284"/>
      <c r="I124" s="284" t="s">
        <v>1059</v>
      </c>
      <c r="J124" s="284"/>
    </row>
    <row r="125" spans="1:10" ht="15.75">
      <c r="A125" s="283" t="s">
        <v>1060</v>
      </c>
      <c r="B125" s="283"/>
      <c r="C125" s="283"/>
      <c r="D125" s="283"/>
      <c r="E125" s="284" t="s">
        <v>1060</v>
      </c>
      <c r="F125" s="284"/>
      <c r="G125" s="284"/>
      <c r="H125" s="284"/>
      <c r="I125" s="284" t="s">
        <v>1060</v>
      </c>
      <c r="J125" s="284"/>
    </row>
    <row r="127" spans="1:10" ht="18.75">
      <c r="A127" s="286" t="s">
        <v>1032</v>
      </c>
      <c r="B127" s="287"/>
      <c r="C127" s="286" t="s">
        <v>1033</v>
      </c>
      <c r="D127" s="288"/>
      <c r="E127" s="288"/>
      <c r="F127" s="288"/>
      <c r="G127" s="288"/>
      <c r="H127" s="288"/>
      <c r="I127" s="288"/>
      <c r="J127" s="287"/>
    </row>
    <row r="128" spans="1:10" ht="18.75">
      <c r="A128" s="286" t="s">
        <v>1034</v>
      </c>
      <c r="B128" s="287"/>
      <c r="C128" s="286" t="s">
        <v>1035</v>
      </c>
      <c r="D128" s="288"/>
      <c r="E128" s="288"/>
      <c r="F128" s="288"/>
      <c r="G128" s="288"/>
      <c r="H128" s="288"/>
      <c r="I128" s="288"/>
      <c r="J128" s="287"/>
    </row>
    <row r="129" spans="1:10" ht="18.75">
      <c r="A129" s="286" t="s">
        <v>1036</v>
      </c>
      <c r="B129" s="287"/>
      <c r="C129" s="286" t="s">
        <v>1037</v>
      </c>
      <c r="D129" s="288"/>
      <c r="E129" s="288"/>
      <c r="F129" s="288"/>
      <c r="G129" s="288"/>
      <c r="H129" s="288"/>
      <c r="I129" s="288"/>
      <c r="J129" s="287"/>
    </row>
    <row r="130" spans="1:10" ht="18.75">
      <c r="A130" s="286" t="s">
        <v>1038</v>
      </c>
      <c r="B130" s="287"/>
      <c r="C130" s="286" t="s">
        <v>1039</v>
      </c>
      <c r="D130" s="288"/>
      <c r="E130" s="288"/>
      <c r="F130" s="288"/>
      <c r="G130" s="288"/>
      <c r="H130" s="288"/>
      <c r="I130" s="288"/>
      <c r="J130" s="287"/>
    </row>
    <row r="131" spans="1:10" ht="18.75">
      <c r="A131" s="285" t="s">
        <v>1040</v>
      </c>
      <c r="B131" s="285"/>
      <c r="C131" s="285" t="s">
        <v>1041</v>
      </c>
      <c r="D131" s="285"/>
      <c r="E131" s="285"/>
      <c r="F131" s="285"/>
      <c r="G131" s="285"/>
      <c r="H131" s="285"/>
      <c r="I131" s="285"/>
      <c r="J131" s="285"/>
    </row>
    <row r="132" spans="1:10" ht="18.75">
      <c r="A132" s="285" t="s">
        <v>1042</v>
      </c>
      <c r="B132" s="285"/>
      <c r="C132" s="285" t="s">
        <v>1680</v>
      </c>
      <c r="D132" s="285"/>
      <c r="E132" s="285"/>
      <c r="F132" s="285"/>
      <c r="G132" s="285"/>
      <c r="H132" s="285"/>
      <c r="I132" s="276" t="s">
        <v>1108</v>
      </c>
      <c r="J132" s="276"/>
    </row>
    <row r="133" spans="1:10" ht="45">
      <c r="A133" s="272" t="s">
        <v>1044</v>
      </c>
      <c r="B133" s="272" t="s">
        <v>69</v>
      </c>
      <c r="C133" s="272" t="s">
        <v>70</v>
      </c>
      <c r="D133" s="272" t="s">
        <v>1045</v>
      </c>
      <c r="E133" s="272" t="s">
        <v>1046</v>
      </c>
      <c r="F133" s="272" t="s">
        <v>1047</v>
      </c>
      <c r="G133" s="272" t="s">
        <v>1048</v>
      </c>
      <c r="H133" s="132" t="s">
        <v>1049</v>
      </c>
      <c r="I133" s="133" t="s">
        <v>56</v>
      </c>
      <c r="J133" s="272" t="s">
        <v>1050</v>
      </c>
    </row>
    <row r="134" spans="1:10">
      <c r="A134" s="275">
        <v>1</v>
      </c>
      <c r="B134" s="275" t="s">
        <v>168</v>
      </c>
      <c r="C134" s="275" t="s">
        <v>174</v>
      </c>
      <c r="D134" s="275">
        <v>63</v>
      </c>
      <c r="E134" s="275">
        <v>28.9</v>
      </c>
      <c r="F134" s="274" t="s">
        <v>118</v>
      </c>
      <c r="G134" s="274">
        <v>3.5</v>
      </c>
      <c r="H134" s="275">
        <v>1</v>
      </c>
      <c r="I134" s="275">
        <v>4.5</v>
      </c>
      <c r="J134" s="275" t="s">
        <v>246</v>
      </c>
    </row>
    <row r="135" spans="1:10">
      <c r="A135" s="275">
        <f>1+A134</f>
        <v>2</v>
      </c>
      <c r="B135" s="275" t="s">
        <v>184</v>
      </c>
      <c r="C135" s="275" t="s">
        <v>179</v>
      </c>
      <c r="D135" s="275">
        <v>63</v>
      </c>
      <c r="E135" s="275">
        <v>51</v>
      </c>
      <c r="F135" s="274" t="s">
        <v>118</v>
      </c>
      <c r="G135" s="274">
        <v>3.5</v>
      </c>
      <c r="H135" s="275">
        <v>1</v>
      </c>
      <c r="I135" s="275">
        <v>4.5</v>
      </c>
      <c r="J135" s="275" t="s">
        <v>246</v>
      </c>
    </row>
    <row r="136" spans="1:10">
      <c r="A136" s="275">
        <f t="shared" ref="A136:A180" si="3">1+A135</f>
        <v>3</v>
      </c>
      <c r="B136" s="275" t="s">
        <v>179</v>
      </c>
      <c r="C136" s="275" t="s">
        <v>170</v>
      </c>
      <c r="D136" s="275">
        <v>63</v>
      </c>
      <c r="E136" s="275">
        <v>50</v>
      </c>
      <c r="F136" s="274" t="s">
        <v>118</v>
      </c>
      <c r="G136" s="274">
        <v>3.5</v>
      </c>
      <c r="H136" s="275">
        <v>1</v>
      </c>
      <c r="I136" s="275">
        <v>4.5</v>
      </c>
      <c r="J136" s="275" t="s">
        <v>246</v>
      </c>
    </row>
    <row r="137" spans="1:10">
      <c r="A137" s="275">
        <f t="shared" si="3"/>
        <v>4</v>
      </c>
      <c r="B137" s="275" t="s">
        <v>179</v>
      </c>
      <c r="C137" s="275" t="s">
        <v>179</v>
      </c>
      <c r="D137" s="275">
        <v>63</v>
      </c>
      <c r="E137" s="275">
        <v>4</v>
      </c>
      <c r="F137" s="274" t="s">
        <v>118</v>
      </c>
      <c r="G137" s="274">
        <v>3.5</v>
      </c>
      <c r="H137" s="275">
        <v>1</v>
      </c>
      <c r="I137" s="275">
        <v>4.5</v>
      </c>
      <c r="J137" s="275" t="s">
        <v>246</v>
      </c>
    </row>
    <row r="138" spans="1:10">
      <c r="A138" s="275">
        <f t="shared" si="3"/>
        <v>5</v>
      </c>
      <c r="B138" s="275" t="s">
        <v>170</v>
      </c>
      <c r="C138" s="275" t="s">
        <v>249</v>
      </c>
      <c r="D138" s="275">
        <v>63</v>
      </c>
      <c r="E138" s="275">
        <v>31</v>
      </c>
      <c r="F138" s="274" t="s">
        <v>118</v>
      </c>
      <c r="G138" s="274">
        <v>3.5</v>
      </c>
      <c r="H138" s="275">
        <v>1</v>
      </c>
      <c r="I138" s="275">
        <v>4.5</v>
      </c>
      <c r="J138" s="275" t="s">
        <v>246</v>
      </c>
    </row>
    <row r="139" spans="1:10">
      <c r="A139" s="275">
        <f t="shared" si="3"/>
        <v>6</v>
      </c>
      <c r="B139" s="275" t="s">
        <v>170</v>
      </c>
      <c r="C139" s="275" t="s">
        <v>167</v>
      </c>
      <c r="D139" s="275">
        <v>63</v>
      </c>
      <c r="E139" s="275">
        <v>19.899999999999999</v>
      </c>
      <c r="F139" s="274" t="s">
        <v>118</v>
      </c>
      <c r="G139" s="274">
        <v>3.5</v>
      </c>
      <c r="H139" s="275">
        <v>1</v>
      </c>
      <c r="I139" s="275">
        <v>4.5</v>
      </c>
      <c r="J139" s="275" t="s">
        <v>246</v>
      </c>
    </row>
    <row r="140" spans="1:10">
      <c r="A140" s="275">
        <f t="shared" si="3"/>
        <v>7</v>
      </c>
      <c r="B140" s="275" t="s">
        <v>1666</v>
      </c>
      <c r="C140" s="275" t="s">
        <v>1667</v>
      </c>
      <c r="D140" s="275">
        <v>63</v>
      </c>
      <c r="E140" s="275">
        <v>17</v>
      </c>
      <c r="F140" s="274" t="s">
        <v>118</v>
      </c>
      <c r="G140" s="274">
        <v>3.5</v>
      </c>
      <c r="H140" s="275">
        <v>1</v>
      </c>
      <c r="I140" s="275">
        <v>4.5</v>
      </c>
      <c r="J140" s="275" t="s">
        <v>246</v>
      </c>
    </row>
    <row r="141" spans="1:10">
      <c r="A141" s="275">
        <f t="shared" si="3"/>
        <v>8</v>
      </c>
      <c r="B141" s="275" t="s">
        <v>167</v>
      </c>
      <c r="C141" s="275" t="s">
        <v>248</v>
      </c>
      <c r="D141" s="275">
        <v>63</v>
      </c>
      <c r="E141" s="275">
        <v>39.1</v>
      </c>
      <c r="F141" s="274" t="s">
        <v>118</v>
      </c>
      <c r="G141" s="274">
        <v>3.5</v>
      </c>
      <c r="H141" s="275">
        <v>1</v>
      </c>
      <c r="I141" s="275">
        <v>4.5</v>
      </c>
      <c r="J141" s="275" t="s">
        <v>246</v>
      </c>
    </row>
    <row r="142" spans="1:10">
      <c r="A142" s="275">
        <f t="shared" si="3"/>
        <v>9</v>
      </c>
      <c r="B142" s="275" t="s">
        <v>248</v>
      </c>
      <c r="C142" s="275" t="s">
        <v>257</v>
      </c>
      <c r="D142" s="275">
        <v>63</v>
      </c>
      <c r="E142" s="275">
        <v>15.9</v>
      </c>
      <c r="F142" s="274" t="s">
        <v>118</v>
      </c>
      <c r="G142" s="274">
        <v>3.5</v>
      </c>
      <c r="H142" s="275">
        <v>1</v>
      </c>
      <c r="I142" s="275">
        <v>4.5</v>
      </c>
      <c r="J142" s="275" t="s">
        <v>246</v>
      </c>
    </row>
    <row r="143" spans="1:10">
      <c r="A143" s="275">
        <f t="shared" si="3"/>
        <v>10</v>
      </c>
      <c r="B143" s="275" t="s">
        <v>248</v>
      </c>
      <c r="C143" s="275" t="s">
        <v>856</v>
      </c>
      <c r="D143" s="275">
        <v>63</v>
      </c>
      <c r="E143" s="275">
        <v>66</v>
      </c>
      <c r="F143" s="274" t="s">
        <v>118</v>
      </c>
      <c r="G143" s="274">
        <v>3.5</v>
      </c>
      <c r="H143" s="275">
        <v>1</v>
      </c>
      <c r="I143" s="275">
        <v>4.5</v>
      </c>
      <c r="J143" s="275" t="s">
        <v>246</v>
      </c>
    </row>
    <row r="144" spans="1:10">
      <c r="A144" s="275">
        <f t="shared" si="3"/>
        <v>11</v>
      </c>
      <c r="B144" s="275" t="s">
        <v>265</v>
      </c>
      <c r="C144" s="275" t="s">
        <v>252</v>
      </c>
      <c r="D144" s="275">
        <v>63</v>
      </c>
      <c r="E144" s="275">
        <v>72.5</v>
      </c>
      <c r="F144" s="274" t="s">
        <v>118</v>
      </c>
      <c r="G144" s="274">
        <v>3.5</v>
      </c>
      <c r="H144" s="275">
        <v>1</v>
      </c>
      <c r="I144" s="275">
        <v>4.5</v>
      </c>
      <c r="J144" s="275" t="s">
        <v>246</v>
      </c>
    </row>
    <row r="145" spans="1:10">
      <c r="A145" s="275">
        <f t="shared" si="3"/>
        <v>12</v>
      </c>
      <c r="B145" s="275" t="s">
        <v>252</v>
      </c>
      <c r="C145" s="275" t="s">
        <v>465</v>
      </c>
      <c r="D145" s="275">
        <v>63</v>
      </c>
      <c r="E145" s="275">
        <v>208</v>
      </c>
      <c r="F145" s="274" t="s">
        <v>118</v>
      </c>
      <c r="G145" s="274">
        <v>3.5</v>
      </c>
      <c r="H145" s="275">
        <v>1</v>
      </c>
      <c r="I145" s="275">
        <v>4.5</v>
      </c>
      <c r="J145" s="275" t="s">
        <v>246</v>
      </c>
    </row>
    <row r="146" spans="1:10">
      <c r="A146" s="275">
        <f t="shared" si="3"/>
        <v>13</v>
      </c>
      <c r="B146" s="275" t="s">
        <v>465</v>
      </c>
      <c r="C146" s="275" t="s">
        <v>880</v>
      </c>
      <c r="D146" s="275">
        <v>63</v>
      </c>
      <c r="E146" s="275">
        <v>65</v>
      </c>
      <c r="F146" s="274" t="s">
        <v>118</v>
      </c>
      <c r="G146" s="274">
        <v>3.5</v>
      </c>
      <c r="H146" s="275">
        <v>1</v>
      </c>
      <c r="I146" s="275">
        <v>4.5</v>
      </c>
      <c r="J146" s="275" t="s">
        <v>246</v>
      </c>
    </row>
    <row r="147" spans="1:10">
      <c r="A147" s="275">
        <f t="shared" si="3"/>
        <v>14</v>
      </c>
      <c r="B147" s="275" t="s">
        <v>202</v>
      </c>
      <c r="C147" s="275" t="s">
        <v>254</v>
      </c>
      <c r="D147" s="275">
        <v>63</v>
      </c>
      <c r="E147" s="275">
        <v>73</v>
      </c>
      <c r="F147" s="274" t="s">
        <v>118</v>
      </c>
      <c r="G147" s="274">
        <v>3.5</v>
      </c>
      <c r="H147" s="275">
        <v>1</v>
      </c>
      <c r="I147" s="275">
        <v>4.5</v>
      </c>
      <c r="J147" s="275" t="s">
        <v>246</v>
      </c>
    </row>
    <row r="148" spans="1:10">
      <c r="A148" s="275">
        <f t="shared" si="3"/>
        <v>15</v>
      </c>
      <c r="B148" s="275" t="s">
        <v>1668</v>
      </c>
      <c r="C148" s="275" t="s">
        <v>1669</v>
      </c>
      <c r="D148" s="275">
        <v>63</v>
      </c>
      <c r="E148" s="275">
        <v>176</v>
      </c>
      <c r="F148" s="274" t="s">
        <v>118</v>
      </c>
      <c r="G148" s="274">
        <v>3.5</v>
      </c>
      <c r="H148" s="275">
        <v>1</v>
      </c>
      <c r="I148" s="275">
        <v>4.5</v>
      </c>
      <c r="J148" s="275" t="s">
        <v>246</v>
      </c>
    </row>
    <row r="149" spans="1:10">
      <c r="A149" s="275">
        <f t="shared" si="3"/>
        <v>16</v>
      </c>
      <c r="B149" s="275" t="s">
        <v>878</v>
      </c>
      <c r="C149" s="275" t="s">
        <v>259</v>
      </c>
      <c r="D149" s="275">
        <v>63</v>
      </c>
      <c r="E149" s="275">
        <v>93.9</v>
      </c>
      <c r="F149" s="274" t="s">
        <v>118</v>
      </c>
      <c r="G149" s="274">
        <v>3.5</v>
      </c>
      <c r="H149" s="275">
        <v>1</v>
      </c>
      <c r="I149" s="275">
        <v>4.5</v>
      </c>
      <c r="J149" s="275" t="s">
        <v>246</v>
      </c>
    </row>
    <row r="150" spans="1:10">
      <c r="A150" s="275">
        <f t="shared" si="3"/>
        <v>17</v>
      </c>
      <c r="B150" s="275" t="s">
        <v>259</v>
      </c>
      <c r="C150" s="275" t="s">
        <v>471</v>
      </c>
      <c r="D150" s="275">
        <v>63</v>
      </c>
      <c r="E150" s="275">
        <v>19.7</v>
      </c>
      <c r="F150" s="274" t="s">
        <v>118</v>
      </c>
      <c r="G150" s="274">
        <v>3.5</v>
      </c>
      <c r="H150" s="275">
        <v>1</v>
      </c>
      <c r="I150" s="275">
        <v>4.5</v>
      </c>
      <c r="J150" s="275" t="s">
        <v>246</v>
      </c>
    </row>
    <row r="151" spans="1:10">
      <c r="A151" s="275">
        <f t="shared" si="3"/>
        <v>18</v>
      </c>
      <c r="B151" s="275" t="s">
        <v>259</v>
      </c>
      <c r="C151" s="275" t="s">
        <v>471</v>
      </c>
      <c r="D151" s="275">
        <v>63</v>
      </c>
      <c r="E151" s="275">
        <v>7</v>
      </c>
      <c r="F151" s="274" t="s">
        <v>118</v>
      </c>
      <c r="G151" s="274">
        <v>3.5</v>
      </c>
      <c r="H151" s="275">
        <v>1</v>
      </c>
      <c r="I151" s="275">
        <v>4.5</v>
      </c>
      <c r="J151" s="275" t="s">
        <v>246</v>
      </c>
    </row>
    <row r="152" spans="1:10">
      <c r="A152" s="275">
        <f t="shared" si="3"/>
        <v>19</v>
      </c>
      <c r="B152" s="275" t="s">
        <v>471</v>
      </c>
      <c r="C152" s="275" t="s">
        <v>1061</v>
      </c>
      <c r="D152" s="275">
        <v>63</v>
      </c>
      <c r="E152" s="275">
        <v>15.4</v>
      </c>
      <c r="F152" s="274" t="s">
        <v>118</v>
      </c>
      <c r="G152" s="274">
        <v>3.5</v>
      </c>
      <c r="H152" s="275">
        <v>1</v>
      </c>
      <c r="I152" s="275">
        <v>4.5</v>
      </c>
      <c r="J152" s="275" t="s">
        <v>246</v>
      </c>
    </row>
    <row r="153" spans="1:10">
      <c r="A153" s="275">
        <f t="shared" si="3"/>
        <v>20</v>
      </c>
      <c r="B153" s="275" t="s">
        <v>210</v>
      </c>
      <c r="C153" s="275" t="s">
        <v>218</v>
      </c>
      <c r="D153" s="275">
        <v>63</v>
      </c>
      <c r="E153" s="275">
        <v>85.4</v>
      </c>
      <c r="F153" s="274" t="s">
        <v>118</v>
      </c>
      <c r="G153" s="274">
        <v>3.5</v>
      </c>
      <c r="H153" s="275">
        <v>1</v>
      </c>
      <c r="I153" s="275">
        <v>4.5</v>
      </c>
      <c r="J153" s="275" t="s">
        <v>246</v>
      </c>
    </row>
    <row r="154" spans="1:10">
      <c r="A154" s="275">
        <f t="shared" si="3"/>
        <v>21</v>
      </c>
      <c r="B154" s="275" t="s">
        <v>210</v>
      </c>
      <c r="C154" s="275" t="s">
        <v>218</v>
      </c>
      <c r="D154" s="275">
        <v>63</v>
      </c>
      <c r="E154" s="275">
        <v>4</v>
      </c>
      <c r="F154" s="274" t="s">
        <v>118</v>
      </c>
      <c r="G154" s="274">
        <v>3.5</v>
      </c>
      <c r="H154" s="275">
        <v>1</v>
      </c>
      <c r="I154" s="275">
        <v>4.5</v>
      </c>
      <c r="J154" s="275" t="s">
        <v>246</v>
      </c>
    </row>
    <row r="155" spans="1:10">
      <c r="A155" s="275">
        <f t="shared" si="3"/>
        <v>22</v>
      </c>
      <c r="B155" s="275" t="s">
        <v>200</v>
      </c>
      <c r="C155" s="275" t="s">
        <v>922</v>
      </c>
      <c r="D155" s="275">
        <v>63</v>
      </c>
      <c r="E155" s="275">
        <v>52.7</v>
      </c>
      <c r="F155" s="274" t="s">
        <v>118</v>
      </c>
      <c r="G155" s="274">
        <v>3.5</v>
      </c>
      <c r="H155" s="275">
        <v>1</v>
      </c>
      <c r="I155" s="275">
        <v>4.5</v>
      </c>
      <c r="J155" s="275" t="s">
        <v>246</v>
      </c>
    </row>
    <row r="156" spans="1:10">
      <c r="A156" s="275">
        <f t="shared" si="3"/>
        <v>23</v>
      </c>
      <c r="B156" s="275" t="s">
        <v>234</v>
      </c>
      <c r="C156" s="275" t="s">
        <v>844</v>
      </c>
      <c r="D156" s="275">
        <v>63</v>
      </c>
      <c r="E156" s="275">
        <v>95.9</v>
      </c>
      <c r="F156" s="274" t="s">
        <v>118</v>
      </c>
      <c r="G156" s="274">
        <v>3.5</v>
      </c>
      <c r="H156" s="275">
        <v>1</v>
      </c>
      <c r="I156" s="275">
        <v>4.5</v>
      </c>
      <c r="J156" s="275" t="s">
        <v>246</v>
      </c>
    </row>
    <row r="157" spans="1:10">
      <c r="A157" s="275">
        <f t="shared" si="3"/>
        <v>24</v>
      </c>
      <c r="B157" s="275" t="s">
        <v>839</v>
      </c>
      <c r="C157" s="275" t="s">
        <v>258</v>
      </c>
      <c r="D157" s="275">
        <v>63</v>
      </c>
      <c r="E157" s="275">
        <v>71.400000000000006</v>
      </c>
      <c r="F157" s="274" t="s">
        <v>118</v>
      </c>
      <c r="G157" s="274">
        <v>3.5</v>
      </c>
      <c r="H157" s="275">
        <v>1</v>
      </c>
      <c r="I157" s="275">
        <v>4.5</v>
      </c>
      <c r="J157" s="275" t="s">
        <v>246</v>
      </c>
    </row>
    <row r="158" spans="1:10">
      <c r="A158" s="275">
        <f t="shared" si="3"/>
        <v>25</v>
      </c>
      <c r="B158" s="275" t="s">
        <v>258</v>
      </c>
      <c r="C158" s="275" t="s">
        <v>851</v>
      </c>
      <c r="D158" s="275">
        <v>63</v>
      </c>
      <c r="E158" s="275">
        <v>112.6</v>
      </c>
      <c r="F158" s="274" t="s">
        <v>118</v>
      </c>
      <c r="G158" s="274">
        <v>3.5</v>
      </c>
      <c r="H158" s="275">
        <v>1</v>
      </c>
      <c r="I158" s="275">
        <v>4.5</v>
      </c>
      <c r="J158" s="275" t="s">
        <v>246</v>
      </c>
    </row>
    <row r="159" spans="1:10">
      <c r="A159" s="275">
        <f t="shared" si="3"/>
        <v>26</v>
      </c>
      <c r="B159" s="275" t="s">
        <v>476</v>
      </c>
      <c r="C159" s="275" t="s">
        <v>1663</v>
      </c>
      <c r="D159" s="275">
        <v>63</v>
      </c>
      <c r="E159" s="275">
        <v>69</v>
      </c>
      <c r="F159" s="274" t="s">
        <v>118</v>
      </c>
      <c r="G159" s="274">
        <v>3.5</v>
      </c>
      <c r="H159" s="275">
        <v>1</v>
      </c>
      <c r="I159" s="275">
        <v>4.5</v>
      </c>
      <c r="J159" s="275" t="s">
        <v>246</v>
      </c>
    </row>
    <row r="160" spans="1:10">
      <c r="A160" s="275">
        <f t="shared" si="3"/>
        <v>27</v>
      </c>
      <c r="B160" s="275" t="s">
        <v>1663</v>
      </c>
      <c r="C160" s="275" t="s">
        <v>1663</v>
      </c>
      <c r="D160" s="275">
        <v>63</v>
      </c>
      <c r="E160" s="275">
        <v>3</v>
      </c>
      <c r="F160" s="274" t="s">
        <v>118</v>
      </c>
      <c r="G160" s="274">
        <v>3.5</v>
      </c>
      <c r="H160" s="275">
        <v>1</v>
      </c>
      <c r="I160" s="275">
        <v>4.5</v>
      </c>
      <c r="J160" s="275" t="s">
        <v>246</v>
      </c>
    </row>
    <row r="161" spans="1:10">
      <c r="A161" s="275">
        <f t="shared" si="3"/>
        <v>28</v>
      </c>
      <c r="B161" s="275" t="s">
        <v>247</v>
      </c>
      <c r="C161" s="275" t="s">
        <v>255</v>
      </c>
      <c r="D161" s="275">
        <v>160</v>
      </c>
      <c r="E161" s="275">
        <v>41.5</v>
      </c>
      <c r="F161" s="274" t="s">
        <v>118</v>
      </c>
      <c r="G161" s="274">
        <v>3.5</v>
      </c>
      <c r="H161" s="275">
        <v>1</v>
      </c>
      <c r="I161" s="275">
        <v>4.5</v>
      </c>
      <c r="J161" s="275" t="s">
        <v>246</v>
      </c>
    </row>
    <row r="162" spans="1:10">
      <c r="A162" s="275">
        <f t="shared" si="3"/>
        <v>29</v>
      </c>
      <c r="B162" s="275" t="s">
        <v>255</v>
      </c>
      <c r="C162" s="275" t="s">
        <v>166</v>
      </c>
      <c r="D162" s="275">
        <v>63</v>
      </c>
      <c r="E162" s="275">
        <v>35.299999999999997</v>
      </c>
      <c r="F162" s="274" t="s">
        <v>118</v>
      </c>
      <c r="G162" s="274">
        <v>3.5</v>
      </c>
      <c r="H162" s="275">
        <v>1</v>
      </c>
      <c r="I162" s="275">
        <v>4.5</v>
      </c>
      <c r="J162" s="275" t="s">
        <v>246</v>
      </c>
    </row>
    <row r="163" spans="1:10">
      <c r="A163" s="275">
        <f t="shared" si="3"/>
        <v>30</v>
      </c>
      <c r="B163" s="275" t="s">
        <v>166</v>
      </c>
      <c r="C163" s="275" t="s">
        <v>846</v>
      </c>
      <c r="D163" s="275">
        <v>63</v>
      </c>
      <c r="E163" s="275">
        <v>39.6</v>
      </c>
      <c r="F163" s="274" t="s">
        <v>118</v>
      </c>
      <c r="G163" s="274">
        <v>3.5</v>
      </c>
      <c r="H163" s="275">
        <v>1</v>
      </c>
      <c r="I163" s="275">
        <v>4.5</v>
      </c>
      <c r="J163" s="275" t="s">
        <v>246</v>
      </c>
    </row>
    <row r="164" spans="1:10">
      <c r="A164" s="275">
        <f t="shared" si="3"/>
        <v>31</v>
      </c>
      <c r="B164" s="275" t="s">
        <v>846</v>
      </c>
      <c r="C164" s="275" t="s">
        <v>475</v>
      </c>
      <c r="D164" s="275">
        <v>63</v>
      </c>
      <c r="E164" s="275">
        <v>31.4</v>
      </c>
      <c r="F164" s="274" t="s">
        <v>118</v>
      </c>
      <c r="G164" s="274">
        <v>3.5</v>
      </c>
      <c r="H164" s="275">
        <v>1</v>
      </c>
      <c r="I164" s="275">
        <v>4.5</v>
      </c>
      <c r="J164" s="275" t="s">
        <v>246</v>
      </c>
    </row>
    <row r="165" spans="1:10">
      <c r="A165" s="275">
        <f t="shared" si="3"/>
        <v>32</v>
      </c>
      <c r="B165" s="275" t="s">
        <v>166</v>
      </c>
      <c r="C165" s="275" t="s">
        <v>166</v>
      </c>
      <c r="D165" s="275">
        <v>63</v>
      </c>
      <c r="E165" s="275">
        <v>4.2</v>
      </c>
      <c r="F165" s="274" t="s">
        <v>118</v>
      </c>
      <c r="G165" s="274">
        <v>3.5</v>
      </c>
      <c r="H165" s="275">
        <v>1</v>
      </c>
      <c r="I165" s="275">
        <v>4.5</v>
      </c>
      <c r="J165" s="275" t="s">
        <v>246</v>
      </c>
    </row>
    <row r="166" spans="1:10">
      <c r="A166" s="275">
        <f t="shared" si="3"/>
        <v>33</v>
      </c>
      <c r="B166" s="275" t="s">
        <v>1664</v>
      </c>
      <c r="C166" s="275" t="s">
        <v>1665</v>
      </c>
      <c r="D166" s="275">
        <v>63</v>
      </c>
      <c r="E166" s="275">
        <v>145.69999999999999</v>
      </c>
      <c r="F166" s="274" t="s">
        <v>118</v>
      </c>
      <c r="G166" s="274">
        <v>3.5</v>
      </c>
      <c r="H166" s="275">
        <v>1</v>
      </c>
      <c r="I166" s="275">
        <v>4.5</v>
      </c>
      <c r="J166" s="275" t="s">
        <v>246</v>
      </c>
    </row>
    <row r="167" spans="1:10">
      <c r="A167" s="275">
        <f t="shared" si="3"/>
        <v>34</v>
      </c>
      <c r="B167" s="275" t="s">
        <v>230</v>
      </c>
      <c r="C167" s="275" t="s">
        <v>849</v>
      </c>
      <c r="D167" s="275">
        <v>63</v>
      </c>
      <c r="E167" s="275">
        <v>80</v>
      </c>
      <c r="F167" s="274" t="s">
        <v>118</v>
      </c>
      <c r="G167" s="274">
        <v>3.5</v>
      </c>
      <c r="H167" s="275">
        <v>1</v>
      </c>
      <c r="I167" s="275">
        <v>4.5</v>
      </c>
      <c r="J167" s="275" t="s">
        <v>246</v>
      </c>
    </row>
    <row r="168" spans="1:10">
      <c r="A168" s="275">
        <f t="shared" si="3"/>
        <v>35</v>
      </c>
      <c r="B168" s="275" t="s">
        <v>230</v>
      </c>
      <c r="C168" s="275" t="s">
        <v>841</v>
      </c>
      <c r="D168" s="275">
        <v>63</v>
      </c>
      <c r="E168" s="275">
        <v>57.3</v>
      </c>
      <c r="F168" s="274" t="s">
        <v>118</v>
      </c>
      <c r="G168" s="274">
        <v>3.5</v>
      </c>
      <c r="H168" s="275">
        <v>1</v>
      </c>
      <c r="I168" s="275">
        <v>4.5</v>
      </c>
      <c r="J168" s="275" t="s">
        <v>246</v>
      </c>
    </row>
    <row r="169" spans="1:10">
      <c r="A169" s="275">
        <f t="shared" si="3"/>
        <v>36</v>
      </c>
      <c r="B169" s="275" t="s">
        <v>841</v>
      </c>
      <c r="C169" s="275" t="s">
        <v>917</v>
      </c>
      <c r="D169" s="275">
        <v>63</v>
      </c>
      <c r="E169" s="275">
        <v>76.7</v>
      </c>
      <c r="F169" s="274" t="s">
        <v>118</v>
      </c>
      <c r="G169" s="274">
        <v>3.5</v>
      </c>
      <c r="H169" s="275">
        <v>1</v>
      </c>
      <c r="I169" s="275">
        <v>4.5</v>
      </c>
      <c r="J169" s="275" t="s">
        <v>246</v>
      </c>
    </row>
    <row r="170" spans="1:10">
      <c r="A170" s="275">
        <f t="shared" si="3"/>
        <v>37</v>
      </c>
      <c r="B170" s="275" t="s">
        <v>841</v>
      </c>
      <c r="C170" s="275" t="s">
        <v>917</v>
      </c>
      <c r="D170" s="275">
        <v>63</v>
      </c>
      <c r="E170" s="275">
        <v>115.3</v>
      </c>
      <c r="F170" s="274" t="s">
        <v>118</v>
      </c>
      <c r="G170" s="274">
        <v>3.5</v>
      </c>
      <c r="H170" s="275">
        <v>1</v>
      </c>
      <c r="I170" s="275">
        <v>4.5</v>
      </c>
      <c r="J170" s="275" t="s">
        <v>246</v>
      </c>
    </row>
    <row r="171" spans="1:10">
      <c r="A171" s="275">
        <f t="shared" si="3"/>
        <v>38</v>
      </c>
      <c r="B171" s="275" t="s">
        <v>863</v>
      </c>
      <c r="C171" s="275" t="s">
        <v>974</v>
      </c>
      <c r="D171" s="280">
        <v>63</v>
      </c>
      <c r="E171" s="275">
        <v>115.2</v>
      </c>
      <c r="F171" s="274" t="s">
        <v>118</v>
      </c>
      <c r="G171" s="274">
        <v>3.5</v>
      </c>
      <c r="H171" s="275">
        <v>1</v>
      </c>
      <c r="I171" s="275">
        <v>4.5</v>
      </c>
      <c r="J171" s="275" t="s">
        <v>246</v>
      </c>
    </row>
    <row r="172" spans="1:10">
      <c r="A172" s="275">
        <f t="shared" si="3"/>
        <v>39</v>
      </c>
      <c r="B172" s="275" t="s">
        <v>974</v>
      </c>
      <c r="C172" s="275" t="s">
        <v>898</v>
      </c>
      <c r="D172" s="280">
        <v>63</v>
      </c>
      <c r="E172" s="275">
        <v>60</v>
      </c>
      <c r="F172" s="274" t="s">
        <v>118</v>
      </c>
      <c r="G172" s="274">
        <v>3.5</v>
      </c>
      <c r="H172" s="275">
        <v>1</v>
      </c>
      <c r="I172" s="275">
        <v>4.5</v>
      </c>
      <c r="J172" s="275" t="s">
        <v>246</v>
      </c>
    </row>
    <row r="173" spans="1:10">
      <c r="A173" s="275">
        <f t="shared" si="3"/>
        <v>40</v>
      </c>
      <c r="B173" s="275" t="s">
        <v>898</v>
      </c>
      <c r="C173" s="275" t="s">
        <v>895</v>
      </c>
      <c r="D173" s="280">
        <v>63</v>
      </c>
      <c r="E173" s="275">
        <v>96</v>
      </c>
      <c r="F173" s="274" t="s">
        <v>118</v>
      </c>
      <c r="G173" s="274">
        <v>3.5</v>
      </c>
      <c r="H173" s="275">
        <v>1</v>
      </c>
      <c r="I173" s="275">
        <v>4.5</v>
      </c>
      <c r="J173" s="275" t="s">
        <v>246</v>
      </c>
    </row>
    <row r="174" spans="1:10">
      <c r="A174" s="275">
        <f t="shared" si="3"/>
        <v>41</v>
      </c>
      <c r="B174" s="275" t="s">
        <v>221</v>
      </c>
      <c r="C174" s="275" t="s">
        <v>226</v>
      </c>
      <c r="D174" s="280">
        <v>63</v>
      </c>
      <c r="E174" s="275">
        <v>35.200000000000003</v>
      </c>
      <c r="F174" s="274" t="s">
        <v>118</v>
      </c>
      <c r="G174" s="274">
        <v>3.5</v>
      </c>
      <c r="H174" s="275">
        <v>1</v>
      </c>
      <c r="I174" s="275">
        <v>4.5</v>
      </c>
      <c r="J174" s="275" t="s">
        <v>246</v>
      </c>
    </row>
    <row r="175" spans="1:10">
      <c r="A175" s="275">
        <f t="shared" si="3"/>
        <v>42</v>
      </c>
      <c r="B175" s="275" t="s">
        <v>221</v>
      </c>
      <c r="C175" s="275" t="s">
        <v>220</v>
      </c>
      <c r="D175" s="280">
        <v>75</v>
      </c>
      <c r="E175" s="275">
        <v>115.2</v>
      </c>
      <c r="F175" s="274" t="s">
        <v>118</v>
      </c>
      <c r="G175" s="274">
        <v>3.5</v>
      </c>
      <c r="H175" s="275">
        <v>1</v>
      </c>
      <c r="I175" s="275">
        <v>4.5</v>
      </c>
      <c r="J175" s="275" t="s">
        <v>246</v>
      </c>
    </row>
    <row r="176" spans="1:10">
      <c r="A176" s="275">
        <f t="shared" si="3"/>
        <v>43</v>
      </c>
      <c r="B176" s="275" t="s">
        <v>220</v>
      </c>
      <c r="C176" s="275" t="s">
        <v>843</v>
      </c>
      <c r="D176" s="280">
        <v>75</v>
      </c>
      <c r="E176" s="275">
        <v>60</v>
      </c>
      <c r="F176" s="274" t="s">
        <v>118</v>
      </c>
      <c r="G176" s="274">
        <v>3.5</v>
      </c>
      <c r="H176" s="275">
        <v>1</v>
      </c>
      <c r="I176" s="275">
        <v>4.5</v>
      </c>
      <c r="J176" s="275" t="s">
        <v>246</v>
      </c>
    </row>
    <row r="177" spans="1:10">
      <c r="A177" s="275">
        <f t="shared" si="3"/>
        <v>44</v>
      </c>
      <c r="B177" s="275" t="s">
        <v>843</v>
      </c>
      <c r="C177" s="275" t="s">
        <v>988</v>
      </c>
      <c r="D177" s="280">
        <v>63</v>
      </c>
      <c r="E177" s="275">
        <v>38.5</v>
      </c>
      <c r="F177" s="274" t="s">
        <v>118</v>
      </c>
      <c r="G177" s="274">
        <v>3.5</v>
      </c>
      <c r="H177" s="275">
        <v>1</v>
      </c>
      <c r="I177" s="275">
        <v>4.5</v>
      </c>
      <c r="J177" s="275" t="s">
        <v>246</v>
      </c>
    </row>
    <row r="178" spans="1:10">
      <c r="A178" s="275">
        <f t="shared" si="3"/>
        <v>45</v>
      </c>
      <c r="B178" s="275" t="s">
        <v>843</v>
      </c>
      <c r="C178" s="275" t="s">
        <v>988</v>
      </c>
      <c r="D178" s="280">
        <v>63</v>
      </c>
      <c r="E178" s="275">
        <v>4</v>
      </c>
      <c r="F178" s="274" t="s">
        <v>118</v>
      </c>
      <c r="G178" s="274">
        <v>3.5</v>
      </c>
      <c r="H178" s="275">
        <v>1</v>
      </c>
      <c r="I178" s="275">
        <v>4.5</v>
      </c>
      <c r="J178" s="275" t="s">
        <v>246</v>
      </c>
    </row>
    <row r="179" spans="1:10">
      <c r="A179" s="275">
        <f t="shared" si="3"/>
        <v>46</v>
      </c>
      <c r="B179" s="275" t="s">
        <v>843</v>
      </c>
      <c r="C179" s="275" t="s">
        <v>250</v>
      </c>
      <c r="D179" s="280">
        <v>63</v>
      </c>
      <c r="E179" s="275">
        <v>282</v>
      </c>
      <c r="F179" s="274" t="s">
        <v>118</v>
      </c>
      <c r="G179" s="274">
        <v>3.5</v>
      </c>
      <c r="H179" s="275">
        <v>1</v>
      </c>
      <c r="I179" s="275">
        <v>4.5</v>
      </c>
      <c r="J179" s="275" t="s">
        <v>246</v>
      </c>
    </row>
    <row r="180" spans="1:10">
      <c r="A180" s="275">
        <f t="shared" si="3"/>
        <v>47</v>
      </c>
      <c r="B180" s="275" t="s">
        <v>250</v>
      </c>
      <c r="C180" s="275" t="s">
        <v>902</v>
      </c>
      <c r="D180" s="280">
        <v>63</v>
      </c>
      <c r="E180" s="275">
        <v>282</v>
      </c>
      <c r="F180" s="274" t="s">
        <v>118</v>
      </c>
      <c r="G180" s="274">
        <v>3.5</v>
      </c>
      <c r="H180" s="275">
        <v>1</v>
      </c>
      <c r="I180" s="275">
        <v>4.5</v>
      </c>
      <c r="J180" s="275" t="s">
        <v>246</v>
      </c>
    </row>
    <row r="181" spans="1:10" ht="15.75">
      <c r="A181" s="208" t="s">
        <v>1055</v>
      </c>
      <c r="B181" s="208"/>
      <c r="C181" s="208"/>
      <c r="D181" s="208"/>
      <c r="E181" s="284" t="s">
        <v>1056</v>
      </c>
      <c r="F181" s="284"/>
      <c r="G181" s="284"/>
      <c r="H181" s="275"/>
      <c r="I181" s="275" t="s">
        <v>1057</v>
      </c>
      <c r="J181" s="275"/>
    </row>
    <row r="182" spans="1:10" ht="15.75">
      <c r="A182" s="283" t="s">
        <v>1058</v>
      </c>
      <c r="B182" s="283"/>
      <c r="C182" s="283"/>
      <c r="D182" s="283"/>
      <c r="E182" s="284" t="s">
        <v>1058</v>
      </c>
      <c r="F182" s="284"/>
      <c r="G182" s="284"/>
      <c r="H182" s="284"/>
      <c r="I182" s="284" t="s">
        <v>1058</v>
      </c>
      <c r="J182" s="284"/>
    </row>
    <row r="183" spans="1:10" ht="15.75">
      <c r="A183" s="283" t="s">
        <v>1059</v>
      </c>
      <c r="B183" s="283"/>
      <c r="C183" s="283"/>
      <c r="D183" s="283"/>
      <c r="E183" s="284" t="s">
        <v>1059</v>
      </c>
      <c r="F183" s="284"/>
      <c r="G183" s="284"/>
      <c r="H183" s="284"/>
      <c r="I183" s="284" t="s">
        <v>1059</v>
      </c>
      <c r="J183" s="284"/>
    </row>
    <row r="184" spans="1:10" ht="15.75">
      <c r="A184" s="283" t="s">
        <v>1060</v>
      </c>
      <c r="B184" s="283"/>
      <c r="C184" s="283"/>
      <c r="D184" s="283"/>
      <c r="E184" s="284" t="s">
        <v>1060</v>
      </c>
      <c r="F184" s="284"/>
      <c r="G184" s="284"/>
      <c r="H184" s="284"/>
      <c r="I184" s="284" t="s">
        <v>1060</v>
      </c>
      <c r="J184" s="284"/>
    </row>
    <row r="186" spans="1:10" ht="18.75">
      <c r="A186" s="286" t="s">
        <v>1032</v>
      </c>
      <c r="B186" s="287"/>
      <c r="C186" s="286" t="s">
        <v>1033</v>
      </c>
      <c r="D186" s="288"/>
      <c r="E186" s="288"/>
      <c r="F186" s="288"/>
      <c r="G186" s="288"/>
      <c r="H186" s="288"/>
      <c r="I186" s="288"/>
      <c r="J186" s="287"/>
    </row>
    <row r="187" spans="1:10" ht="18.75">
      <c r="A187" s="286" t="s">
        <v>1034</v>
      </c>
      <c r="B187" s="287"/>
      <c r="C187" s="286" t="s">
        <v>1035</v>
      </c>
      <c r="D187" s="288"/>
      <c r="E187" s="288"/>
      <c r="F187" s="288"/>
      <c r="G187" s="288"/>
      <c r="H187" s="288"/>
      <c r="I187" s="288"/>
      <c r="J187" s="287"/>
    </row>
    <row r="188" spans="1:10" ht="18.75">
      <c r="A188" s="286" t="s">
        <v>1036</v>
      </c>
      <c r="B188" s="287"/>
      <c r="C188" s="286" t="s">
        <v>1037</v>
      </c>
      <c r="D188" s="288"/>
      <c r="E188" s="288"/>
      <c r="F188" s="288"/>
      <c r="G188" s="288"/>
      <c r="H188" s="288"/>
      <c r="I188" s="288"/>
      <c r="J188" s="287"/>
    </row>
    <row r="189" spans="1:10" ht="18.75">
      <c r="A189" s="286" t="s">
        <v>1038</v>
      </c>
      <c r="B189" s="287"/>
      <c r="C189" s="286" t="s">
        <v>1039</v>
      </c>
      <c r="D189" s="288"/>
      <c r="E189" s="288"/>
      <c r="F189" s="288"/>
      <c r="G189" s="288"/>
      <c r="H189" s="288"/>
      <c r="I189" s="288"/>
      <c r="J189" s="287"/>
    </row>
    <row r="190" spans="1:10" ht="18.75">
      <c r="A190" s="285" t="s">
        <v>1040</v>
      </c>
      <c r="B190" s="285"/>
      <c r="C190" s="285" t="s">
        <v>1041</v>
      </c>
      <c r="D190" s="285"/>
      <c r="E190" s="285"/>
      <c r="F190" s="285"/>
      <c r="G190" s="285"/>
      <c r="H190" s="285"/>
      <c r="I190" s="285"/>
      <c r="J190" s="285"/>
    </row>
    <row r="191" spans="1:10" ht="18.75">
      <c r="A191" s="285" t="s">
        <v>1042</v>
      </c>
      <c r="B191" s="285"/>
      <c r="C191" s="285" t="s">
        <v>1680</v>
      </c>
      <c r="D191" s="285"/>
      <c r="E191" s="285"/>
      <c r="F191" s="285"/>
      <c r="G191" s="285"/>
      <c r="H191" s="285"/>
      <c r="I191" s="276" t="s">
        <v>1108</v>
      </c>
      <c r="J191" s="276"/>
    </row>
    <row r="192" spans="1:10" ht="45">
      <c r="A192" s="272" t="s">
        <v>1044</v>
      </c>
      <c r="B192" s="272" t="s">
        <v>69</v>
      </c>
      <c r="C192" s="272" t="s">
        <v>70</v>
      </c>
      <c r="D192" s="272" t="s">
        <v>1045</v>
      </c>
      <c r="E192" s="272" t="s">
        <v>1046</v>
      </c>
      <c r="F192" s="272" t="s">
        <v>1047</v>
      </c>
      <c r="G192" s="272" t="s">
        <v>1048</v>
      </c>
      <c r="H192" s="132" t="s">
        <v>1049</v>
      </c>
      <c r="I192" s="133" t="s">
        <v>56</v>
      </c>
      <c r="J192" s="272" t="s">
        <v>1050</v>
      </c>
    </row>
    <row r="193" spans="1:10" ht="15.75">
      <c r="A193" s="275">
        <v>1</v>
      </c>
      <c r="B193" s="275" t="s">
        <v>193</v>
      </c>
      <c r="C193" s="275" t="s">
        <v>177</v>
      </c>
      <c r="D193" s="280">
        <v>160</v>
      </c>
      <c r="E193" s="275">
        <v>80.099999999999994</v>
      </c>
      <c r="F193" s="275" t="s">
        <v>1638</v>
      </c>
      <c r="G193" s="275">
        <v>4</v>
      </c>
      <c r="H193" s="279">
        <v>1</v>
      </c>
      <c r="I193" s="279">
        <v>5</v>
      </c>
      <c r="J193" s="275" t="s">
        <v>246</v>
      </c>
    </row>
    <row r="194" spans="1:10" ht="15.75">
      <c r="A194" s="275">
        <f>1+A193</f>
        <v>2</v>
      </c>
      <c r="B194" s="275" t="s">
        <v>193</v>
      </c>
      <c r="C194" s="275" t="s">
        <v>177</v>
      </c>
      <c r="D194" s="280">
        <v>160</v>
      </c>
      <c r="E194" s="275">
        <v>63.6</v>
      </c>
      <c r="F194" s="275" t="s">
        <v>1638</v>
      </c>
      <c r="G194" s="275">
        <v>4</v>
      </c>
      <c r="H194" s="279">
        <v>1</v>
      </c>
      <c r="I194" s="279">
        <v>5</v>
      </c>
      <c r="J194" s="275" t="s">
        <v>246</v>
      </c>
    </row>
    <row r="195" spans="1:10" ht="15.75">
      <c r="A195" s="275">
        <f t="shared" ref="A195:A227" si="4">1+A194</f>
        <v>3</v>
      </c>
      <c r="B195" s="275" t="s">
        <v>177</v>
      </c>
      <c r="C195" s="275" t="s">
        <v>177</v>
      </c>
      <c r="D195" s="280">
        <v>160</v>
      </c>
      <c r="E195" s="275">
        <v>4.2</v>
      </c>
      <c r="F195" s="275" t="s">
        <v>1638</v>
      </c>
      <c r="G195" s="275">
        <v>4</v>
      </c>
      <c r="H195" s="279">
        <v>1</v>
      </c>
      <c r="I195" s="279">
        <v>5</v>
      </c>
      <c r="J195" s="275" t="s">
        <v>246</v>
      </c>
    </row>
    <row r="196" spans="1:10" ht="15.75">
      <c r="A196" s="275">
        <f t="shared" si="4"/>
        <v>4</v>
      </c>
      <c r="B196" s="275" t="s">
        <v>177</v>
      </c>
      <c r="C196" s="275" t="s">
        <v>175</v>
      </c>
      <c r="D196" s="280">
        <v>90</v>
      </c>
      <c r="E196" s="275">
        <v>312</v>
      </c>
      <c r="F196" s="275" t="s">
        <v>1638</v>
      </c>
      <c r="G196" s="275">
        <v>4</v>
      </c>
      <c r="H196" s="279">
        <v>1</v>
      </c>
      <c r="I196" s="279">
        <v>5</v>
      </c>
      <c r="J196" s="275" t="s">
        <v>246</v>
      </c>
    </row>
    <row r="197" spans="1:10" ht="15.75">
      <c r="A197" s="275">
        <f t="shared" si="4"/>
        <v>5</v>
      </c>
      <c r="B197" s="275" t="s">
        <v>175</v>
      </c>
      <c r="C197" s="275" t="s">
        <v>197</v>
      </c>
      <c r="D197" s="280">
        <v>75</v>
      </c>
      <c r="E197" s="275">
        <v>218</v>
      </c>
      <c r="F197" s="275" t="s">
        <v>1638</v>
      </c>
      <c r="G197" s="275">
        <v>4</v>
      </c>
      <c r="H197" s="279">
        <v>1</v>
      </c>
      <c r="I197" s="279">
        <v>5</v>
      </c>
      <c r="J197" s="275" t="s">
        <v>246</v>
      </c>
    </row>
    <row r="198" spans="1:10" ht="15.75">
      <c r="A198" s="275">
        <f t="shared" si="4"/>
        <v>6</v>
      </c>
      <c r="B198" s="275" t="s">
        <v>197</v>
      </c>
      <c r="C198" s="275" t="s">
        <v>228</v>
      </c>
      <c r="D198" s="280">
        <v>63</v>
      </c>
      <c r="E198" s="275">
        <v>59.6</v>
      </c>
      <c r="F198" s="275" t="s">
        <v>1638</v>
      </c>
      <c r="G198" s="275">
        <v>4</v>
      </c>
      <c r="H198" s="279">
        <v>1</v>
      </c>
      <c r="I198" s="279">
        <v>5</v>
      </c>
      <c r="J198" s="275" t="s">
        <v>246</v>
      </c>
    </row>
    <row r="199" spans="1:10" ht="15.75">
      <c r="A199" s="275">
        <f t="shared" si="4"/>
        <v>7</v>
      </c>
      <c r="B199" s="275" t="s">
        <v>197</v>
      </c>
      <c r="C199" s="275" t="s">
        <v>198</v>
      </c>
      <c r="D199" s="280">
        <v>63</v>
      </c>
      <c r="E199" s="275">
        <v>104.7</v>
      </c>
      <c r="F199" s="275" t="s">
        <v>1638</v>
      </c>
      <c r="G199" s="275">
        <v>4</v>
      </c>
      <c r="H199" s="279">
        <v>1</v>
      </c>
      <c r="I199" s="279">
        <v>5</v>
      </c>
      <c r="J199" s="275" t="s">
        <v>246</v>
      </c>
    </row>
    <row r="200" spans="1:10" ht="15.75">
      <c r="A200" s="275">
        <f t="shared" si="4"/>
        <v>8</v>
      </c>
      <c r="B200" s="275" t="s">
        <v>198</v>
      </c>
      <c r="C200" s="275" t="s">
        <v>186</v>
      </c>
      <c r="D200" s="280">
        <v>63</v>
      </c>
      <c r="E200" s="275">
        <v>76.8</v>
      </c>
      <c r="F200" s="275" t="s">
        <v>1638</v>
      </c>
      <c r="G200" s="275">
        <v>4</v>
      </c>
      <c r="H200" s="279">
        <v>1</v>
      </c>
      <c r="I200" s="279">
        <v>5</v>
      </c>
      <c r="J200" s="275" t="s">
        <v>246</v>
      </c>
    </row>
    <row r="201" spans="1:10" ht="15.75">
      <c r="A201" s="275">
        <f t="shared" si="4"/>
        <v>9</v>
      </c>
      <c r="B201" s="275" t="s">
        <v>186</v>
      </c>
      <c r="C201" s="275" t="s">
        <v>180</v>
      </c>
      <c r="D201" s="280">
        <v>63</v>
      </c>
      <c r="E201" s="275">
        <v>82.3</v>
      </c>
      <c r="F201" s="275" t="s">
        <v>1638</v>
      </c>
      <c r="G201" s="275">
        <v>4</v>
      </c>
      <c r="H201" s="279">
        <v>1</v>
      </c>
      <c r="I201" s="279">
        <v>5</v>
      </c>
      <c r="J201" s="275" t="s">
        <v>246</v>
      </c>
    </row>
    <row r="202" spans="1:10" ht="15.75">
      <c r="A202" s="275">
        <f t="shared" si="4"/>
        <v>10</v>
      </c>
      <c r="B202" s="275" t="s">
        <v>198</v>
      </c>
      <c r="C202" s="275" t="s">
        <v>232</v>
      </c>
      <c r="D202" s="280">
        <v>63</v>
      </c>
      <c r="E202" s="275">
        <v>44.6</v>
      </c>
      <c r="F202" s="275" t="s">
        <v>1638</v>
      </c>
      <c r="G202" s="275">
        <v>4</v>
      </c>
      <c r="H202" s="279">
        <v>1</v>
      </c>
      <c r="I202" s="279">
        <v>5</v>
      </c>
      <c r="J202" s="275" t="s">
        <v>246</v>
      </c>
    </row>
    <row r="203" spans="1:10" ht="15.75">
      <c r="A203" s="275">
        <f t="shared" si="4"/>
        <v>11</v>
      </c>
      <c r="B203" s="275" t="s">
        <v>1671</v>
      </c>
      <c r="C203" s="275" t="s">
        <v>1672</v>
      </c>
      <c r="D203" s="280">
        <v>63</v>
      </c>
      <c r="E203" s="275">
        <v>123.4</v>
      </c>
      <c r="F203" s="275" t="s">
        <v>1638</v>
      </c>
      <c r="G203" s="275">
        <v>4</v>
      </c>
      <c r="H203" s="279">
        <v>1</v>
      </c>
      <c r="I203" s="279">
        <v>5</v>
      </c>
      <c r="J203" s="275" t="s">
        <v>246</v>
      </c>
    </row>
    <row r="204" spans="1:10" ht="15.75">
      <c r="A204" s="275">
        <f t="shared" si="4"/>
        <v>12</v>
      </c>
      <c r="B204" s="275" t="s">
        <v>1585</v>
      </c>
      <c r="C204" s="275" t="s">
        <v>941</v>
      </c>
      <c r="D204" s="280">
        <v>63</v>
      </c>
      <c r="E204" s="275">
        <v>282.7</v>
      </c>
      <c r="F204" s="275" t="s">
        <v>1638</v>
      </c>
      <c r="G204" s="275">
        <v>4</v>
      </c>
      <c r="H204" s="279">
        <v>1</v>
      </c>
      <c r="I204" s="279">
        <v>5</v>
      </c>
      <c r="J204" s="275" t="s">
        <v>246</v>
      </c>
    </row>
    <row r="205" spans="1:10" ht="15.75">
      <c r="A205" s="275">
        <f t="shared" si="4"/>
        <v>13</v>
      </c>
      <c r="B205" s="275" t="s">
        <v>1673</v>
      </c>
      <c r="C205" s="275" t="s">
        <v>1674</v>
      </c>
      <c r="D205" s="280">
        <v>63</v>
      </c>
      <c r="E205" s="275">
        <v>119.7</v>
      </c>
      <c r="F205" s="275" t="s">
        <v>1638</v>
      </c>
      <c r="G205" s="275">
        <v>4</v>
      </c>
      <c r="H205" s="279">
        <v>1</v>
      </c>
      <c r="I205" s="279">
        <v>5</v>
      </c>
      <c r="J205" s="275" t="s">
        <v>246</v>
      </c>
    </row>
    <row r="206" spans="1:10" ht="15.75">
      <c r="A206" s="275">
        <f t="shared" si="4"/>
        <v>14</v>
      </c>
      <c r="B206" s="275" t="s">
        <v>215</v>
      </c>
      <c r="C206" s="275" t="s">
        <v>985</v>
      </c>
      <c r="D206" s="280">
        <v>75</v>
      </c>
      <c r="E206" s="275">
        <v>99</v>
      </c>
      <c r="F206" s="275" t="s">
        <v>1638</v>
      </c>
      <c r="G206" s="275">
        <v>4</v>
      </c>
      <c r="H206" s="279">
        <v>1</v>
      </c>
      <c r="I206" s="279">
        <v>5</v>
      </c>
      <c r="J206" s="275" t="s">
        <v>246</v>
      </c>
    </row>
    <row r="207" spans="1:10" ht="15.75">
      <c r="A207" s="275">
        <f t="shared" si="4"/>
        <v>15</v>
      </c>
      <c r="B207" s="275" t="s">
        <v>1675</v>
      </c>
      <c r="C207" s="275" t="s">
        <v>1676</v>
      </c>
      <c r="D207" s="280">
        <v>63</v>
      </c>
      <c r="E207" s="275">
        <v>30</v>
      </c>
      <c r="F207" s="275" t="s">
        <v>1638</v>
      </c>
      <c r="G207" s="275">
        <v>4</v>
      </c>
      <c r="H207" s="279">
        <v>1</v>
      </c>
      <c r="I207" s="279">
        <v>5</v>
      </c>
      <c r="J207" s="275" t="s">
        <v>246</v>
      </c>
    </row>
    <row r="208" spans="1:10" ht="15.75">
      <c r="A208" s="275">
        <f t="shared" si="4"/>
        <v>16</v>
      </c>
      <c r="B208" s="275" t="s">
        <v>215</v>
      </c>
      <c r="C208" s="275" t="s">
        <v>985</v>
      </c>
      <c r="D208" s="280">
        <v>75</v>
      </c>
      <c r="E208" s="275">
        <v>50</v>
      </c>
      <c r="F208" s="275" t="s">
        <v>1638</v>
      </c>
      <c r="G208" s="275">
        <v>4</v>
      </c>
      <c r="H208" s="279">
        <v>1</v>
      </c>
      <c r="I208" s="279">
        <v>5</v>
      </c>
      <c r="J208" s="275" t="s">
        <v>246</v>
      </c>
    </row>
    <row r="209" spans="1:13" ht="15.75">
      <c r="A209" s="275">
        <f t="shared" si="4"/>
        <v>17</v>
      </c>
      <c r="B209" s="275" t="s">
        <v>215</v>
      </c>
      <c r="C209" s="275" t="s">
        <v>972</v>
      </c>
      <c r="D209" s="280">
        <v>90</v>
      </c>
      <c r="E209" s="275">
        <v>196.5</v>
      </c>
      <c r="F209" s="275" t="s">
        <v>1638</v>
      </c>
      <c r="G209" s="275">
        <v>4</v>
      </c>
      <c r="H209" s="279">
        <v>1</v>
      </c>
      <c r="I209" s="279">
        <v>5</v>
      </c>
      <c r="J209" s="275" t="s">
        <v>246</v>
      </c>
    </row>
    <row r="210" spans="1:13" ht="15.75">
      <c r="A210" s="275">
        <f t="shared" si="4"/>
        <v>18</v>
      </c>
      <c r="B210" s="275" t="s">
        <v>454</v>
      </c>
      <c r="C210" s="275" t="s">
        <v>1581</v>
      </c>
      <c r="D210" s="280">
        <v>90</v>
      </c>
      <c r="E210" s="275">
        <v>198</v>
      </c>
      <c r="F210" s="275" t="s">
        <v>1638</v>
      </c>
      <c r="G210" s="275">
        <v>4</v>
      </c>
      <c r="H210" s="279">
        <v>1</v>
      </c>
      <c r="I210" s="279">
        <v>5</v>
      </c>
      <c r="J210" s="275" t="s">
        <v>246</v>
      </c>
    </row>
    <row r="211" spans="1:13" ht="15.75">
      <c r="A211" s="275">
        <f t="shared" si="4"/>
        <v>19</v>
      </c>
      <c r="B211" s="275" t="s">
        <v>1581</v>
      </c>
      <c r="C211" s="275" t="s">
        <v>939</v>
      </c>
      <c r="D211" s="280">
        <v>90</v>
      </c>
      <c r="E211" s="275">
        <v>113.4</v>
      </c>
      <c r="F211" s="275" t="s">
        <v>1638</v>
      </c>
      <c r="G211" s="275">
        <v>4</v>
      </c>
      <c r="H211" s="279">
        <v>1</v>
      </c>
      <c r="I211" s="279">
        <v>5</v>
      </c>
      <c r="J211" s="275" t="s">
        <v>246</v>
      </c>
    </row>
    <row r="212" spans="1:13" ht="15.75">
      <c r="A212" s="275">
        <f t="shared" si="4"/>
        <v>20</v>
      </c>
      <c r="B212" s="275" t="s">
        <v>939</v>
      </c>
      <c r="C212" s="275" t="s">
        <v>937</v>
      </c>
      <c r="D212" s="280">
        <v>90</v>
      </c>
      <c r="E212" s="275">
        <v>110</v>
      </c>
      <c r="F212" s="275" t="s">
        <v>1638</v>
      </c>
      <c r="G212" s="275">
        <v>4</v>
      </c>
      <c r="H212" s="279">
        <v>1</v>
      </c>
      <c r="I212" s="279">
        <v>5</v>
      </c>
      <c r="J212" s="275" t="s">
        <v>246</v>
      </c>
    </row>
    <row r="213" spans="1:13" ht="15.75">
      <c r="A213" s="275">
        <f t="shared" si="4"/>
        <v>21</v>
      </c>
      <c r="B213" s="275" t="s">
        <v>937</v>
      </c>
      <c r="C213" s="275" t="s">
        <v>964</v>
      </c>
      <c r="D213" s="280">
        <v>75</v>
      </c>
      <c r="E213" s="275">
        <v>150</v>
      </c>
      <c r="F213" s="275" t="s">
        <v>1638</v>
      </c>
      <c r="G213" s="275">
        <v>4</v>
      </c>
      <c r="H213" s="279">
        <v>1</v>
      </c>
      <c r="I213" s="279">
        <v>5</v>
      </c>
      <c r="J213" s="275" t="s">
        <v>246</v>
      </c>
    </row>
    <row r="214" spans="1:13" ht="15.75">
      <c r="A214" s="275">
        <f t="shared" si="4"/>
        <v>22</v>
      </c>
      <c r="B214" s="275" t="s">
        <v>937</v>
      </c>
      <c r="C214" s="275" t="s">
        <v>964</v>
      </c>
      <c r="D214" s="280">
        <v>75</v>
      </c>
      <c r="E214" s="275">
        <v>155</v>
      </c>
      <c r="F214" s="275" t="s">
        <v>1638</v>
      </c>
      <c r="G214" s="275">
        <v>4</v>
      </c>
      <c r="H214" s="279">
        <v>1</v>
      </c>
      <c r="I214" s="279">
        <v>5</v>
      </c>
      <c r="J214" s="275" t="s">
        <v>246</v>
      </c>
    </row>
    <row r="215" spans="1:13" ht="15.75">
      <c r="A215" s="275">
        <f t="shared" si="4"/>
        <v>23</v>
      </c>
      <c r="B215" s="275" t="s">
        <v>1677</v>
      </c>
      <c r="C215" s="275" t="s">
        <v>1678</v>
      </c>
      <c r="D215" s="280">
        <v>63</v>
      </c>
      <c r="E215" s="275">
        <v>42.9</v>
      </c>
      <c r="F215" s="275" t="s">
        <v>1638</v>
      </c>
      <c r="G215" s="275">
        <v>4</v>
      </c>
      <c r="H215" s="279">
        <v>1</v>
      </c>
      <c r="I215" s="279">
        <v>5</v>
      </c>
      <c r="J215" s="275" t="s">
        <v>246</v>
      </c>
    </row>
    <row r="216" spans="1:13" ht="15.75">
      <c r="A216" s="275">
        <f t="shared" si="4"/>
        <v>24</v>
      </c>
      <c r="B216" s="275" t="s">
        <v>951</v>
      </c>
      <c r="C216" s="275" t="s">
        <v>893</v>
      </c>
      <c r="D216" s="280">
        <v>63</v>
      </c>
      <c r="E216" s="275">
        <v>80</v>
      </c>
      <c r="F216" s="275" t="s">
        <v>1638</v>
      </c>
      <c r="G216" s="275">
        <v>4</v>
      </c>
      <c r="H216" s="279">
        <v>1</v>
      </c>
      <c r="I216" s="279">
        <v>5</v>
      </c>
      <c r="J216" s="275" t="s">
        <v>246</v>
      </c>
    </row>
    <row r="217" spans="1:13" ht="15.75">
      <c r="A217" s="275">
        <f t="shared" si="4"/>
        <v>25</v>
      </c>
      <c r="B217" s="275" t="s">
        <v>951</v>
      </c>
      <c r="C217" s="275" t="s">
        <v>953</v>
      </c>
      <c r="D217" s="280">
        <v>63</v>
      </c>
      <c r="E217" s="275">
        <v>28.7</v>
      </c>
      <c r="F217" s="275" t="s">
        <v>1638</v>
      </c>
      <c r="G217" s="275">
        <v>4</v>
      </c>
      <c r="H217" s="279">
        <v>1</v>
      </c>
      <c r="I217" s="279">
        <v>5</v>
      </c>
      <c r="J217" s="275" t="s">
        <v>246</v>
      </c>
    </row>
    <row r="218" spans="1:13" ht="15.75">
      <c r="A218" s="275">
        <f t="shared" si="4"/>
        <v>26</v>
      </c>
      <c r="B218" s="275" t="s">
        <v>959</v>
      </c>
      <c r="C218" s="275" t="s">
        <v>1679</v>
      </c>
      <c r="D218" s="280">
        <v>63</v>
      </c>
      <c r="E218" s="275">
        <v>81</v>
      </c>
      <c r="F218" s="275" t="s">
        <v>1638</v>
      </c>
      <c r="G218" s="275">
        <v>4</v>
      </c>
      <c r="H218" s="279">
        <v>1</v>
      </c>
      <c r="I218" s="279">
        <v>5</v>
      </c>
      <c r="J218" s="275" t="s">
        <v>246</v>
      </c>
    </row>
    <row r="219" spans="1:13" ht="15.75">
      <c r="A219" s="275">
        <f t="shared" si="4"/>
        <v>27</v>
      </c>
      <c r="B219" s="275" t="s">
        <v>950</v>
      </c>
      <c r="C219" s="275" t="s">
        <v>1542</v>
      </c>
      <c r="D219" s="280">
        <v>63</v>
      </c>
      <c r="E219" s="275">
        <v>623</v>
      </c>
      <c r="F219" s="275" t="s">
        <v>1638</v>
      </c>
      <c r="G219" s="275">
        <v>4</v>
      </c>
      <c r="H219" s="279">
        <v>1</v>
      </c>
      <c r="I219" s="279">
        <v>5</v>
      </c>
      <c r="J219" s="275" t="s">
        <v>246</v>
      </c>
    </row>
    <row r="220" spans="1:13" ht="15.75">
      <c r="A220" s="275">
        <f t="shared" si="4"/>
        <v>28</v>
      </c>
      <c r="B220" s="275" t="s">
        <v>260</v>
      </c>
      <c r="C220" s="275" t="s">
        <v>219</v>
      </c>
      <c r="D220" s="280">
        <v>63</v>
      </c>
      <c r="E220" s="275">
        <v>119.2</v>
      </c>
      <c r="F220" s="275" t="s">
        <v>1638</v>
      </c>
      <c r="G220" s="275">
        <v>4</v>
      </c>
      <c r="H220" s="279">
        <v>1</v>
      </c>
      <c r="I220" s="279">
        <v>5</v>
      </c>
      <c r="J220" s="275" t="s">
        <v>246</v>
      </c>
    </row>
    <row r="221" spans="1:13" ht="15.75">
      <c r="A221" s="275">
        <f t="shared" si="4"/>
        <v>29</v>
      </c>
      <c r="B221" s="275" t="s">
        <v>219</v>
      </c>
      <c r="C221" s="275" t="s">
        <v>241</v>
      </c>
      <c r="D221" s="280">
        <v>63</v>
      </c>
      <c r="E221" s="275">
        <v>98.2</v>
      </c>
      <c r="F221" s="275" t="s">
        <v>1638</v>
      </c>
      <c r="G221" s="275">
        <v>4</v>
      </c>
      <c r="H221" s="279">
        <v>1</v>
      </c>
      <c r="I221" s="279">
        <v>5</v>
      </c>
      <c r="J221" s="275" t="s">
        <v>246</v>
      </c>
    </row>
    <row r="222" spans="1:13" ht="15.75">
      <c r="A222" s="275">
        <f t="shared" si="4"/>
        <v>30</v>
      </c>
      <c r="B222" s="275" t="s">
        <v>225</v>
      </c>
      <c r="C222" s="275" t="s">
        <v>219</v>
      </c>
      <c r="D222" s="280">
        <v>63</v>
      </c>
      <c r="E222" s="275">
        <v>72.2</v>
      </c>
      <c r="F222" s="129" t="s">
        <v>1638</v>
      </c>
      <c r="G222" s="129">
        <v>4</v>
      </c>
      <c r="H222" s="282">
        <v>1</v>
      </c>
      <c r="I222" s="282">
        <v>5</v>
      </c>
      <c r="J222" s="129" t="s">
        <v>246</v>
      </c>
    </row>
    <row r="223" spans="1:13" ht="15.75">
      <c r="A223" s="275">
        <f t="shared" si="4"/>
        <v>31</v>
      </c>
      <c r="B223" s="275" t="s">
        <v>193</v>
      </c>
      <c r="C223" s="275" t="s">
        <v>875</v>
      </c>
      <c r="D223" s="280">
        <v>63</v>
      </c>
      <c r="E223" s="275">
        <v>145</v>
      </c>
      <c r="F223" s="275" t="s">
        <v>1638</v>
      </c>
      <c r="G223" s="275">
        <v>4</v>
      </c>
      <c r="H223" s="279">
        <v>1</v>
      </c>
      <c r="I223" s="279">
        <v>5</v>
      </c>
      <c r="J223" s="275" t="s">
        <v>246</v>
      </c>
      <c r="K223" s="152"/>
      <c r="L223" s="281"/>
      <c r="M223" s="281"/>
    </row>
    <row r="224" spans="1:13" ht="15.75">
      <c r="A224" s="275">
        <f t="shared" si="4"/>
        <v>32</v>
      </c>
      <c r="B224" s="275" t="s">
        <v>165</v>
      </c>
      <c r="C224" s="275" t="s">
        <v>258</v>
      </c>
      <c r="D224" s="280">
        <v>63</v>
      </c>
      <c r="E224" s="275">
        <v>51.9</v>
      </c>
      <c r="F224" s="275" t="s">
        <v>1638</v>
      </c>
      <c r="G224" s="275">
        <v>4</v>
      </c>
      <c r="H224" s="279">
        <v>1</v>
      </c>
      <c r="I224" s="279">
        <v>5</v>
      </c>
      <c r="J224" s="275" t="s">
        <v>246</v>
      </c>
    </row>
    <row r="225" spans="1:10" ht="15.75">
      <c r="A225" s="275">
        <f t="shared" si="4"/>
        <v>33</v>
      </c>
      <c r="B225" s="275" t="s">
        <v>989</v>
      </c>
      <c r="C225" s="275" t="s">
        <v>881</v>
      </c>
      <c r="D225" s="275">
        <v>63</v>
      </c>
      <c r="E225" s="275">
        <v>53.9</v>
      </c>
      <c r="F225" s="275" t="s">
        <v>1638</v>
      </c>
      <c r="G225" s="275">
        <v>4</v>
      </c>
      <c r="H225" s="279">
        <v>1</v>
      </c>
      <c r="I225" s="279">
        <v>5</v>
      </c>
      <c r="J225" s="275" t="s">
        <v>246</v>
      </c>
    </row>
    <row r="226" spans="1:10" ht="15.75">
      <c r="A226" s="275">
        <f t="shared" si="4"/>
        <v>34</v>
      </c>
      <c r="B226" s="275" t="s">
        <v>881</v>
      </c>
      <c r="C226" s="275" t="s">
        <v>935</v>
      </c>
      <c r="D226" s="275">
        <v>63</v>
      </c>
      <c r="E226" s="275">
        <v>55</v>
      </c>
      <c r="F226" s="275" t="s">
        <v>1638</v>
      </c>
      <c r="G226" s="275">
        <v>4</v>
      </c>
      <c r="H226" s="279">
        <v>1</v>
      </c>
      <c r="I226" s="279">
        <v>5</v>
      </c>
      <c r="J226" s="275" t="s">
        <v>246</v>
      </c>
    </row>
    <row r="227" spans="1:10" ht="15.75">
      <c r="A227" s="275">
        <f t="shared" si="4"/>
        <v>35</v>
      </c>
      <c r="B227" s="275" t="s">
        <v>881</v>
      </c>
      <c r="C227" s="275" t="s">
        <v>263</v>
      </c>
      <c r="D227" s="275">
        <v>63</v>
      </c>
      <c r="E227" s="275">
        <v>42.9</v>
      </c>
      <c r="F227" s="275" t="s">
        <v>1638</v>
      </c>
      <c r="G227" s="275">
        <v>4</v>
      </c>
      <c r="H227" s="279">
        <v>1</v>
      </c>
      <c r="I227" s="279">
        <v>5</v>
      </c>
      <c r="J227" s="275" t="s">
        <v>246</v>
      </c>
    </row>
    <row r="228" spans="1:10" ht="15.75">
      <c r="A228" s="208" t="s">
        <v>1055</v>
      </c>
      <c r="B228" s="208"/>
      <c r="C228" s="208"/>
      <c r="D228" s="208"/>
      <c r="E228" s="284" t="s">
        <v>1056</v>
      </c>
      <c r="F228" s="284"/>
      <c r="G228" s="284"/>
      <c r="H228" s="275"/>
      <c r="I228" s="275" t="s">
        <v>1057</v>
      </c>
      <c r="J228" s="275"/>
    </row>
    <row r="229" spans="1:10" ht="15.75">
      <c r="A229" s="283" t="s">
        <v>1058</v>
      </c>
      <c r="B229" s="283"/>
      <c r="C229" s="283"/>
      <c r="D229" s="283"/>
      <c r="E229" s="284" t="s">
        <v>1058</v>
      </c>
      <c r="F229" s="284"/>
      <c r="G229" s="284"/>
      <c r="H229" s="284"/>
      <c r="I229" s="284" t="s">
        <v>1058</v>
      </c>
      <c r="J229" s="284"/>
    </row>
    <row r="230" spans="1:10" ht="15.75">
      <c r="A230" s="283" t="s">
        <v>1059</v>
      </c>
      <c r="B230" s="283"/>
      <c r="C230" s="283"/>
      <c r="D230" s="283"/>
      <c r="E230" s="284" t="s">
        <v>1059</v>
      </c>
      <c r="F230" s="284"/>
      <c r="G230" s="284"/>
      <c r="H230" s="284"/>
      <c r="I230" s="284" t="s">
        <v>1059</v>
      </c>
      <c r="J230" s="284"/>
    </row>
    <row r="231" spans="1:10" ht="15.75">
      <c r="A231" s="283" t="s">
        <v>1060</v>
      </c>
      <c r="B231" s="283"/>
      <c r="C231" s="283"/>
      <c r="D231" s="283"/>
      <c r="E231" s="284" t="s">
        <v>1060</v>
      </c>
      <c r="F231" s="284"/>
      <c r="G231" s="284"/>
      <c r="H231" s="284"/>
      <c r="I231" s="284" t="s">
        <v>1060</v>
      </c>
      <c r="J231" s="284"/>
    </row>
  </sheetData>
  <mergeCells count="110">
    <mergeCell ref="A230:D230"/>
    <mergeCell ref="E230:H230"/>
    <mergeCell ref="I230:J230"/>
    <mergeCell ref="A231:D231"/>
    <mergeCell ref="E231:H231"/>
    <mergeCell ref="I231:J231"/>
    <mergeCell ref="A191:B191"/>
    <mergeCell ref="C191:H191"/>
    <mergeCell ref="E228:G228"/>
    <mergeCell ref="A229:D229"/>
    <mergeCell ref="E229:H229"/>
    <mergeCell ref="I229:J229"/>
    <mergeCell ref="A188:B188"/>
    <mergeCell ref="C188:J188"/>
    <mergeCell ref="A189:B189"/>
    <mergeCell ref="C189:J189"/>
    <mergeCell ref="A190:B190"/>
    <mergeCell ref="C190:J190"/>
    <mergeCell ref="A184:D184"/>
    <mergeCell ref="E184:H184"/>
    <mergeCell ref="I184:J184"/>
    <mergeCell ref="A186:B186"/>
    <mergeCell ref="C186:J186"/>
    <mergeCell ref="A187:B187"/>
    <mergeCell ref="C187:J187"/>
    <mergeCell ref="E181:G181"/>
    <mergeCell ref="A182:D182"/>
    <mergeCell ref="E182:H182"/>
    <mergeCell ref="I182:J182"/>
    <mergeCell ref="A183:D183"/>
    <mergeCell ref="E183:H183"/>
    <mergeCell ref="I183:J183"/>
    <mergeCell ref="A130:B130"/>
    <mergeCell ref="C130:J130"/>
    <mergeCell ref="A131:B131"/>
    <mergeCell ref="C131:J131"/>
    <mergeCell ref="A132:B132"/>
    <mergeCell ref="C132:H132"/>
    <mergeCell ref="A127:B127"/>
    <mergeCell ref="C127:J127"/>
    <mergeCell ref="A128:B128"/>
    <mergeCell ref="C128:J128"/>
    <mergeCell ref="A129:B129"/>
    <mergeCell ref="C129:J129"/>
    <mergeCell ref="A124:D124"/>
    <mergeCell ref="E124:H124"/>
    <mergeCell ref="I124:J124"/>
    <mergeCell ref="A125:D125"/>
    <mergeCell ref="E125:H125"/>
    <mergeCell ref="I125:J125"/>
    <mergeCell ref="A86:B86"/>
    <mergeCell ref="C86:H86"/>
    <mergeCell ref="E122:G122"/>
    <mergeCell ref="A123:D123"/>
    <mergeCell ref="E123:H123"/>
    <mergeCell ref="I123:J123"/>
    <mergeCell ref="A83:B83"/>
    <mergeCell ref="C83:J83"/>
    <mergeCell ref="A84:B84"/>
    <mergeCell ref="C84:J84"/>
    <mergeCell ref="A85:B85"/>
    <mergeCell ref="C85:J85"/>
    <mergeCell ref="A79:D79"/>
    <mergeCell ref="E79:H79"/>
    <mergeCell ref="I79:J79"/>
    <mergeCell ref="A81:B81"/>
    <mergeCell ref="C81:J81"/>
    <mergeCell ref="A82:B82"/>
    <mergeCell ref="C82:J82"/>
    <mergeCell ref="E76:G76"/>
    <mergeCell ref="A77:D77"/>
    <mergeCell ref="E77:H77"/>
    <mergeCell ref="I77:J77"/>
    <mergeCell ref="A78:D78"/>
    <mergeCell ref="E78:H78"/>
    <mergeCell ref="I78:J78"/>
    <mergeCell ref="A41:B41"/>
    <mergeCell ref="C41:J41"/>
    <mergeCell ref="A42:B42"/>
    <mergeCell ref="C42:J42"/>
    <mergeCell ref="A43:B43"/>
    <mergeCell ref="C43:H43"/>
    <mergeCell ref="A38:B38"/>
    <mergeCell ref="C38:J38"/>
    <mergeCell ref="A39:B39"/>
    <mergeCell ref="C39:J39"/>
    <mergeCell ref="A40:B40"/>
    <mergeCell ref="C40:J40"/>
    <mergeCell ref="A35:D35"/>
    <mergeCell ref="E35:H35"/>
    <mergeCell ref="I35:J35"/>
    <mergeCell ref="E32:G32"/>
    <mergeCell ref="A33:D33"/>
    <mergeCell ref="E33:H33"/>
    <mergeCell ref="I33:J33"/>
    <mergeCell ref="A34:D34"/>
    <mergeCell ref="E34:H34"/>
    <mergeCell ref="I34:J34"/>
    <mergeCell ref="A4:B4"/>
    <mergeCell ref="C4:J4"/>
    <mergeCell ref="A5:B5"/>
    <mergeCell ref="C5:J5"/>
    <mergeCell ref="A6:B6"/>
    <mergeCell ref="C6:H6"/>
    <mergeCell ref="A1:B1"/>
    <mergeCell ref="C1:J1"/>
    <mergeCell ref="A2:B2"/>
    <mergeCell ref="C2:J2"/>
    <mergeCell ref="A3:B3"/>
    <mergeCell ref="C3:J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view="pageBreakPreview" topLeftCell="A16" zoomScaleSheetLayoutView="100" workbookViewId="0">
      <selection activeCell="A11" sqref="A11:D11"/>
    </sheetView>
  </sheetViews>
  <sheetFormatPr defaultRowHeight="15"/>
  <cols>
    <col min="2" max="2" width="17.7109375" customWidth="1"/>
    <col min="3" max="3" width="11.42578125" customWidth="1"/>
    <col min="4" max="4" width="19.85546875" customWidth="1"/>
    <col min="5" max="5" width="13" customWidth="1"/>
    <col min="6" max="6" width="16.140625" customWidth="1"/>
    <col min="7" max="7" width="30.140625" customWidth="1"/>
  </cols>
  <sheetData>
    <row r="1" spans="1:7">
      <c r="A1" s="298" t="s">
        <v>0</v>
      </c>
      <c r="B1" s="298"/>
      <c r="C1" s="299" t="s">
        <v>1</v>
      </c>
      <c r="D1" s="299"/>
      <c r="E1" s="299"/>
      <c r="F1" s="299"/>
      <c r="G1" s="300"/>
    </row>
    <row r="2" spans="1:7">
      <c r="A2" s="298"/>
      <c r="B2" s="298"/>
      <c r="C2" s="299"/>
      <c r="D2" s="299"/>
      <c r="E2" s="299"/>
      <c r="F2" s="299"/>
      <c r="G2" s="300"/>
    </row>
    <row r="3" spans="1:7" ht="47.25" customHeight="1">
      <c r="A3" s="298"/>
      <c r="B3" s="298"/>
      <c r="C3" s="299"/>
      <c r="D3" s="299"/>
      <c r="E3" s="299"/>
      <c r="F3" s="299"/>
      <c r="G3" s="300"/>
    </row>
    <row r="4" spans="1:7" ht="15" customHeight="1">
      <c r="A4" s="301" t="s">
        <v>66</v>
      </c>
      <c r="B4" s="302"/>
      <c r="C4" s="302"/>
      <c r="D4" s="302"/>
      <c r="E4" s="302"/>
      <c r="F4" s="302"/>
      <c r="G4" s="303"/>
    </row>
    <row r="5" spans="1:7" ht="16.5">
      <c r="A5" s="304" t="s">
        <v>65</v>
      </c>
      <c r="B5" s="305"/>
      <c r="C5" s="305"/>
      <c r="D5" s="305"/>
      <c r="E5" s="305"/>
      <c r="F5" s="305"/>
      <c r="G5" s="306"/>
    </row>
    <row r="6" spans="1:7" ht="21" customHeight="1">
      <c r="A6" s="304" t="s">
        <v>67</v>
      </c>
      <c r="B6" s="305"/>
      <c r="C6" s="305"/>
      <c r="D6" s="305"/>
      <c r="E6" s="305"/>
      <c r="F6" s="305"/>
      <c r="G6" s="306"/>
    </row>
    <row r="7" spans="1:7" ht="16.5">
      <c r="A7" s="307" t="s">
        <v>68</v>
      </c>
      <c r="B7" s="307"/>
      <c r="C7" s="307"/>
      <c r="D7" s="307"/>
      <c r="E7" s="307"/>
      <c r="F7" s="307"/>
      <c r="G7" s="307"/>
    </row>
    <row r="8" spans="1:7" ht="15.75">
      <c r="A8" s="308" t="s">
        <v>2</v>
      </c>
      <c r="B8" s="308"/>
      <c r="C8" s="308"/>
      <c r="D8" s="308"/>
      <c r="E8" s="309" t="s">
        <v>3</v>
      </c>
      <c r="F8" s="309"/>
      <c r="G8" s="1" t="s">
        <v>4</v>
      </c>
    </row>
    <row r="9" spans="1:7" ht="21.75" customHeight="1">
      <c r="A9" s="296" t="s">
        <v>5</v>
      </c>
      <c r="B9" s="296"/>
      <c r="C9" s="296"/>
      <c r="D9" s="296"/>
      <c r="E9" s="297"/>
      <c r="F9" s="297"/>
      <c r="G9" s="2"/>
    </row>
    <row r="10" spans="1:7" ht="21.75" customHeight="1">
      <c r="A10" s="296" t="s">
        <v>6</v>
      </c>
      <c r="B10" s="296"/>
      <c r="C10" s="296"/>
      <c r="D10" s="296"/>
      <c r="E10" s="297"/>
      <c r="F10" s="297"/>
      <c r="G10" s="2"/>
    </row>
    <row r="11" spans="1:7" ht="21.75" customHeight="1">
      <c r="A11" s="296" t="s">
        <v>7</v>
      </c>
      <c r="B11" s="296"/>
      <c r="C11" s="296"/>
      <c r="D11" s="296"/>
      <c r="E11" s="297"/>
      <c r="F11" s="297"/>
      <c r="G11" s="2"/>
    </row>
    <row r="12" spans="1:7" ht="21.75" customHeight="1">
      <c r="A12" s="296" t="s">
        <v>8</v>
      </c>
      <c r="B12" s="296"/>
      <c r="C12" s="296"/>
      <c r="D12" s="296"/>
      <c r="E12" s="297"/>
      <c r="F12" s="297"/>
      <c r="G12" s="2"/>
    </row>
    <row r="13" spans="1:7" ht="21.75" customHeight="1">
      <c r="A13" s="296" t="s">
        <v>9</v>
      </c>
      <c r="B13" s="296"/>
      <c r="C13" s="296"/>
      <c r="D13" s="296"/>
      <c r="E13" s="297"/>
      <c r="F13" s="297"/>
      <c r="G13" s="2"/>
    </row>
    <row r="14" spans="1:7" ht="21.75" customHeight="1">
      <c r="A14" s="296" t="s">
        <v>10</v>
      </c>
      <c r="B14" s="296"/>
      <c r="C14" s="296"/>
      <c r="D14" s="296"/>
      <c r="E14" s="297"/>
      <c r="F14" s="297"/>
      <c r="G14" s="2"/>
    </row>
    <row r="15" spans="1:7" ht="21.75" customHeight="1">
      <c r="A15" s="296" t="s">
        <v>11</v>
      </c>
      <c r="B15" s="296"/>
      <c r="C15" s="296"/>
      <c r="D15" s="296"/>
      <c r="E15" s="297"/>
      <c r="F15" s="297"/>
      <c r="G15" s="2"/>
    </row>
    <row r="16" spans="1:7" ht="21.75" customHeight="1">
      <c r="A16" s="296" t="s">
        <v>12</v>
      </c>
      <c r="B16" s="296"/>
      <c r="C16" s="296"/>
      <c r="D16" s="296"/>
      <c r="E16" s="297"/>
      <c r="F16" s="297"/>
      <c r="G16" s="2"/>
    </row>
    <row r="17" spans="1:7" ht="21.75" customHeight="1">
      <c r="A17" s="296" t="s">
        <v>13</v>
      </c>
      <c r="B17" s="296"/>
      <c r="C17" s="296"/>
      <c r="D17" s="296"/>
      <c r="E17" s="297"/>
      <c r="F17" s="297"/>
      <c r="G17" s="2"/>
    </row>
    <row r="18" spans="1:7" ht="23.25" customHeight="1">
      <c r="A18" s="294" t="s">
        <v>14</v>
      </c>
      <c r="B18" s="294"/>
      <c r="C18" s="294"/>
      <c r="D18" s="294"/>
      <c r="E18" s="292"/>
      <c r="F18" s="292"/>
      <c r="G18" s="292"/>
    </row>
    <row r="19" spans="1:7" ht="23.25" customHeight="1">
      <c r="A19" s="294" t="s">
        <v>15</v>
      </c>
      <c r="B19" s="294"/>
      <c r="C19" s="294"/>
      <c r="D19" s="294"/>
      <c r="E19" s="294"/>
      <c r="F19" s="294"/>
      <c r="G19" s="294"/>
    </row>
    <row r="20" spans="1:7" ht="23.25" customHeight="1">
      <c r="A20" s="294" t="s">
        <v>16</v>
      </c>
      <c r="B20" s="294"/>
      <c r="C20" s="294"/>
      <c r="D20" s="294"/>
      <c r="E20" s="294"/>
      <c r="F20" s="294"/>
      <c r="G20" s="294"/>
    </row>
    <row r="21" spans="1:7" ht="28.5" customHeight="1">
      <c r="A21" s="291" t="s">
        <v>17</v>
      </c>
      <c r="B21" s="291"/>
      <c r="C21" s="291"/>
      <c r="D21" s="291"/>
      <c r="E21" s="291"/>
      <c r="F21" s="291"/>
      <c r="G21" s="291"/>
    </row>
    <row r="22" spans="1:7" ht="30">
      <c r="A22" s="3" t="s">
        <v>18</v>
      </c>
      <c r="B22" s="292" t="s">
        <v>19</v>
      </c>
      <c r="C22" s="292"/>
      <c r="D22" s="3" t="s">
        <v>20</v>
      </c>
      <c r="E22" s="3" t="s">
        <v>21</v>
      </c>
      <c r="F22" s="3" t="s">
        <v>22</v>
      </c>
      <c r="G22" s="3" t="s">
        <v>23</v>
      </c>
    </row>
    <row r="23" spans="1:7" ht="27" customHeight="1">
      <c r="A23" s="4">
        <v>1</v>
      </c>
      <c r="B23" s="292" t="s">
        <v>24</v>
      </c>
      <c r="C23" s="292"/>
      <c r="D23" s="4"/>
      <c r="E23" s="4"/>
      <c r="F23" s="4"/>
      <c r="G23" s="4"/>
    </row>
    <row r="24" spans="1:7" ht="27" customHeight="1">
      <c r="A24" s="4">
        <v>2</v>
      </c>
      <c r="B24" s="292" t="s">
        <v>25</v>
      </c>
      <c r="C24" s="292"/>
      <c r="D24" s="4"/>
      <c r="E24" s="4"/>
      <c r="F24" s="4"/>
      <c r="G24" s="4"/>
    </row>
    <row r="25" spans="1:7" ht="27" customHeight="1">
      <c r="A25" s="4">
        <v>3</v>
      </c>
      <c r="B25" s="292" t="s">
        <v>26</v>
      </c>
      <c r="C25" s="292"/>
      <c r="D25" s="4"/>
      <c r="E25" s="4"/>
      <c r="F25" s="4"/>
      <c r="G25" s="4"/>
    </row>
    <row r="26" spans="1:7" ht="36.75" customHeight="1">
      <c r="A26" s="4">
        <v>4</v>
      </c>
      <c r="B26" s="292" t="s">
        <v>27</v>
      </c>
      <c r="C26" s="292"/>
      <c r="D26" s="4"/>
      <c r="E26" s="4"/>
      <c r="F26" s="4"/>
      <c r="G26" s="4"/>
    </row>
    <row r="27" spans="1:7" ht="27" customHeight="1">
      <c r="A27" s="4">
        <v>5</v>
      </c>
      <c r="B27" s="292" t="s">
        <v>28</v>
      </c>
      <c r="C27" s="292"/>
      <c r="D27" s="4"/>
      <c r="E27" s="4"/>
      <c r="F27" s="4"/>
      <c r="G27" s="4"/>
    </row>
    <row r="28" spans="1:7" ht="15.75">
      <c r="A28" s="293" t="s">
        <v>29</v>
      </c>
      <c r="B28" s="293"/>
      <c r="C28" s="293" t="s">
        <v>30</v>
      </c>
      <c r="D28" s="293"/>
      <c r="E28" s="293"/>
      <c r="F28" s="294" t="s">
        <v>31</v>
      </c>
      <c r="G28" s="294"/>
    </row>
    <row r="29" spans="1:7">
      <c r="A29" s="295" t="s">
        <v>32</v>
      </c>
      <c r="B29" s="295"/>
      <c r="C29" s="295"/>
      <c r="D29" s="295"/>
      <c r="E29" s="295"/>
      <c r="F29" s="295"/>
      <c r="G29" s="295"/>
    </row>
    <row r="30" spans="1:7">
      <c r="A30" s="295"/>
      <c r="B30" s="295"/>
      <c r="C30" s="295"/>
      <c r="D30" s="295"/>
      <c r="E30" s="295"/>
      <c r="F30" s="295"/>
      <c r="G30" s="295"/>
    </row>
    <row r="31" spans="1:7" ht="21.75" customHeight="1">
      <c r="A31" s="289"/>
      <c r="B31" s="289"/>
      <c r="C31" s="289" t="s">
        <v>39</v>
      </c>
      <c r="D31" s="289"/>
      <c r="E31" s="289" t="s">
        <v>33</v>
      </c>
      <c r="F31" s="289"/>
      <c r="G31" s="5" t="s">
        <v>34</v>
      </c>
    </row>
    <row r="32" spans="1:7" ht="21.75" customHeight="1">
      <c r="A32" s="289" t="s">
        <v>35</v>
      </c>
      <c r="B32" s="289"/>
      <c r="C32" s="289"/>
      <c r="D32" s="289"/>
      <c r="E32" s="290"/>
      <c r="F32" s="290"/>
      <c r="G32" s="6"/>
    </row>
    <row r="33" spans="1:7" ht="21.75" customHeight="1">
      <c r="A33" s="289" t="s">
        <v>36</v>
      </c>
      <c r="B33" s="289"/>
      <c r="C33" s="289"/>
      <c r="D33" s="289"/>
      <c r="E33" s="290"/>
      <c r="F33" s="290"/>
      <c r="G33" s="6"/>
    </row>
    <row r="34" spans="1:7" ht="21.75" customHeight="1">
      <c r="A34" s="289" t="s">
        <v>37</v>
      </c>
      <c r="B34" s="289"/>
      <c r="C34" s="289"/>
      <c r="D34" s="289"/>
      <c r="E34" s="290"/>
      <c r="F34" s="290"/>
      <c r="G34" s="6"/>
    </row>
    <row r="35" spans="1:7" ht="21.75" customHeight="1">
      <c r="A35" s="289" t="s">
        <v>38</v>
      </c>
      <c r="B35" s="289"/>
      <c r="C35" s="289"/>
      <c r="D35" s="289"/>
      <c r="E35" s="290"/>
      <c r="F35" s="290"/>
      <c r="G35" s="6"/>
    </row>
  </sheetData>
  <mergeCells count="57">
    <mergeCell ref="A10:D10"/>
    <mergeCell ref="E10:F10"/>
    <mergeCell ref="A1:B3"/>
    <mergeCell ref="C1:F3"/>
    <mergeCell ref="G1:G3"/>
    <mergeCell ref="A4:G4"/>
    <mergeCell ref="A5:G5"/>
    <mergeCell ref="A6:G6"/>
    <mergeCell ref="A7:G7"/>
    <mergeCell ref="A8:D8"/>
    <mergeCell ref="E8:F8"/>
    <mergeCell ref="A9:D9"/>
    <mergeCell ref="E9:F9"/>
    <mergeCell ref="A11:D11"/>
    <mergeCell ref="E11:F11"/>
    <mergeCell ref="A12:D12"/>
    <mergeCell ref="E12:F12"/>
    <mergeCell ref="A13:D13"/>
    <mergeCell ref="E13:F13"/>
    <mergeCell ref="A20:G20"/>
    <mergeCell ref="A14:D14"/>
    <mergeCell ref="E14:F14"/>
    <mergeCell ref="A15:D15"/>
    <mergeCell ref="E15:F15"/>
    <mergeCell ref="A16:D16"/>
    <mergeCell ref="E16:F16"/>
    <mergeCell ref="A17:D17"/>
    <mergeCell ref="E17:F17"/>
    <mergeCell ref="A18:D18"/>
    <mergeCell ref="E18:G18"/>
    <mergeCell ref="A19:G19"/>
    <mergeCell ref="A31:B31"/>
    <mergeCell ref="C31:D31"/>
    <mergeCell ref="E31:F31"/>
    <mergeCell ref="A21:G21"/>
    <mergeCell ref="B22:C22"/>
    <mergeCell ref="B23:C23"/>
    <mergeCell ref="B24:C24"/>
    <mergeCell ref="B25:C25"/>
    <mergeCell ref="B26:C26"/>
    <mergeCell ref="B27:C27"/>
    <mergeCell ref="A28:B28"/>
    <mergeCell ref="C28:E28"/>
    <mergeCell ref="F28:G28"/>
    <mergeCell ref="A29:G30"/>
    <mergeCell ref="A32:B32"/>
    <mergeCell ref="C32:D32"/>
    <mergeCell ref="E32:F32"/>
    <mergeCell ref="A33:B33"/>
    <mergeCell ref="C33:D33"/>
    <mergeCell ref="E33:F33"/>
    <mergeCell ref="A34:B34"/>
    <mergeCell ref="C34:D34"/>
    <mergeCell ref="E34:F34"/>
    <mergeCell ref="A35:B35"/>
    <mergeCell ref="C35:D35"/>
    <mergeCell ref="E35:F35"/>
  </mergeCells>
  <pageMargins left="0.7" right="0.7" top="0.75" bottom="0.75" header="0.3" footer="0.3"/>
  <pageSetup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view="pageBreakPreview" zoomScale="115" zoomScaleNormal="115" zoomScaleSheetLayoutView="115" workbookViewId="0">
      <selection activeCell="E25" sqref="E25"/>
    </sheetView>
  </sheetViews>
  <sheetFormatPr defaultColWidth="12.28515625" defaultRowHeight="15"/>
  <cols>
    <col min="1" max="1" width="13.42578125" customWidth="1"/>
    <col min="7" max="7" width="24.7109375" customWidth="1"/>
    <col min="8" max="9" width="20.85546875" bestFit="1" customWidth="1"/>
    <col min="10" max="10" width="10.85546875" customWidth="1"/>
    <col min="11" max="11" width="11.85546875" customWidth="1"/>
    <col min="12" max="12" width="11.28515625" customWidth="1"/>
  </cols>
  <sheetData>
    <row r="1" spans="1:14" ht="15" customHeight="1">
      <c r="A1" s="316"/>
      <c r="B1" s="318" t="s">
        <v>40</v>
      </c>
      <c r="C1" s="319"/>
      <c r="D1" s="319"/>
      <c r="E1" s="319"/>
      <c r="F1" s="319"/>
      <c r="G1" s="319"/>
      <c r="H1" s="320"/>
      <c r="I1" s="12"/>
      <c r="J1" s="9"/>
      <c r="K1" s="9"/>
      <c r="L1" s="10"/>
    </row>
    <row r="2" spans="1:14" ht="15" customHeight="1">
      <c r="A2" s="317"/>
      <c r="B2" s="321"/>
      <c r="C2" s="322"/>
      <c r="D2" s="322"/>
      <c r="E2" s="322"/>
      <c r="F2" s="322"/>
      <c r="G2" s="322"/>
      <c r="H2" s="323"/>
      <c r="I2" s="13"/>
      <c r="L2" s="11"/>
    </row>
    <row r="3" spans="1:14" ht="15" customHeight="1">
      <c r="A3" s="317"/>
      <c r="B3" s="321"/>
      <c r="C3" s="322"/>
      <c r="D3" s="322"/>
      <c r="E3" s="322"/>
      <c r="F3" s="322"/>
      <c r="G3" s="322"/>
      <c r="H3" s="323"/>
      <c r="I3" s="13"/>
      <c r="L3" s="11"/>
    </row>
    <row r="4" spans="1:14" ht="15.75" customHeight="1">
      <c r="A4" s="317"/>
      <c r="B4" s="321"/>
      <c r="C4" s="322"/>
      <c r="D4" s="322"/>
      <c r="E4" s="322"/>
      <c r="F4" s="322"/>
      <c r="G4" s="322"/>
      <c r="H4" s="323"/>
      <c r="I4" s="13"/>
      <c r="L4" s="11"/>
    </row>
    <row r="5" spans="1:14" ht="28.5" customHeight="1">
      <c r="A5" s="310" t="s">
        <v>54</v>
      </c>
      <c r="B5" s="311"/>
      <c r="C5" s="24" t="s">
        <v>64</v>
      </c>
      <c r="D5" s="25"/>
      <c r="E5" s="25"/>
      <c r="F5" s="25"/>
      <c r="G5" s="25"/>
      <c r="H5" s="25"/>
      <c r="I5" s="25"/>
      <c r="J5" s="25"/>
      <c r="K5" s="25"/>
      <c r="L5" s="26"/>
      <c r="N5" t="s">
        <v>60</v>
      </c>
    </row>
    <row r="6" spans="1:14" ht="18" customHeight="1">
      <c r="A6" s="310" t="s">
        <v>59</v>
      </c>
      <c r="B6" s="311"/>
      <c r="C6" s="24" t="s">
        <v>61</v>
      </c>
      <c r="D6" s="25"/>
      <c r="E6" s="25"/>
      <c r="F6" s="25"/>
      <c r="G6" s="25"/>
      <c r="H6" s="25"/>
      <c r="I6" s="25"/>
      <c r="J6" s="25"/>
      <c r="K6" s="25"/>
      <c r="L6" s="26"/>
    </row>
    <row r="7" spans="1:14" ht="18" customHeight="1">
      <c r="A7" s="324" t="s">
        <v>62</v>
      </c>
      <c r="B7" s="325"/>
      <c r="C7" s="24" t="s">
        <v>63</v>
      </c>
      <c r="D7" s="25"/>
      <c r="E7" s="25"/>
      <c r="F7" s="25"/>
      <c r="G7" s="25"/>
      <c r="H7" s="25"/>
      <c r="I7" s="25"/>
      <c r="J7" s="25"/>
      <c r="K7" s="25"/>
      <c r="L7" s="26"/>
    </row>
    <row r="8" spans="1:14" ht="18" customHeight="1">
      <c r="A8" s="310" t="s">
        <v>55</v>
      </c>
      <c r="B8" s="311"/>
      <c r="C8" s="24" t="s">
        <v>53</v>
      </c>
      <c r="D8" s="25"/>
      <c r="E8" s="25"/>
      <c r="F8" s="25"/>
      <c r="G8" s="25"/>
      <c r="H8" s="25"/>
      <c r="I8" s="25"/>
      <c r="J8" s="25"/>
      <c r="K8" s="25"/>
      <c r="L8" s="26"/>
    </row>
    <row r="9" spans="1:14" ht="15.75" customHeight="1">
      <c r="A9" s="312" t="s">
        <v>80</v>
      </c>
      <c r="B9" s="313"/>
      <c r="C9" s="313"/>
      <c r="D9" s="313"/>
      <c r="E9" s="313"/>
      <c r="F9" s="313"/>
      <c r="G9" s="313"/>
      <c r="H9" s="313"/>
      <c r="I9" s="313"/>
      <c r="J9" s="313"/>
      <c r="K9" s="313"/>
      <c r="L9" s="314"/>
    </row>
    <row r="10" spans="1:14" ht="21.75" customHeight="1">
      <c r="A10" s="18" t="s">
        <v>41</v>
      </c>
      <c r="B10" s="14"/>
      <c r="C10" s="14"/>
      <c r="D10" s="14"/>
      <c r="E10" s="14"/>
      <c r="F10" s="14"/>
      <c r="G10" s="15" t="s">
        <v>42</v>
      </c>
      <c r="H10" s="16"/>
      <c r="I10" s="14"/>
      <c r="J10" s="14"/>
      <c r="K10" s="14"/>
      <c r="L10" s="19"/>
    </row>
    <row r="11" spans="1:14" ht="21.75" customHeight="1">
      <c r="A11" s="326"/>
      <c r="B11" s="327"/>
      <c r="C11" s="327"/>
      <c r="D11" s="327"/>
      <c r="E11" s="327"/>
      <c r="F11" s="327"/>
      <c r="G11" s="327"/>
      <c r="H11" s="327"/>
      <c r="I11" s="327"/>
      <c r="J11" s="327"/>
      <c r="K11" s="327"/>
      <c r="L11" s="328"/>
    </row>
    <row r="12" spans="1:14" ht="22.5" customHeight="1">
      <c r="A12" s="18" t="s">
        <v>78</v>
      </c>
      <c r="B12" s="7"/>
      <c r="C12" s="7"/>
      <c r="D12" s="29"/>
      <c r="E12" s="15"/>
      <c r="F12" s="16"/>
      <c r="G12" s="15" t="s">
        <v>43</v>
      </c>
      <c r="H12" s="35">
        <v>44925</v>
      </c>
      <c r="I12" s="17"/>
      <c r="J12" s="17"/>
      <c r="K12" s="17"/>
      <c r="L12" s="20"/>
    </row>
    <row r="13" spans="1:14" ht="15" customHeight="1">
      <c r="A13" s="334" t="s">
        <v>44</v>
      </c>
      <c r="B13" s="332" t="s">
        <v>45</v>
      </c>
      <c r="C13" s="315" t="s">
        <v>46</v>
      </c>
      <c r="D13" s="315" t="s">
        <v>69</v>
      </c>
      <c r="E13" s="315" t="s">
        <v>70</v>
      </c>
      <c r="F13" s="315" t="s">
        <v>47</v>
      </c>
      <c r="G13" s="335" t="s">
        <v>79</v>
      </c>
      <c r="H13" s="329" t="s">
        <v>49</v>
      </c>
      <c r="I13" s="330"/>
      <c r="J13" s="331"/>
      <c r="K13" s="332" t="s">
        <v>26</v>
      </c>
      <c r="L13" s="333" t="s">
        <v>50</v>
      </c>
    </row>
    <row r="14" spans="1:14" ht="45">
      <c r="A14" s="334"/>
      <c r="B14" s="332"/>
      <c r="C14" s="315"/>
      <c r="D14" s="315"/>
      <c r="E14" s="315"/>
      <c r="F14" s="315"/>
      <c r="G14" s="335"/>
      <c r="H14" s="27" t="s">
        <v>51</v>
      </c>
      <c r="I14" s="28" t="s">
        <v>52</v>
      </c>
      <c r="J14" s="27" t="s">
        <v>56</v>
      </c>
      <c r="K14" s="332"/>
      <c r="L14" s="333"/>
    </row>
    <row r="15" spans="1:14" ht="35.25" customHeight="1">
      <c r="A15" s="37">
        <v>1</v>
      </c>
      <c r="B15" s="34" t="s">
        <v>71</v>
      </c>
      <c r="C15" s="34">
        <v>126.3</v>
      </c>
      <c r="D15" s="34" t="s">
        <v>72</v>
      </c>
      <c r="E15" s="34" t="s">
        <v>73</v>
      </c>
      <c r="F15" s="34" t="s">
        <v>87</v>
      </c>
      <c r="G15" s="34" t="s">
        <v>81</v>
      </c>
      <c r="H15" s="34" t="s">
        <v>125</v>
      </c>
      <c r="I15" s="36" t="s">
        <v>126</v>
      </c>
      <c r="J15" s="41" t="s">
        <v>127</v>
      </c>
      <c r="K15" s="32"/>
      <c r="L15" s="33"/>
    </row>
    <row r="16" spans="1:14" ht="35.25" customHeight="1">
      <c r="A16" s="37">
        <f>A15+1</f>
        <v>2</v>
      </c>
      <c r="B16" s="34" t="s">
        <v>71</v>
      </c>
      <c r="C16" s="34">
        <v>126.3</v>
      </c>
      <c r="D16" s="34" t="s">
        <v>73</v>
      </c>
      <c r="E16" s="34" t="s">
        <v>74</v>
      </c>
      <c r="F16" s="34" t="s">
        <v>88</v>
      </c>
      <c r="G16" s="34" t="s">
        <v>81</v>
      </c>
      <c r="H16" s="34" t="s">
        <v>125</v>
      </c>
      <c r="I16" s="36" t="s">
        <v>126</v>
      </c>
      <c r="J16" s="41" t="s">
        <v>127</v>
      </c>
      <c r="K16" s="32"/>
      <c r="L16" s="33"/>
    </row>
    <row r="17" spans="1:12" ht="35.25" customHeight="1">
      <c r="A17" s="37">
        <f t="shared" ref="A17:A18" si="0">A16+1</f>
        <v>3</v>
      </c>
      <c r="B17" s="34" t="s">
        <v>71</v>
      </c>
      <c r="C17" s="34">
        <v>126.3</v>
      </c>
      <c r="D17" s="34" t="s">
        <v>74</v>
      </c>
      <c r="E17" s="34" t="s">
        <v>75</v>
      </c>
      <c r="F17" s="34" t="s">
        <v>89</v>
      </c>
      <c r="G17" s="34" t="s">
        <v>81</v>
      </c>
      <c r="H17" s="34" t="s">
        <v>125</v>
      </c>
      <c r="I17" s="36" t="s">
        <v>126</v>
      </c>
      <c r="J17" s="41" t="s">
        <v>127</v>
      </c>
      <c r="K17" s="32"/>
      <c r="L17" s="33"/>
    </row>
    <row r="18" spans="1:12" ht="35.25" customHeight="1">
      <c r="A18" s="37">
        <f t="shared" si="0"/>
        <v>4</v>
      </c>
      <c r="B18" s="34" t="s">
        <v>71</v>
      </c>
      <c r="C18" s="34">
        <v>126.3</v>
      </c>
      <c r="D18" s="34" t="s">
        <v>76</v>
      </c>
      <c r="E18" s="34" t="s">
        <v>77</v>
      </c>
      <c r="F18" s="34" t="s">
        <v>90</v>
      </c>
      <c r="G18" s="34" t="s">
        <v>81</v>
      </c>
      <c r="H18" s="34" t="s">
        <v>125</v>
      </c>
      <c r="I18" s="36" t="s">
        <v>126</v>
      </c>
      <c r="J18" s="41" t="s">
        <v>127</v>
      </c>
      <c r="K18" s="32"/>
      <c r="L18" s="33"/>
    </row>
    <row r="19" spans="1:12" ht="23.25" customHeight="1">
      <c r="A19" s="348"/>
      <c r="B19" s="331"/>
      <c r="C19" s="339" t="s">
        <v>57</v>
      </c>
      <c r="D19" s="340"/>
      <c r="E19" s="340"/>
      <c r="F19" s="341"/>
      <c r="G19" s="339" t="s">
        <v>58</v>
      </c>
      <c r="H19" s="340"/>
      <c r="I19" s="341"/>
      <c r="J19" s="339" t="s">
        <v>34</v>
      </c>
      <c r="K19" s="340"/>
      <c r="L19" s="342"/>
    </row>
    <row r="20" spans="1:12" ht="42.75" customHeight="1">
      <c r="A20" s="343" t="s">
        <v>35</v>
      </c>
      <c r="B20" s="289"/>
      <c r="C20" s="344" t="s">
        <v>92</v>
      </c>
      <c r="D20" s="345"/>
      <c r="E20" s="345"/>
      <c r="F20" s="346"/>
      <c r="G20" s="336" t="s">
        <v>135</v>
      </c>
      <c r="H20" s="337"/>
      <c r="I20" s="347"/>
      <c r="J20" s="336"/>
      <c r="K20" s="337"/>
      <c r="L20" s="338"/>
    </row>
    <row r="21" spans="1:12" ht="46.5" customHeight="1">
      <c r="A21" s="343" t="s">
        <v>37</v>
      </c>
      <c r="B21" s="289"/>
      <c r="C21" s="336"/>
      <c r="D21" s="337"/>
      <c r="E21" s="337"/>
      <c r="F21" s="347"/>
      <c r="G21" s="336"/>
      <c r="H21" s="337"/>
      <c r="I21" s="347"/>
      <c r="J21" s="336"/>
      <c r="K21" s="337"/>
      <c r="L21" s="338"/>
    </row>
  </sheetData>
  <mergeCells count="30">
    <mergeCell ref="A21:B21"/>
    <mergeCell ref="C20:F20"/>
    <mergeCell ref="C21:F21"/>
    <mergeCell ref="G21:I21"/>
    <mergeCell ref="A19:B19"/>
    <mergeCell ref="A20:B20"/>
    <mergeCell ref="G20:I20"/>
    <mergeCell ref="F13:F14"/>
    <mergeCell ref="G13:G14"/>
    <mergeCell ref="J21:L21"/>
    <mergeCell ref="C19:F19"/>
    <mergeCell ref="G19:I19"/>
    <mergeCell ref="J20:L20"/>
    <mergeCell ref="J19:L19"/>
    <mergeCell ref="A8:B8"/>
    <mergeCell ref="A9:L9"/>
    <mergeCell ref="D13:D14"/>
    <mergeCell ref="A1:A4"/>
    <mergeCell ref="B1:H4"/>
    <mergeCell ref="A5:B5"/>
    <mergeCell ref="A6:B6"/>
    <mergeCell ref="A7:B7"/>
    <mergeCell ref="A11:L11"/>
    <mergeCell ref="H13:J13"/>
    <mergeCell ref="K13:K14"/>
    <mergeCell ref="L13:L14"/>
    <mergeCell ref="A13:A14"/>
    <mergeCell ref="B13:B14"/>
    <mergeCell ref="C13:C14"/>
    <mergeCell ref="E13:E14"/>
  </mergeCells>
  <printOptions horizontalCentered="1"/>
  <pageMargins left="0.23622047244094491" right="0.23622047244094491" top="0.35433070866141736" bottom="0.35433070866141736" header="0.31496062992125984" footer="0.31496062992125984"/>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opLeftCell="A16" workbookViewId="0">
      <selection activeCell="G15" sqref="G15"/>
    </sheetView>
  </sheetViews>
  <sheetFormatPr defaultColWidth="12.28515625" defaultRowHeight="15"/>
  <cols>
    <col min="1" max="1" width="13.42578125" customWidth="1"/>
    <col min="8" max="9" width="20.42578125" bestFit="1" customWidth="1"/>
    <col min="10" max="10" width="13.140625" bestFit="1" customWidth="1"/>
    <col min="11" max="11" width="11.85546875" customWidth="1"/>
    <col min="12" max="12" width="11.28515625" customWidth="1"/>
  </cols>
  <sheetData>
    <row r="1" spans="1:14" ht="15" customHeight="1">
      <c r="A1" s="316"/>
      <c r="B1" s="318" t="s">
        <v>40</v>
      </c>
      <c r="C1" s="319"/>
      <c r="D1" s="319"/>
      <c r="E1" s="319"/>
      <c r="F1" s="319"/>
      <c r="G1" s="319"/>
      <c r="H1" s="320"/>
      <c r="I1" s="12"/>
      <c r="J1" s="9"/>
      <c r="K1" s="9"/>
      <c r="L1" s="10"/>
    </row>
    <row r="2" spans="1:14" ht="15" customHeight="1">
      <c r="A2" s="317"/>
      <c r="B2" s="321"/>
      <c r="C2" s="322"/>
      <c r="D2" s="322"/>
      <c r="E2" s="322"/>
      <c r="F2" s="322"/>
      <c r="G2" s="322"/>
      <c r="H2" s="323"/>
      <c r="I2" s="13"/>
      <c r="L2" s="11"/>
    </row>
    <row r="3" spans="1:14" ht="15" customHeight="1">
      <c r="A3" s="317"/>
      <c r="B3" s="321"/>
      <c r="C3" s="322"/>
      <c r="D3" s="322"/>
      <c r="E3" s="322"/>
      <c r="F3" s="322"/>
      <c r="G3" s="322"/>
      <c r="H3" s="323"/>
      <c r="I3" s="13"/>
      <c r="L3" s="11"/>
    </row>
    <row r="4" spans="1:14" ht="15.75" customHeight="1">
      <c r="A4" s="317"/>
      <c r="B4" s="321"/>
      <c r="C4" s="322"/>
      <c r="D4" s="322"/>
      <c r="E4" s="322"/>
      <c r="F4" s="322"/>
      <c r="G4" s="322"/>
      <c r="H4" s="323"/>
      <c r="I4" s="13"/>
      <c r="L4" s="11"/>
    </row>
    <row r="5" spans="1:14" ht="28.5" customHeight="1">
      <c r="A5" s="310" t="s">
        <v>54</v>
      </c>
      <c r="B5" s="311"/>
      <c r="C5" s="24" t="s">
        <v>64</v>
      </c>
      <c r="D5" s="25"/>
      <c r="E5" s="25"/>
      <c r="F5" s="25"/>
      <c r="G5" s="25"/>
      <c r="H5" s="25"/>
      <c r="I5" s="25"/>
      <c r="J5" s="25"/>
      <c r="K5" s="25"/>
      <c r="L5" s="26"/>
      <c r="N5" t="s">
        <v>60</v>
      </c>
    </row>
    <row r="6" spans="1:14" ht="18" customHeight="1">
      <c r="A6" s="310" t="s">
        <v>59</v>
      </c>
      <c r="B6" s="311"/>
      <c r="C6" s="24" t="s">
        <v>61</v>
      </c>
      <c r="D6" s="25"/>
      <c r="E6" s="25"/>
      <c r="F6" s="25"/>
      <c r="G6" s="25"/>
      <c r="H6" s="25"/>
      <c r="I6" s="25"/>
      <c r="J6" s="25"/>
      <c r="K6" s="25"/>
      <c r="L6" s="26"/>
    </row>
    <row r="7" spans="1:14" ht="18" customHeight="1">
      <c r="A7" s="324" t="s">
        <v>62</v>
      </c>
      <c r="B7" s="325"/>
      <c r="C7" s="24" t="s">
        <v>63</v>
      </c>
      <c r="D7" s="25"/>
      <c r="E7" s="25"/>
      <c r="F7" s="25"/>
      <c r="G7" s="25"/>
      <c r="H7" s="25"/>
      <c r="I7" s="25"/>
      <c r="J7" s="25"/>
      <c r="K7" s="25"/>
      <c r="L7" s="26"/>
    </row>
    <row r="8" spans="1:14" ht="18" customHeight="1">
      <c r="A8" s="310" t="s">
        <v>55</v>
      </c>
      <c r="B8" s="311"/>
      <c r="C8" s="24" t="s">
        <v>53</v>
      </c>
      <c r="D8" s="25"/>
      <c r="E8" s="25"/>
      <c r="F8" s="25"/>
      <c r="G8" s="25"/>
      <c r="H8" s="25"/>
      <c r="I8" s="25"/>
      <c r="J8" s="25"/>
      <c r="K8" s="25"/>
      <c r="L8" s="26"/>
    </row>
    <row r="9" spans="1:14" ht="15.75" customHeight="1">
      <c r="A9" s="312" t="s">
        <v>82</v>
      </c>
      <c r="B9" s="313"/>
      <c r="C9" s="313"/>
      <c r="D9" s="313"/>
      <c r="E9" s="313"/>
      <c r="F9" s="313"/>
      <c r="G9" s="313"/>
      <c r="H9" s="313"/>
      <c r="I9" s="313"/>
      <c r="J9" s="313"/>
      <c r="K9" s="313"/>
      <c r="L9" s="314"/>
    </row>
    <row r="10" spans="1:14" ht="21.75" customHeight="1">
      <c r="A10" s="18" t="s">
        <v>41</v>
      </c>
      <c r="B10" s="14"/>
      <c r="C10" s="14"/>
      <c r="D10" s="14"/>
      <c r="E10" s="14"/>
      <c r="F10" s="14"/>
      <c r="G10" s="15" t="s">
        <v>42</v>
      </c>
      <c r="H10" s="16"/>
      <c r="I10" s="14"/>
      <c r="J10" s="14"/>
      <c r="K10" s="14"/>
      <c r="L10" s="19"/>
    </row>
    <row r="11" spans="1:14" ht="21.75" customHeight="1">
      <c r="A11" s="326"/>
      <c r="B11" s="327"/>
      <c r="C11" s="327"/>
      <c r="D11" s="327"/>
      <c r="E11" s="327"/>
      <c r="F11" s="327"/>
      <c r="G11" s="327"/>
      <c r="H11" s="327"/>
      <c r="I11" s="327"/>
      <c r="J11" s="327"/>
      <c r="K11" s="327"/>
      <c r="L11" s="328"/>
    </row>
    <row r="12" spans="1:14" ht="22.5" customHeight="1">
      <c r="A12" s="18" t="s">
        <v>83</v>
      </c>
      <c r="B12" s="7"/>
      <c r="C12" s="7"/>
      <c r="D12" s="15"/>
      <c r="E12" s="17"/>
      <c r="F12" s="16"/>
      <c r="G12" s="15" t="s">
        <v>43</v>
      </c>
      <c r="H12" s="35">
        <v>44964</v>
      </c>
      <c r="I12" s="17"/>
      <c r="J12" s="17"/>
      <c r="K12" s="17"/>
      <c r="L12" s="20"/>
    </row>
    <row r="13" spans="1:14" ht="15" customHeight="1">
      <c r="A13" s="334" t="s">
        <v>44</v>
      </c>
      <c r="B13" s="332" t="s">
        <v>45</v>
      </c>
      <c r="C13" s="315" t="s">
        <v>46</v>
      </c>
      <c r="D13" s="315" t="s">
        <v>69</v>
      </c>
      <c r="E13" s="315" t="s">
        <v>70</v>
      </c>
      <c r="F13" s="315" t="s">
        <v>47</v>
      </c>
      <c r="G13" s="335" t="s">
        <v>79</v>
      </c>
      <c r="H13" s="329" t="s">
        <v>49</v>
      </c>
      <c r="I13" s="330"/>
      <c r="J13" s="331"/>
      <c r="K13" s="332" t="s">
        <v>26</v>
      </c>
      <c r="L13" s="333" t="s">
        <v>50</v>
      </c>
    </row>
    <row r="14" spans="1:14" ht="30">
      <c r="A14" s="334"/>
      <c r="B14" s="332"/>
      <c r="C14" s="315"/>
      <c r="D14" s="315"/>
      <c r="E14" s="315"/>
      <c r="F14" s="315"/>
      <c r="G14" s="335"/>
      <c r="H14" s="27" t="s">
        <v>51</v>
      </c>
      <c r="I14" s="28" t="s">
        <v>52</v>
      </c>
      <c r="J14" s="27" t="s">
        <v>56</v>
      </c>
      <c r="K14" s="332"/>
      <c r="L14" s="333"/>
    </row>
    <row r="15" spans="1:14" ht="35.25" customHeight="1">
      <c r="A15" s="37">
        <v>1</v>
      </c>
      <c r="B15" s="31" t="s">
        <v>71</v>
      </c>
      <c r="C15" s="34">
        <v>144.4</v>
      </c>
      <c r="D15" s="34" t="s">
        <v>84</v>
      </c>
      <c r="E15" s="34" t="s">
        <v>85</v>
      </c>
      <c r="F15" s="34" t="s">
        <v>86</v>
      </c>
      <c r="G15" s="34" t="s">
        <v>91</v>
      </c>
      <c r="H15" s="38" t="s">
        <v>134</v>
      </c>
      <c r="I15" s="34" t="s">
        <v>129</v>
      </c>
      <c r="J15" s="34" t="s">
        <v>128</v>
      </c>
      <c r="K15" s="32"/>
      <c r="L15" s="22"/>
    </row>
    <row r="16" spans="1:14" ht="35.25" customHeight="1">
      <c r="A16" s="21"/>
      <c r="B16" s="8"/>
      <c r="C16" s="8"/>
      <c r="D16" s="32"/>
      <c r="E16" s="32"/>
      <c r="F16" s="32"/>
      <c r="G16" s="32"/>
      <c r="H16" s="32"/>
      <c r="I16" s="32"/>
      <c r="J16" s="32"/>
      <c r="K16" s="32"/>
      <c r="L16" s="22"/>
    </row>
    <row r="17" spans="1:12" ht="23.25" customHeight="1">
      <c r="A17" s="348"/>
      <c r="B17" s="331"/>
      <c r="C17" s="339" t="s">
        <v>57</v>
      </c>
      <c r="D17" s="340"/>
      <c r="E17" s="340"/>
      <c r="F17" s="341"/>
      <c r="G17" s="339" t="s">
        <v>58</v>
      </c>
      <c r="H17" s="340"/>
      <c r="I17" s="341"/>
      <c r="J17" s="339" t="s">
        <v>34</v>
      </c>
      <c r="K17" s="340"/>
      <c r="L17" s="342"/>
    </row>
    <row r="18" spans="1:12" ht="20.25" customHeight="1">
      <c r="A18" s="343" t="s">
        <v>35</v>
      </c>
      <c r="B18" s="289"/>
      <c r="C18" s="336" t="s">
        <v>98</v>
      </c>
      <c r="D18" s="337"/>
      <c r="E18" s="337"/>
      <c r="F18" s="347"/>
      <c r="G18" s="336"/>
      <c r="H18" s="337"/>
      <c r="I18" s="347"/>
      <c r="J18" s="336"/>
      <c r="K18" s="337"/>
      <c r="L18" s="338"/>
    </row>
    <row r="19" spans="1:12" ht="20.25" customHeight="1">
      <c r="A19" s="343" t="s">
        <v>36</v>
      </c>
      <c r="B19" s="289"/>
      <c r="C19" s="336" t="s">
        <v>99</v>
      </c>
      <c r="D19" s="337"/>
      <c r="E19" s="337"/>
      <c r="F19" s="347"/>
      <c r="G19" s="336"/>
      <c r="H19" s="337"/>
      <c r="I19" s="347"/>
      <c r="J19" s="336"/>
      <c r="K19" s="337"/>
      <c r="L19" s="338"/>
    </row>
    <row r="20" spans="1:12" ht="20.25" customHeight="1">
      <c r="A20" s="343" t="s">
        <v>37</v>
      </c>
      <c r="B20" s="289"/>
      <c r="C20" s="336"/>
      <c r="D20" s="337"/>
      <c r="E20" s="337"/>
      <c r="F20" s="347"/>
      <c r="G20" s="336"/>
      <c r="H20" s="337"/>
      <c r="I20" s="347"/>
      <c r="J20" s="336"/>
      <c r="K20" s="337"/>
      <c r="L20" s="338"/>
    </row>
    <row r="21" spans="1:12" ht="20.25" customHeight="1" thickBot="1">
      <c r="A21" s="349" t="s">
        <v>38</v>
      </c>
      <c r="B21" s="350"/>
      <c r="C21" s="351">
        <v>44964</v>
      </c>
      <c r="D21" s="352"/>
      <c r="E21" s="352"/>
      <c r="F21" s="353"/>
      <c r="G21" s="354"/>
      <c r="H21" s="355"/>
      <c r="I21" s="356"/>
      <c r="J21" s="354"/>
      <c r="K21" s="355"/>
      <c r="L21" s="357"/>
    </row>
  </sheetData>
  <mergeCells count="38">
    <mergeCell ref="E13:E14"/>
    <mergeCell ref="C17:F17"/>
    <mergeCell ref="G17:I17"/>
    <mergeCell ref="J17:L17"/>
    <mergeCell ref="A21:B21"/>
    <mergeCell ref="C21:F21"/>
    <mergeCell ref="G21:I21"/>
    <mergeCell ref="J21:L21"/>
    <mergeCell ref="A19:B19"/>
    <mergeCell ref="C19:F19"/>
    <mergeCell ref="G19:I19"/>
    <mergeCell ref="J19:L19"/>
    <mergeCell ref="A20:B20"/>
    <mergeCell ref="C20:F20"/>
    <mergeCell ref="G20:I20"/>
    <mergeCell ref="J20:L20"/>
    <mergeCell ref="A18:B18"/>
    <mergeCell ref="C18:F18"/>
    <mergeCell ref="G18:I18"/>
    <mergeCell ref="J18:L18"/>
    <mergeCell ref="A9:L9"/>
    <mergeCell ref="A11:L11"/>
    <mergeCell ref="A13:A14"/>
    <mergeCell ref="B13:B14"/>
    <mergeCell ref="C13:C14"/>
    <mergeCell ref="D13:D14"/>
    <mergeCell ref="F13:F14"/>
    <mergeCell ref="G13:G14"/>
    <mergeCell ref="H13:J13"/>
    <mergeCell ref="K13:K14"/>
    <mergeCell ref="L13:L14"/>
    <mergeCell ref="A17:B17"/>
    <mergeCell ref="A8:B8"/>
    <mergeCell ref="A1:A4"/>
    <mergeCell ref="B1:H4"/>
    <mergeCell ref="A5:B5"/>
    <mergeCell ref="A6:B6"/>
    <mergeCell ref="A7:B7"/>
  </mergeCells>
  <pageMargins left="0.23622047244094491" right="0.23622047244094491" top="0.74803149606299213" bottom="0.74803149606299213"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23"/>
  <sheetViews>
    <sheetView topLeftCell="M7" zoomScaleSheetLayoutView="80" workbookViewId="0">
      <selection activeCell="BO9" sqref="BO9:BO12"/>
    </sheetView>
  </sheetViews>
  <sheetFormatPr defaultColWidth="12.28515625" defaultRowHeight="15"/>
  <cols>
    <col min="1" max="1" width="13.42578125" customWidth="1"/>
    <col min="7" max="7" width="14.28515625" customWidth="1"/>
    <col min="8" max="8" width="19" customWidth="1"/>
    <col min="9" max="9" width="19.5703125" bestFit="1" customWidth="1"/>
    <col min="10" max="10" width="13.85546875" customWidth="1"/>
    <col min="11" max="11" width="11.85546875" customWidth="1"/>
    <col min="12" max="12" width="11.28515625" customWidth="1"/>
    <col min="20" max="20" width="17.140625" customWidth="1"/>
    <col min="28" max="28" width="8.28515625" customWidth="1"/>
    <col min="35" max="35" width="16.42578125" customWidth="1"/>
  </cols>
  <sheetData>
    <row r="1" spans="1:66" ht="15" customHeight="1">
      <c r="A1" s="316"/>
      <c r="B1" s="318" t="s">
        <v>40</v>
      </c>
      <c r="C1" s="319"/>
      <c r="D1" s="319"/>
      <c r="E1" s="319"/>
      <c r="F1" s="319"/>
      <c r="G1" s="319"/>
      <c r="H1" s="320"/>
      <c r="I1" s="12"/>
      <c r="J1" s="9"/>
      <c r="K1" s="9"/>
      <c r="L1" s="10"/>
      <c r="N1" s="316"/>
      <c r="O1" s="318" t="s">
        <v>40</v>
      </c>
      <c r="P1" s="319"/>
      <c r="Q1" s="319"/>
      <c r="R1" s="319"/>
      <c r="S1" s="319"/>
      <c r="T1" s="319"/>
      <c r="U1" s="320"/>
      <c r="V1" s="12"/>
      <c r="W1" s="9"/>
      <c r="X1" s="9"/>
      <c r="Y1" s="10"/>
      <c r="AA1" s="316"/>
      <c r="AB1" s="318" t="s">
        <v>40</v>
      </c>
      <c r="AC1" s="319"/>
      <c r="AD1" s="319"/>
      <c r="AE1" s="319"/>
      <c r="AF1" s="319"/>
      <c r="AG1" s="319"/>
      <c r="AH1" s="320"/>
      <c r="AI1" s="12"/>
      <c r="AJ1" s="9"/>
      <c r="AK1" s="9"/>
      <c r="AL1" s="10"/>
      <c r="AN1" s="372"/>
      <c r="AO1" s="380" t="s">
        <v>40</v>
      </c>
      <c r="AP1" s="381"/>
      <c r="AQ1" s="381"/>
      <c r="AR1" s="381"/>
      <c r="AS1" s="381"/>
      <c r="AT1" s="381"/>
      <c r="AU1" s="382"/>
      <c r="AV1" s="59"/>
      <c r="AW1" s="9"/>
      <c r="AX1" s="9"/>
      <c r="AY1" s="10"/>
      <c r="BA1" s="372"/>
      <c r="BB1" s="380" t="s">
        <v>40</v>
      </c>
      <c r="BC1" s="381"/>
      <c r="BD1" s="381"/>
      <c r="BE1" s="381"/>
      <c r="BF1" s="381"/>
      <c r="BG1" s="381"/>
      <c r="BH1" s="382"/>
      <c r="BI1" s="59"/>
      <c r="BJ1" s="9"/>
      <c r="BK1" s="9"/>
      <c r="BL1" s="10"/>
    </row>
    <row r="2" spans="1:66" ht="15" customHeight="1">
      <c r="A2" s="317"/>
      <c r="B2" s="321"/>
      <c r="C2" s="322"/>
      <c r="D2" s="322"/>
      <c r="E2" s="322"/>
      <c r="F2" s="322"/>
      <c r="G2" s="322"/>
      <c r="H2" s="323"/>
      <c r="I2" s="13"/>
      <c r="L2" s="11"/>
      <c r="N2" s="317"/>
      <c r="O2" s="321"/>
      <c r="P2" s="322"/>
      <c r="Q2" s="322"/>
      <c r="R2" s="322"/>
      <c r="S2" s="322"/>
      <c r="T2" s="322"/>
      <c r="U2" s="323"/>
      <c r="V2" s="13"/>
      <c r="Y2" s="11"/>
      <c r="AA2" s="317"/>
      <c r="AB2" s="321"/>
      <c r="AC2" s="322"/>
      <c r="AD2" s="322"/>
      <c r="AE2" s="322"/>
      <c r="AF2" s="322"/>
      <c r="AG2" s="322"/>
      <c r="AH2" s="323"/>
      <c r="AI2" s="13"/>
      <c r="AL2" s="11"/>
      <c r="AN2" s="373"/>
      <c r="AO2" s="383"/>
      <c r="AP2" s="384"/>
      <c r="AQ2" s="384"/>
      <c r="AR2" s="384"/>
      <c r="AS2" s="384"/>
      <c r="AT2" s="384"/>
      <c r="AU2" s="385"/>
      <c r="AV2" s="60"/>
      <c r="AY2" s="11"/>
      <c r="BA2" s="373"/>
      <c r="BB2" s="383"/>
      <c r="BC2" s="384"/>
      <c r="BD2" s="384"/>
      <c r="BE2" s="384"/>
      <c r="BF2" s="384"/>
      <c r="BG2" s="384"/>
      <c r="BH2" s="385"/>
      <c r="BI2" s="60"/>
      <c r="BL2" s="11"/>
    </row>
    <row r="3" spans="1:66" ht="15" customHeight="1">
      <c r="A3" s="317"/>
      <c r="B3" s="321"/>
      <c r="C3" s="322"/>
      <c r="D3" s="322"/>
      <c r="E3" s="322"/>
      <c r="F3" s="322"/>
      <c r="G3" s="322"/>
      <c r="H3" s="323"/>
      <c r="I3" s="13"/>
      <c r="L3" s="11"/>
      <c r="N3" s="317"/>
      <c r="O3" s="321"/>
      <c r="P3" s="322"/>
      <c r="Q3" s="322"/>
      <c r="R3" s="322"/>
      <c r="S3" s="322"/>
      <c r="T3" s="322"/>
      <c r="U3" s="323"/>
      <c r="V3" s="13"/>
      <c r="Y3" s="11"/>
      <c r="AA3" s="317"/>
      <c r="AB3" s="321"/>
      <c r="AC3" s="322"/>
      <c r="AD3" s="322"/>
      <c r="AE3" s="322"/>
      <c r="AF3" s="322"/>
      <c r="AG3" s="322"/>
      <c r="AH3" s="323"/>
      <c r="AI3" s="13"/>
      <c r="AL3" s="11"/>
      <c r="AN3" s="373"/>
      <c r="AO3" s="383"/>
      <c r="AP3" s="384"/>
      <c r="AQ3" s="384"/>
      <c r="AR3" s="384"/>
      <c r="AS3" s="384"/>
      <c r="AT3" s="384"/>
      <c r="AU3" s="385"/>
      <c r="AV3" s="60"/>
      <c r="AY3" s="11"/>
      <c r="BA3" s="373"/>
      <c r="BB3" s="383"/>
      <c r="BC3" s="384"/>
      <c r="BD3" s="384"/>
      <c r="BE3" s="384"/>
      <c r="BF3" s="384"/>
      <c r="BG3" s="384"/>
      <c r="BH3" s="385"/>
      <c r="BI3" s="60"/>
      <c r="BL3" s="11"/>
    </row>
    <row r="4" spans="1:66" ht="15.75" customHeight="1">
      <c r="A4" s="317"/>
      <c r="B4" s="321"/>
      <c r="C4" s="322"/>
      <c r="D4" s="322"/>
      <c r="E4" s="322"/>
      <c r="F4" s="322"/>
      <c r="G4" s="322"/>
      <c r="H4" s="323"/>
      <c r="I4" s="13"/>
      <c r="L4" s="11"/>
      <c r="N4" s="317"/>
      <c r="O4" s="321"/>
      <c r="P4" s="322"/>
      <c r="Q4" s="322"/>
      <c r="R4" s="322"/>
      <c r="S4" s="322"/>
      <c r="T4" s="322"/>
      <c r="U4" s="323"/>
      <c r="V4" s="13"/>
      <c r="Y4" s="11"/>
      <c r="AA4" s="317"/>
      <c r="AB4" s="321"/>
      <c r="AC4" s="322"/>
      <c r="AD4" s="322"/>
      <c r="AE4" s="322"/>
      <c r="AF4" s="322"/>
      <c r="AG4" s="322"/>
      <c r="AH4" s="323"/>
      <c r="AI4" s="13"/>
      <c r="AL4" s="11"/>
      <c r="AN4" s="373"/>
      <c r="AO4" s="383"/>
      <c r="AP4" s="384"/>
      <c r="AQ4" s="384"/>
      <c r="AR4" s="384"/>
      <c r="AS4" s="384"/>
      <c r="AT4" s="384"/>
      <c r="AU4" s="385"/>
      <c r="AV4" s="60"/>
      <c r="AY4" s="11"/>
      <c r="BA4" s="373"/>
      <c r="BB4" s="383"/>
      <c r="BC4" s="384"/>
      <c r="BD4" s="384"/>
      <c r="BE4" s="384"/>
      <c r="BF4" s="384"/>
      <c r="BG4" s="384"/>
      <c r="BH4" s="385"/>
      <c r="BI4" s="60"/>
      <c r="BL4" s="11"/>
    </row>
    <row r="5" spans="1:66" ht="28.5" customHeight="1">
      <c r="A5" s="310" t="s">
        <v>54</v>
      </c>
      <c r="B5" s="311"/>
      <c r="C5" s="24" t="s">
        <v>64</v>
      </c>
      <c r="D5" s="25"/>
      <c r="E5" s="25"/>
      <c r="F5" s="25"/>
      <c r="G5" s="25"/>
      <c r="H5" s="25"/>
      <c r="I5" s="25"/>
      <c r="J5" s="25"/>
      <c r="K5" s="25"/>
      <c r="L5" s="26"/>
      <c r="N5" s="310" t="s">
        <v>54</v>
      </c>
      <c r="O5" s="311"/>
      <c r="P5" s="24" t="s">
        <v>64</v>
      </c>
      <c r="Q5" s="25"/>
      <c r="R5" s="25"/>
      <c r="S5" s="25"/>
      <c r="T5" s="25"/>
      <c r="U5" s="25"/>
      <c r="V5" s="25"/>
      <c r="W5" s="25"/>
      <c r="X5" s="25"/>
      <c r="Y5" s="26"/>
      <c r="AA5" s="310" t="s">
        <v>54</v>
      </c>
      <c r="AB5" s="311"/>
      <c r="AC5" s="24" t="s">
        <v>64</v>
      </c>
      <c r="AD5" s="25"/>
      <c r="AE5" s="25"/>
      <c r="AF5" s="25"/>
      <c r="AG5" s="25"/>
      <c r="AH5" s="25"/>
      <c r="AI5" s="25"/>
      <c r="AJ5" s="25"/>
      <c r="AK5" s="25"/>
      <c r="AL5" s="26"/>
      <c r="AN5" s="386" t="s">
        <v>54</v>
      </c>
      <c r="AO5" s="387"/>
      <c r="AP5" s="61" t="s">
        <v>64</v>
      </c>
      <c r="AQ5" s="62"/>
      <c r="AR5" s="62"/>
      <c r="AS5" s="62"/>
      <c r="AT5" s="62"/>
      <c r="AU5" s="62"/>
      <c r="AV5" s="62"/>
      <c r="AW5" s="62"/>
      <c r="AX5" s="62"/>
      <c r="AY5" s="63"/>
      <c r="BA5" s="386" t="s">
        <v>54</v>
      </c>
      <c r="BB5" s="387"/>
      <c r="BC5" s="61" t="s">
        <v>64</v>
      </c>
      <c r="BD5" s="62"/>
      <c r="BE5" s="62"/>
      <c r="BF5" s="62"/>
      <c r="BG5" s="62"/>
      <c r="BH5" s="62"/>
      <c r="BI5" s="62"/>
      <c r="BJ5" s="62"/>
      <c r="BK5" s="62"/>
      <c r="BL5" s="63"/>
    </row>
    <row r="6" spans="1:66" ht="18" customHeight="1">
      <c r="A6" s="310" t="s">
        <v>59</v>
      </c>
      <c r="B6" s="311"/>
      <c r="C6" s="24" t="s">
        <v>61</v>
      </c>
      <c r="D6" s="25"/>
      <c r="E6" s="25"/>
      <c r="F6" s="25"/>
      <c r="G6" s="25"/>
      <c r="H6" s="25"/>
      <c r="I6" s="25"/>
      <c r="J6" s="25"/>
      <c r="K6" s="25"/>
      <c r="L6" s="26"/>
      <c r="N6" s="310" t="s">
        <v>59</v>
      </c>
      <c r="O6" s="311"/>
      <c r="P6" s="24" t="s">
        <v>61</v>
      </c>
      <c r="Q6" s="25"/>
      <c r="R6" s="25"/>
      <c r="S6" s="25"/>
      <c r="T6" s="25"/>
      <c r="U6" s="25"/>
      <c r="V6" s="25"/>
      <c r="W6" s="25"/>
      <c r="X6" s="25"/>
      <c r="Y6" s="26"/>
      <c r="AA6" s="310" t="s">
        <v>59</v>
      </c>
      <c r="AB6" s="311"/>
      <c r="AC6" s="24" t="s">
        <v>61</v>
      </c>
      <c r="AD6" s="25"/>
      <c r="AE6" s="25"/>
      <c r="AF6" s="25"/>
      <c r="AG6" s="25"/>
      <c r="AH6" s="25"/>
      <c r="AI6" s="25"/>
      <c r="AJ6" s="25"/>
      <c r="AK6" s="25"/>
      <c r="AL6" s="26"/>
      <c r="AN6" s="386" t="s">
        <v>59</v>
      </c>
      <c r="AO6" s="387"/>
      <c r="AP6" s="61" t="s">
        <v>61</v>
      </c>
      <c r="AQ6" s="62"/>
      <c r="AR6" s="62"/>
      <c r="AS6" s="62"/>
      <c r="AT6" s="62"/>
      <c r="AU6" s="62"/>
      <c r="AV6" s="62"/>
      <c r="AW6" s="62"/>
      <c r="AX6" s="62"/>
      <c r="AY6" s="63"/>
      <c r="BA6" s="386" t="s">
        <v>59</v>
      </c>
      <c r="BB6" s="387"/>
      <c r="BC6" s="61" t="s">
        <v>61</v>
      </c>
      <c r="BD6" s="62"/>
      <c r="BE6" s="62"/>
      <c r="BF6" s="62"/>
      <c r="BG6" s="62"/>
      <c r="BH6" s="62"/>
      <c r="BI6" s="62"/>
      <c r="BJ6" s="62"/>
      <c r="BK6" s="62"/>
      <c r="BL6" s="63"/>
    </row>
    <row r="7" spans="1:66" ht="18" customHeight="1">
      <c r="A7" s="324" t="s">
        <v>62</v>
      </c>
      <c r="B7" s="325"/>
      <c r="C7" s="24" t="s">
        <v>63</v>
      </c>
      <c r="D7" s="25"/>
      <c r="E7" s="25"/>
      <c r="F7" s="25"/>
      <c r="G7" s="25"/>
      <c r="H7" s="25"/>
      <c r="I7" s="25"/>
      <c r="J7" s="25"/>
      <c r="K7" s="25"/>
      <c r="L7" s="26"/>
      <c r="N7" s="324" t="s">
        <v>62</v>
      </c>
      <c r="O7" s="325"/>
      <c r="P7" s="24" t="s">
        <v>63</v>
      </c>
      <c r="Q7" s="25"/>
      <c r="R7" s="25"/>
      <c r="S7" s="25"/>
      <c r="T7" s="25"/>
      <c r="U7" s="25"/>
      <c r="V7" s="25"/>
      <c r="W7" s="25"/>
      <c r="X7" s="25"/>
      <c r="Y7" s="26"/>
      <c r="AA7" s="324" t="s">
        <v>62</v>
      </c>
      <c r="AB7" s="325"/>
      <c r="AC7" s="24" t="s">
        <v>63</v>
      </c>
      <c r="AD7" s="25"/>
      <c r="AE7" s="25"/>
      <c r="AF7" s="25"/>
      <c r="AG7" s="25"/>
      <c r="AH7" s="25"/>
      <c r="AI7" s="25"/>
      <c r="AJ7" s="25"/>
      <c r="AK7" s="25"/>
      <c r="AL7" s="26"/>
      <c r="AN7" s="388" t="s">
        <v>62</v>
      </c>
      <c r="AO7" s="389"/>
      <c r="AP7" s="61" t="s">
        <v>63</v>
      </c>
      <c r="AQ7" s="62"/>
      <c r="AR7" s="62"/>
      <c r="AS7" s="62"/>
      <c r="AT7" s="62"/>
      <c r="AU7" s="62"/>
      <c r="AV7" s="62"/>
      <c r="AW7" s="62"/>
      <c r="AX7" s="62"/>
      <c r="AY7" s="63"/>
      <c r="BA7" s="388" t="s">
        <v>62</v>
      </c>
      <c r="BB7" s="389"/>
      <c r="BC7" s="61" t="s">
        <v>63</v>
      </c>
      <c r="BD7" s="62"/>
      <c r="BE7" s="62"/>
      <c r="BF7" s="62"/>
      <c r="BG7" s="62"/>
      <c r="BH7" s="62"/>
      <c r="BI7" s="62"/>
      <c r="BJ7" s="62"/>
      <c r="BK7" s="62"/>
      <c r="BL7" s="63"/>
    </row>
    <row r="8" spans="1:66" ht="18" customHeight="1">
      <c r="A8" s="310" t="s">
        <v>55</v>
      </c>
      <c r="B8" s="311"/>
      <c r="C8" s="24" t="s">
        <v>53</v>
      </c>
      <c r="D8" s="25"/>
      <c r="E8" s="25"/>
      <c r="F8" s="25"/>
      <c r="G8" s="25"/>
      <c r="H8" s="25"/>
      <c r="I8" s="25"/>
      <c r="J8" s="25"/>
      <c r="K8" s="25"/>
      <c r="L8" s="26"/>
      <c r="N8" s="310" t="s">
        <v>55</v>
      </c>
      <c r="O8" s="311"/>
      <c r="P8" s="24" t="s">
        <v>53</v>
      </c>
      <c r="Q8" s="25"/>
      <c r="R8" s="25"/>
      <c r="S8" s="25"/>
      <c r="T8" s="25"/>
      <c r="U8" s="25"/>
      <c r="V8" s="25"/>
      <c r="W8" s="25"/>
      <c r="X8" s="25"/>
      <c r="Y8" s="26"/>
      <c r="AA8" s="310" t="s">
        <v>55</v>
      </c>
      <c r="AB8" s="311"/>
      <c r="AC8" s="24" t="s">
        <v>53</v>
      </c>
      <c r="AD8" s="25"/>
      <c r="AE8" s="25"/>
      <c r="AF8" s="25"/>
      <c r="AG8" s="25"/>
      <c r="AH8" s="25"/>
      <c r="AI8" s="25"/>
      <c r="AJ8" s="25"/>
      <c r="AK8" s="25"/>
      <c r="AL8" s="26"/>
      <c r="AN8" s="386" t="s">
        <v>55</v>
      </c>
      <c r="AO8" s="387"/>
      <c r="AP8" s="61" t="s">
        <v>53</v>
      </c>
      <c r="AQ8" s="62"/>
      <c r="AR8" s="62"/>
      <c r="AS8" s="62"/>
      <c r="AT8" s="62"/>
      <c r="AU8" s="62"/>
      <c r="AV8" s="62"/>
      <c r="AW8" s="62"/>
      <c r="AX8" s="62"/>
      <c r="AY8" s="63"/>
      <c r="BA8" s="386" t="s">
        <v>55</v>
      </c>
      <c r="BB8" s="387"/>
      <c r="BC8" s="61" t="s">
        <v>53</v>
      </c>
      <c r="BD8" s="62"/>
      <c r="BE8" s="62"/>
      <c r="BF8" s="62"/>
      <c r="BG8" s="62"/>
      <c r="BH8" s="62"/>
      <c r="BI8" s="62"/>
      <c r="BJ8" s="62"/>
      <c r="BK8" s="62"/>
      <c r="BL8" s="63"/>
    </row>
    <row r="9" spans="1:66" ht="15.75" customHeight="1">
      <c r="A9" s="312" t="s">
        <v>108</v>
      </c>
      <c r="B9" s="313"/>
      <c r="C9" s="313"/>
      <c r="D9" s="313"/>
      <c r="E9" s="313"/>
      <c r="F9" s="313"/>
      <c r="G9" s="313"/>
      <c r="H9" s="313"/>
      <c r="I9" s="313"/>
      <c r="J9" s="313"/>
      <c r="K9" s="313"/>
      <c r="L9" s="314"/>
      <c r="N9" s="312" t="s">
        <v>108</v>
      </c>
      <c r="O9" s="313"/>
      <c r="P9" s="313"/>
      <c r="Q9" s="313"/>
      <c r="R9" s="313"/>
      <c r="S9" s="313"/>
      <c r="T9" s="313"/>
      <c r="U9" s="313"/>
      <c r="V9" s="313"/>
      <c r="W9" s="313"/>
      <c r="X9" s="313"/>
      <c r="Y9" s="314"/>
      <c r="AA9" s="312" t="s">
        <v>108</v>
      </c>
      <c r="AB9" s="313"/>
      <c r="AC9" s="313"/>
      <c r="AD9" s="313"/>
      <c r="AE9" s="313"/>
      <c r="AF9" s="313"/>
      <c r="AG9" s="313"/>
      <c r="AH9" s="313"/>
      <c r="AI9" s="313"/>
      <c r="AJ9" s="313"/>
      <c r="AK9" s="313"/>
      <c r="AL9" s="314"/>
      <c r="AN9" s="374" t="s">
        <v>108</v>
      </c>
      <c r="AO9" s="375"/>
      <c r="AP9" s="375"/>
      <c r="AQ9" s="375"/>
      <c r="AR9" s="375"/>
      <c r="AS9" s="375"/>
      <c r="AT9" s="375"/>
      <c r="AU9" s="375"/>
      <c r="AV9" s="375"/>
      <c r="AW9" s="375"/>
      <c r="AX9" s="375"/>
      <c r="AY9" s="376"/>
      <c r="BA9" s="374" t="s">
        <v>108</v>
      </c>
      <c r="BB9" s="375"/>
      <c r="BC9" s="375"/>
      <c r="BD9" s="375"/>
      <c r="BE9" s="375"/>
      <c r="BF9" s="375"/>
      <c r="BG9" s="375"/>
      <c r="BH9" s="375"/>
      <c r="BI9" s="375"/>
      <c r="BJ9" s="375"/>
      <c r="BK9" s="375"/>
      <c r="BL9" s="376"/>
    </row>
    <row r="10" spans="1:66" ht="21.75" customHeight="1">
      <c r="A10" s="18" t="s">
        <v>41</v>
      </c>
      <c r="B10" s="14"/>
      <c r="C10" s="14"/>
      <c r="D10" s="14"/>
      <c r="E10" s="14"/>
      <c r="F10" s="14"/>
      <c r="G10" s="15" t="s">
        <v>42</v>
      </c>
      <c r="H10" s="16"/>
      <c r="I10" s="14"/>
      <c r="J10" s="14"/>
      <c r="K10" s="14"/>
      <c r="L10" s="19"/>
      <c r="N10" s="18" t="s">
        <v>41</v>
      </c>
      <c r="O10" s="14"/>
      <c r="P10" s="14"/>
      <c r="Q10" s="14"/>
      <c r="R10" s="14"/>
      <c r="S10" s="14"/>
      <c r="T10" s="15" t="s">
        <v>42</v>
      </c>
      <c r="U10" s="16"/>
      <c r="V10" s="14"/>
      <c r="W10" s="14"/>
      <c r="X10" s="14"/>
      <c r="Y10" s="19"/>
      <c r="AA10" s="18" t="s">
        <v>41</v>
      </c>
      <c r="AB10" s="14"/>
      <c r="AC10" s="14"/>
      <c r="AD10" s="14"/>
      <c r="AE10" s="14"/>
      <c r="AF10" s="14"/>
      <c r="AG10" s="15" t="s">
        <v>42</v>
      </c>
      <c r="AH10" s="16"/>
      <c r="AI10" s="14"/>
      <c r="AJ10" s="14"/>
      <c r="AK10" s="14"/>
      <c r="AL10" s="19"/>
      <c r="AN10" s="18" t="s">
        <v>41</v>
      </c>
      <c r="AO10" s="14"/>
      <c r="AP10" s="14"/>
      <c r="AQ10" s="14"/>
      <c r="AR10" s="14"/>
      <c r="AS10" s="14"/>
      <c r="AT10" s="15" t="s">
        <v>42</v>
      </c>
      <c r="AU10" s="16"/>
      <c r="AV10" s="14"/>
      <c r="AW10" s="14"/>
      <c r="AX10" s="14"/>
      <c r="AY10" s="19"/>
      <c r="BA10" s="18" t="s">
        <v>41</v>
      </c>
      <c r="BB10" s="14"/>
      <c r="BC10" s="14"/>
      <c r="BD10" s="14"/>
      <c r="BE10" s="14"/>
      <c r="BF10" s="14"/>
      <c r="BG10" s="15" t="s">
        <v>42</v>
      </c>
      <c r="BH10" s="16"/>
      <c r="BI10" s="14"/>
      <c r="BJ10" s="14"/>
      <c r="BK10" s="14"/>
      <c r="BL10" s="19"/>
    </row>
    <row r="11" spans="1:66" ht="21.75" customHeight="1">
      <c r="A11" s="326"/>
      <c r="B11" s="327"/>
      <c r="C11" s="327"/>
      <c r="D11" s="327"/>
      <c r="E11" s="327"/>
      <c r="F11" s="327"/>
      <c r="G11" s="327"/>
      <c r="H11" s="327"/>
      <c r="I11" s="327"/>
      <c r="J11" s="327"/>
      <c r="K11" s="327"/>
      <c r="L11" s="328"/>
      <c r="N11" s="326"/>
      <c r="O11" s="327"/>
      <c r="P11" s="327"/>
      <c r="Q11" s="327"/>
      <c r="R11" s="327"/>
      <c r="S11" s="327"/>
      <c r="T11" s="327"/>
      <c r="U11" s="327"/>
      <c r="V11" s="327"/>
      <c r="W11" s="327"/>
      <c r="X11" s="327"/>
      <c r="Y11" s="328"/>
      <c r="AA11" s="326"/>
      <c r="AB11" s="327"/>
      <c r="AC11" s="327"/>
      <c r="AD11" s="327"/>
      <c r="AE11" s="327"/>
      <c r="AF11" s="327"/>
      <c r="AG11" s="327"/>
      <c r="AH11" s="327"/>
      <c r="AI11" s="327"/>
      <c r="AJ11" s="327"/>
      <c r="AK11" s="327"/>
      <c r="AL11" s="328"/>
      <c r="AN11" s="377"/>
      <c r="AO11" s="378"/>
      <c r="AP11" s="378"/>
      <c r="AQ11" s="378"/>
      <c r="AR11" s="378"/>
      <c r="AS11" s="378"/>
      <c r="AT11" s="378"/>
      <c r="AU11" s="378"/>
      <c r="AV11" s="378"/>
      <c r="AW11" s="378"/>
      <c r="AX11" s="378"/>
      <c r="AY11" s="379"/>
      <c r="BA11" s="377"/>
      <c r="BB11" s="378"/>
      <c r="BC11" s="378"/>
      <c r="BD11" s="378"/>
      <c r="BE11" s="378"/>
      <c r="BF11" s="378"/>
      <c r="BG11" s="378"/>
      <c r="BH11" s="378"/>
      <c r="BI11" s="378"/>
      <c r="BJ11" s="378"/>
      <c r="BK11" s="378"/>
      <c r="BL11" s="379"/>
    </row>
    <row r="12" spans="1:66" ht="22.5" customHeight="1">
      <c r="A12" s="18" t="s">
        <v>106</v>
      </c>
      <c r="B12" s="7"/>
      <c r="C12" s="7"/>
      <c r="D12" s="15"/>
      <c r="E12" s="17"/>
      <c r="F12" s="16"/>
      <c r="G12" s="15" t="s">
        <v>43</v>
      </c>
      <c r="H12" s="40">
        <v>44985</v>
      </c>
      <c r="I12" s="17"/>
      <c r="J12" s="17"/>
      <c r="K12" s="17"/>
      <c r="L12" s="20"/>
      <c r="N12" s="18" t="s">
        <v>120</v>
      </c>
      <c r="O12" s="7"/>
      <c r="P12" s="7"/>
      <c r="Q12" s="15"/>
      <c r="R12" s="17"/>
      <c r="S12" s="16"/>
      <c r="T12" s="15" t="s">
        <v>43</v>
      </c>
      <c r="U12" s="40"/>
      <c r="V12" s="17"/>
      <c r="W12" s="17"/>
      <c r="X12" s="17"/>
      <c r="Y12" s="20"/>
      <c r="AA12" s="18" t="s">
        <v>120</v>
      </c>
      <c r="AB12" s="7"/>
      <c r="AC12" s="7"/>
      <c r="AD12" s="15"/>
      <c r="AE12" s="17"/>
      <c r="AF12" s="16"/>
      <c r="AG12" s="15" t="s">
        <v>43</v>
      </c>
      <c r="AH12" s="40"/>
      <c r="AI12" s="17"/>
      <c r="AJ12" s="17"/>
      <c r="AK12" s="17"/>
      <c r="AL12" s="20"/>
      <c r="AN12" s="18" t="s">
        <v>120</v>
      </c>
      <c r="AO12" s="7"/>
      <c r="AP12" s="7"/>
      <c r="AQ12" s="15"/>
      <c r="AR12" s="17"/>
      <c r="AS12" s="16"/>
      <c r="AT12" s="15" t="s">
        <v>43</v>
      </c>
      <c r="AU12" s="35"/>
      <c r="AV12" s="17"/>
      <c r="AW12" s="17"/>
      <c r="AX12" s="17"/>
      <c r="AY12" s="20"/>
      <c r="BA12" s="64" t="s">
        <v>120</v>
      </c>
      <c r="BB12" s="7"/>
      <c r="BC12" s="7"/>
      <c r="BD12" s="15"/>
      <c r="BE12" s="17"/>
      <c r="BF12" s="16"/>
      <c r="BG12" s="15" t="s">
        <v>43</v>
      </c>
      <c r="BH12" s="35"/>
      <c r="BI12" s="17"/>
      <c r="BJ12" s="17"/>
      <c r="BK12" s="17"/>
      <c r="BL12" s="20"/>
    </row>
    <row r="13" spans="1:66" ht="15" customHeight="1">
      <c r="A13" s="334" t="s">
        <v>44</v>
      </c>
      <c r="B13" s="332" t="s">
        <v>45</v>
      </c>
      <c r="C13" s="315" t="s">
        <v>46</v>
      </c>
      <c r="D13" s="315" t="s">
        <v>69</v>
      </c>
      <c r="E13" s="315" t="s">
        <v>70</v>
      </c>
      <c r="F13" s="315" t="s">
        <v>47</v>
      </c>
      <c r="G13" s="335" t="s">
        <v>79</v>
      </c>
      <c r="H13" s="329" t="s">
        <v>49</v>
      </c>
      <c r="I13" s="330"/>
      <c r="J13" s="331"/>
      <c r="K13" s="332" t="s">
        <v>26</v>
      </c>
      <c r="L13" s="333" t="s">
        <v>50</v>
      </c>
      <c r="N13" s="334" t="s">
        <v>44</v>
      </c>
      <c r="O13" s="332" t="s">
        <v>45</v>
      </c>
      <c r="P13" s="315" t="s">
        <v>46</v>
      </c>
      <c r="Q13" s="315" t="s">
        <v>69</v>
      </c>
      <c r="R13" s="315" t="s">
        <v>70</v>
      </c>
      <c r="S13" s="315" t="s">
        <v>47</v>
      </c>
      <c r="T13" s="335" t="s">
        <v>79</v>
      </c>
      <c r="U13" s="329" t="s">
        <v>49</v>
      </c>
      <c r="V13" s="330"/>
      <c r="W13" s="331"/>
      <c r="X13" s="332" t="s">
        <v>26</v>
      </c>
      <c r="Y13" s="333" t="s">
        <v>50</v>
      </c>
      <c r="AA13" s="334" t="s">
        <v>44</v>
      </c>
      <c r="AB13" s="332" t="s">
        <v>45</v>
      </c>
      <c r="AC13" s="315" t="s">
        <v>46</v>
      </c>
      <c r="AD13" s="315" t="s">
        <v>69</v>
      </c>
      <c r="AE13" s="315" t="s">
        <v>70</v>
      </c>
      <c r="AF13" s="315" t="s">
        <v>47</v>
      </c>
      <c r="AG13" s="335" t="s">
        <v>79</v>
      </c>
      <c r="AH13" s="329" t="s">
        <v>49</v>
      </c>
      <c r="AI13" s="330"/>
      <c r="AJ13" s="331"/>
      <c r="AK13" s="332" t="s">
        <v>26</v>
      </c>
      <c r="AL13" s="333" t="s">
        <v>50</v>
      </c>
      <c r="AN13" s="334" t="s">
        <v>44</v>
      </c>
      <c r="AO13" s="332" t="s">
        <v>45</v>
      </c>
      <c r="AP13" s="315" t="s">
        <v>46</v>
      </c>
      <c r="AQ13" s="315" t="s">
        <v>69</v>
      </c>
      <c r="AR13" s="315" t="s">
        <v>70</v>
      </c>
      <c r="AS13" s="315" t="s">
        <v>47</v>
      </c>
      <c r="AT13" s="335" t="s">
        <v>79</v>
      </c>
      <c r="AU13" s="329" t="s">
        <v>49</v>
      </c>
      <c r="AV13" s="330"/>
      <c r="AW13" s="331"/>
      <c r="AX13" s="332" t="s">
        <v>26</v>
      </c>
      <c r="AY13" s="333" t="s">
        <v>50</v>
      </c>
      <c r="BA13" s="334" t="s">
        <v>44</v>
      </c>
      <c r="BB13" s="332" t="s">
        <v>45</v>
      </c>
      <c r="BC13" s="315" t="s">
        <v>46</v>
      </c>
      <c r="BD13" s="315" t="s">
        <v>69</v>
      </c>
      <c r="BE13" s="315" t="s">
        <v>70</v>
      </c>
      <c r="BF13" s="315" t="s">
        <v>47</v>
      </c>
      <c r="BG13" s="335" t="s">
        <v>79</v>
      </c>
      <c r="BH13" s="329" t="s">
        <v>49</v>
      </c>
      <c r="BI13" s="330"/>
      <c r="BJ13" s="331"/>
      <c r="BK13" s="332" t="s">
        <v>26</v>
      </c>
      <c r="BL13" s="333" t="s">
        <v>50</v>
      </c>
    </row>
    <row r="14" spans="1:66" ht="45">
      <c r="A14" s="334"/>
      <c r="B14" s="332"/>
      <c r="C14" s="315"/>
      <c r="D14" s="315"/>
      <c r="E14" s="315"/>
      <c r="F14" s="315"/>
      <c r="G14" s="335"/>
      <c r="H14" s="27" t="s">
        <v>51</v>
      </c>
      <c r="I14" s="28" t="s">
        <v>52</v>
      </c>
      <c r="J14" s="27" t="s">
        <v>56</v>
      </c>
      <c r="K14" s="332"/>
      <c r="L14" s="333"/>
      <c r="N14" s="334"/>
      <c r="O14" s="332"/>
      <c r="P14" s="315"/>
      <c r="Q14" s="315"/>
      <c r="R14" s="315"/>
      <c r="S14" s="315"/>
      <c r="T14" s="335"/>
      <c r="U14" s="27" t="s">
        <v>51</v>
      </c>
      <c r="V14" s="28" t="s">
        <v>52</v>
      </c>
      <c r="W14" s="27" t="s">
        <v>56</v>
      </c>
      <c r="X14" s="332"/>
      <c r="Y14" s="333"/>
      <c r="AA14" s="334"/>
      <c r="AB14" s="332"/>
      <c r="AC14" s="315"/>
      <c r="AD14" s="315"/>
      <c r="AE14" s="315"/>
      <c r="AF14" s="315"/>
      <c r="AG14" s="335"/>
      <c r="AH14" s="27" t="s">
        <v>51</v>
      </c>
      <c r="AI14" s="28" t="s">
        <v>52</v>
      </c>
      <c r="AJ14" s="27" t="s">
        <v>56</v>
      </c>
      <c r="AK14" s="332"/>
      <c r="AL14" s="333"/>
      <c r="AN14" s="334"/>
      <c r="AO14" s="332"/>
      <c r="AP14" s="315"/>
      <c r="AQ14" s="315"/>
      <c r="AR14" s="315"/>
      <c r="AS14" s="315"/>
      <c r="AT14" s="335"/>
      <c r="AU14" s="27" t="s">
        <v>51</v>
      </c>
      <c r="AV14" s="28" t="s">
        <v>52</v>
      </c>
      <c r="AW14" s="27" t="s">
        <v>56</v>
      </c>
      <c r="AX14" s="332"/>
      <c r="AY14" s="333"/>
      <c r="BA14" s="334"/>
      <c r="BB14" s="332"/>
      <c r="BC14" s="315"/>
      <c r="BD14" s="315"/>
      <c r="BE14" s="315"/>
      <c r="BF14" s="315"/>
      <c r="BG14" s="335"/>
      <c r="BH14" s="27" t="s">
        <v>51</v>
      </c>
      <c r="BI14" s="28" t="s">
        <v>52</v>
      </c>
      <c r="BJ14" s="27" t="s">
        <v>56</v>
      </c>
      <c r="BK14" s="332"/>
      <c r="BL14" s="333"/>
      <c r="BN14">
        <v>99</v>
      </c>
    </row>
    <row r="15" spans="1:66" ht="35.25" customHeight="1">
      <c r="A15" s="37">
        <v>1</v>
      </c>
      <c r="B15" s="34" t="s">
        <v>71</v>
      </c>
      <c r="C15" s="34">
        <v>144.4</v>
      </c>
      <c r="D15" s="34" t="s">
        <v>93</v>
      </c>
      <c r="E15" s="34" t="s">
        <v>94</v>
      </c>
      <c r="F15" s="34" t="s">
        <v>86</v>
      </c>
      <c r="G15" s="34" t="s">
        <v>95</v>
      </c>
      <c r="H15" s="34" t="s">
        <v>107</v>
      </c>
      <c r="I15" s="34" t="s">
        <v>123</v>
      </c>
      <c r="J15" s="34" t="s">
        <v>124</v>
      </c>
      <c r="K15" s="34"/>
      <c r="L15" s="39"/>
      <c r="N15" s="37">
        <v>1</v>
      </c>
      <c r="O15" s="34" t="s">
        <v>71</v>
      </c>
      <c r="P15" s="34">
        <v>56.7</v>
      </c>
      <c r="Q15" s="34" t="s">
        <v>296</v>
      </c>
      <c r="R15" s="34" t="s">
        <v>297</v>
      </c>
      <c r="S15" s="34">
        <v>68.400000000000006</v>
      </c>
      <c r="T15" s="34" t="s">
        <v>194</v>
      </c>
      <c r="U15" s="34">
        <v>3</v>
      </c>
      <c r="V15" s="34">
        <v>1</v>
      </c>
      <c r="W15" s="46" t="s">
        <v>195</v>
      </c>
      <c r="X15" s="34" t="s">
        <v>246</v>
      </c>
      <c r="Y15" s="39"/>
      <c r="AA15" s="34">
        <v>1</v>
      </c>
      <c r="AB15" s="34" t="s">
        <v>71</v>
      </c>
      <c r="AC15" s="34">
        <v>144.4</v>
      </c>
      <c r="AD15" s="34" t="s">
        <v>333</v>
      </c>
      <c r="AE15" s="34" t="s">
        <v>334</v>
      </c>
      <c r="AF15" s="34">
        <v>255.8</v>
      </c>
      <c r="AG15" s="34" t="s">
        <v>194</v>
      </c>
      <c r="AH15" s="34">
        <v>3</v>
      </c>
      <c r="AI15" s="34">
        <v>1</v>
      </c>
      <c r="AJ15" s="46" t="s">
        <v>195</v>
      </c>
      <c r="AK15" s="34" t="s">
        <v>246</v>
      </c>
      <c r="AL15" s="32"/>
      <c r="AN15" s="34">
        <v>1</v>
      </c>
      <c r="AO15" s="34" t="s">
        <v>71</v>
      </c>
      <c r="AP15" s="34">
        <v>180.6</v>
      </c>
      <c r="AQ15" s="34" t="s">
        <v>356</v>
      </c>
      <c r="AR15" s="34" t="s">
        <v>357</v>
      </c>
      <c r="AS15" s="34">
        <v>351.8</v>
      </c>
      <c r="AT15" s="34" t="s">
        <v>194</v>
      </c>
      <c r="AU15" s="34">
        <v>3</v>
      </c>
      <c r="AV15" s="34">
        <v>1</v>
      </c>
      <c r="AW15" s="46" t="s">
        <v>195</v>
      </c>
      <c r="AX15" s="34" t="s">
        <v>246</v>
      </c>
      <c r="AY15" s="32"/>
      <c r="BA15" s="34">
        <v>1</v>
      </c>
      <c r="BB15" s="34" t="s">
        <v>71</v>
      </c>
      <c r="BC15" s="34">
        <v>99.1</v>
      </c>
      <c r="BD15" s="34" t="s">
        <v>338</v>
      </c>
      <c r="BE15" s="34" t="s">
        <v>379</v>
      </c>
      <c r="BF15" s="34">
        <v>146</v>
      </c>
      <c r="BG15" s="34" t="s">
        <v>194</v>
      </c>
      <c r="BH15" s="34">
        <v>3</v>
      </c>
      <c r="BI15" s="34">
        <v>1</v>
      </c>
      <c r="BJ15" s="46" t="s">
        <v>195</v>
      </c>
      <c r="BK15" s="34" t="s">
        <v>246</v>
      </c>
      <c r="BL15" s="32"/>
    </row>
    <row r="16" spans="1:66" ht="37.5" customHeight="1">
      <c r="A16" s="37"/>
      <c r="B16" s="34"/>
      <c r="C16" s="34"/>
      <c r="D16" s="34"/>
      <c r="E16" s="34"/>
      <c r="F16" s="34"/>
      <c r="G16" s="34"/>
      <c r="H16" s="34"/>
      <c r="I16" s="34"/>
      <c r="J16" s="34"/>
      <c r="K16" s="34"/>
      <c r="L16" s="39"/>
      <c r="N16" s="37">
        <f>1+N15</f>
        <v>2</v>
      </c>
      <c r="O16" s="34" t="s">
        <v>71</v>
      </c>
      <c r="P16" s="34">
        <v>56.7</v>
      </c>
      <c r="Q16" s="34" t="s">
        <v>298</v>
      </c>
      <c r="R16" s="34" t="s">
        <v>162</v>
      </c>
      <c r="S16" s="34">
        <v>95.8</v>
      </c>
      <c r="T16" s="34" t="s">
        <v>194</v>
      </c>
      <c r="U16" s="34">
        <v>3</v>
      </c>
      <c r="V16" s="34">
        <v>1</v>
      </c>
      <c r="W16" s="46" t="s">
        <v>195</v>
      </c>
      <c r="X16" s="34" t="s">
        <v>246</v>
      </c>
      <c r="Y16" s="39"/>
      <c r="AA16" s="34">
        <f t="shared" ref="AA16:AA25" si="0">1+AA15</f>
        <v>2</v>
      </c>
      <c r="AB16" s="34" t="s">
        <v>71</v>
      </c>
      <c r="AC16" s="34">
        <v>144.4</v>
      </c>
      <c r="AD16" s="34" t="s">
        <v>334</v>
      </c>
      <c r="AE16" s="34" t="s">
        <v>163</v>
      </c>
      <c r="AF16" s="34">
        <v>69</v>
      </c>
      <c r="AG16" s="34" t="s">
        <v>194</v>
      </c>
      <c r="AH16" s="34">
        <v>3</v>
      </c>
      <c r="AI16" s="34">
        <v>1</v>
      </c>
      <c r="AJ16" s="46" t="s">
        <v>195</v>
      </c>
      <c r="AK16" s="34" t="s">
        <v>246</v>
      </c>
      <c r="AL16" s="32"/>
      <c r="AN16" s="34">
        <f>1+AN15</f>
        <v>2</v>
      </c>
      <c r="AO16" s="34" t="s">
        <v>71</v>
      </c>
      <c r="AP16" s="34">
        <v>180.6</v>
      </c>
      <c r="AQ16" s="34" t="s">
        <v>357</v>
      </c>
      <c r="AR16" s="34" t="s">
        <v>358</v>
      </c>
      <c r="AS16" s="34">
        <v>633.9</v>
      </c>
      <c r="AT16" s="34" t="s">
        <v>261</v>
      </c>
      <c r="AU16" s="34">
        <v>3</v>
      </c>
      <c r="AV16" s="34">
        <v>1</v>
      </c>
      <c r="AW16" s="46" t="s">
        <v>195</v>
      </c>
      <c r="AX16" s="34" t="s">
        <v>246</v>
      </c>
      <c r="AY16" s="32"/>
      <c r="BA16" s="34">
        <f>1+BA15</f>
        <v>2</v>
      </c>
      <c r="BB16" s="34" t="s">
        <v>71</v>
      </c>
      <c r="BC16" s="34">
        <v>81.099999999999994</v>
      </c>
      <c r="BD16" s="34" t="s">
        <v>379</v>
      </c>
      <c r="BE16" s="34" t="s">
        <v>380</v>
      </c>
      <c r="BF16" s="34">
        <v>47</v>
      </c>
      <c r="BG16" s="34" t="s">
        <v>261</v>
      </c>
      <c r="BH16" s="34">
        <v>3</v>
      </c>
      <c r="BI16" s="34">
        <v>1</v>
      </c>
      <c r="BJ16" s="46" t="s">
        <v>195</v>
      </c>
      <c r="BK16" s="34" t="s">
        <v>246</v>
      </c>
      <c r="BL16" s="32"/>
    </row>
    <row r="17" spans="1:64" ht="37.5" customHeight="1">
      <c r="A17" s="348"/>
      <c r="B17" s="331"/>
      <c r="C17" s="339" t="s">
        <v>57</v>
      </c>
      <c r="D17" s="340"/>
      <c r="E17" s="340"/>
      <c r="F17" s="341"/>
      <c r="G17" s="339" t="s">
        <v>58</v>
      </c>
      <c r="H17" s="340"/>
      <c r="I17" s="341"/>
      <c r="J17" s="339" t="s">
        <v>34</v>
      </c>
      <c r="K17" s="340"/>
      <c r="L17" s="342"/>
      <c r="N17" s="37">
        <f t="shared" ref="N17:N36" si="1">1+N16</f>
        <v>3</v>
      </c>
      <c r="O17" s="34" t="s">
        <v>71</v>
      </c>
      <c r="P17" s="34">
        <v>81.099999999999994</v>
      </c>
      <c r="Q17" s="34" t="s">
        <v>299</v>
      </c>
      <c r="R17" s="34" t="s">
        <v>300</v>
      </c>
      <c r="S17" s="34">
        <v>156.80000000000001</v>
      </c>
      <c r="T17" s="34" t="s">
        <v>194</v>
      </c>
      <c r="U17" s="34">
        <v>3</v>
      </c>
      <c r="V17" s="34">
        <v>1</v>
      </c>
      <c r="W17" s="46" t="s">
        <v>195</v>
      </c>
      <c r="X17" s="34" t="s">
        <v>246</v>
      </c>
      <c r="Y17" s="39"/>
      <c r="AA17" s="34">
        <f t="shared" si="0"/>
        <v>3</v>
      </c>
      <c r="AB17" s="34" t="s">
        <v>71</v>
      </c>
      <c r="AC17" s="34">
        <v>99.3</v>
      </c>
      <c r="AD17" s="34" t="s">
        <v>335</v>
      </c>
      <c r="AE17" s="34" t="s">
        <v>163</v>
      </c>
      <c r="AF17" s="34">
        <v>111.2</v>
      </c>
      <c r="AG17" s="34" t="s">
        <v>194</v>
      </c>
      <c r="AH17" s="34">
        <v>3</v>
      </c>
      <c r="AI17" s="34">
        <v>1</v>
      </c>
      <c r="AJ17" s="46" t="s">
        <v>195</v>
      </c>
      <c r="AK17" s="34" t="s">
        <v>246</v>
      </c>
      <c r="AL17" s="32"/>
      <c r="AN17" s="34">
        <f t="shared" ref="AN17:AN37" si="2">1+AN16</f>
        <v>3</v>
      </c>
      <c r="AO17" s="34" t="s">
        <v>71</v>
      </c>
      <c r="AP17" s="34">
        <v>180.6</v>
      </c>
      <c r="AQ17" s="34" t="s">
        <v>358</v>
      </c>
      <c r="AR17" s="34" t="s">
        <v>359</v>
      </c>
      <c r="AS17" s="34">
        <v>344.9</v>
      </c>
      <c r="AT17" s="34" t="s">
        <v>275</v>
      </c>
      <c r="AU17" s="34">
        <v>3</v>
      </c>
      <c r="AV17" s="34">
        <v>1</v>
      </c>
      <c r="AW17" s="46" t="s">
        <v>195</v>
      </c>
      <c r="AX17" s="34" t="s">
        <v>246</v>
      </c>
      <c r="AY17" s="32"/>
      <c r="BA17" s="34">
        <f t="shared" ref="BA17:BA18" si="3">1+BA16</f>
        <v>3</v>
      </c>
      <c r="BB17" s="34" t="s">
        <v>71</v>
      </c>
      <c r="BC17" s="34">
        <v>81.099999999999994</v>
      </c>
      <c r="BD17" s="34" t="s">
        <v>380</v>
      </c>
      <c r="BE17" s="34" t="s">
        <v>394</v>
      </c>
      <c r="BF17" s="34">
        <v>423</v>
      </c>
      <c r="BG17" s="34" t="s">
        <v>275</v>
      </c>
      <c r="BH17" s="34">
        <v>3</v>
      </c>
      <c r="BI17" s="34">
        <v>1</v>
      </c>
      <c r="BJ17" s="46" t="s">
        <v>195</v>
      </c>
      <c r="BK17" s="34" t="s">
        <v>246</v>
      </c>
      <c r="BL17" s="32"/>
    </row>
    <row r="18" spans="1:64" ht="37.5" customHeight="1">
      <c r="A18" s="343" t="s">
        <v>35</v>
      </c>
      <c r="B18" s="289"/>
      <c r="C18" s="361" t="s">
        <v>96</v>
      </c>
      <c r="D18" s="362"/>
      <c r="E18" s="362"/>
      <c r="F18" s="363"/>
      <c r="G18" s="336"/>
      <c r="H18" s="337"/>
      <c r="I18" s="347"/>
      <c r="J18" s="336"/>
      <c r="K18" s="337"/>
      <c r="L18" s="338"/>
      <c r="N18" s="37">
        <f t="shared" si="1"/>
        <v>4</v>
      </c>
      <c r="O18" s="34" t="s">
        <v>71</v>
      </c>
      <c r="P18" s="34">
        <v>56.7</v>
      </c>
      <c r="Q18" s="34" t="s">
        <v>300</v>
      </c>
      <c r="R18" s="34" t="s">
        <v>301</v>
      </c>
      <c r="S18" s="34">
        <v>108.9</v>
      </c>
      <c r="T18" s="34" t="s">
        <v>194</v>
      </c>
      <c r="U18" s="34">
        <v>3</v>
      </c>
      <c r="V18" s="34">
        <v>1</v>
      </c>
      <c r="W18" s="46" t="s">
        <v>195</v>
      </c>
      <c r="X18" s="34" t="s">
        <v>246</v>
      </c>
      <c r="Y18" s="39"/>
      <c r="AA18" s="34">
        <f t="shared" si="0"/>
        <v>4</v>
      </c>
      <c r="AB18" s="34" t="s">
        <v>71</v>
      </c>
      <c r="AC18" s="34">
        <v>56.7</v>
      </c>
      <c r="AD18" s="34" t="s">
        <v>163</v>
      </c>
      <c r="AE18" s="34" t="s">
        <v>336</v>
      </c>
      <c r="AF18" s="34">
        <v>107</v>
      </c>
      <c r="AG18" s="34" t="s">
        <v>194</v>
      </c>
      <c r="AH18" s="34">
        <v>3</v>
      </c>
      <c r="AI18" s="34">
        <v>1</v>
      </c>
      <c r="AJ18" s="46" t="s">
        <v>195</v>
      </c>
      <c r="AK18" s="34" t="s">
        <v>246</v>
      </c>
      <c r="AL18" s="32"/>
      <c r="AN18" s="34">
        <f t="shared" si="2"/>
        <v>4</v>
      </c>
      <c r="AO18" s="34" t="s">
        <v>71</v>
      </c>
      <c r="AP18" s="34">
        <v>180.6</v>
      </c>
      <c r="AQ18" s="34" t="s">
        <v>359</v>
      </c>
      <c r="AR18" s="34" t="s">
        <v>360</v>
      </c>
      <c r="AS18" s="34">
        <v>432.9</v>
      </c>
      <c r="AT18" s="34" t="s">
        <v>276</v>
      </c>
      <c r="AU18" s="34">
        <v>3</v>
      </c>
      <c r="AV18" s="34">
        <v>1</v>
      </c>
      <c r="AW18" s="46" t="s">
        <v>195</v>
      </c>
      <c r="AX18" s="34" t="s">
        <v>246</v>
      </c>
      <c r="AY18" s="32"/>
      <c r="BA18" s="34">
        <f t="shared" si="3"/>
        <v>4</v>
      </c>
      <c r="BB18" s="34" t="s">
        <v>71</v>
      </c>
      <c r="BC18" s="34">
        <v>56.7</v>
      </c>
      <c r="BD18" s="34" t="s">
        <v>381</v>
      </c>
      <c r="BE18" s="34" t="s">
        <v>382</v>
      </c>
      <c r="BF18" s="34">
        <v>98</v>
      </c>
      <c r="BG18" s="34" t="s">
        <v>276</v>
      </c>
      <c r="BH18" s="34">
        <v>3</v>
      </c>
      <c r="BI18" s="34">
        <v>1</v>
      </c>
      <c r="BJ18" s="46" t="s">
        <v>195</v>
      </c>
      <c r="BK18" s="34" t="s">
        <v>246</v>
      </c>
      <c r="BL18" s="32"/>
    </row>
    <row r="19" spans="1:64" ht="37.5" customHeight="1">
      <c r="A19" s="343" t="s">
        <v>36</v>
      </c>
      <c r="B19" s="289"/>
      <c r="C19" s="361" t="s">
        <v>97</v>
      </c>
      <c r="D19" s="362"/>
      <c r="E19" s="362"/>
      <c r="F19" s="363"/>
      <c r="G19" s="336"/>
      <c r="H19" s="337"/>
      <c r="I19" s="347"/>
      <c r="J19" s="336"/>
      <c r="K19" s="337"/>
      <c r="L19" s="338"/>
      <c r="N19" s="37">
        <f t="shared" si="1"/>
        <v>5</v>
      </c>
      <c r="O19" s="34" t="s">
        <v>71</v>
      </c>
      <c r="P19" s="34">
        <v>81.099999999999994</v>
      </c>
      <c r="Q19" s="34" t="s">
        <v>300</v>
      </c>
      <c r="R19" s="34" t="s">
        <v>302</v>
      </c>
      <c r="S19" s="34">
        <v>109.1</v>
      </c>
      <c r="T19" s="34" t="s">
        <v>194</v>
      </c>
      <c r="U19" s="34">
        <v>3</v>
      </c>
      <c r="V19" s="34">
        <v>1</v>
      </c>
      <c r="W19" s="46" t="s">
        <v>195</v>
      </c>
      <c r="X19" s="34" t="s">
        <v>246</v>
      </c>
      <c r="Y19" s="39"/>
      <c r="AA19" s="34">
        <f t="shared" si="0"/>
        <v>5</v>
      </c>
      <c r="AB19" s="34" t="s">
        <v>71</v>
      </c>
      <c r="AC19" s="34">
        <v>56.7</v>
      </c>
      <c r="AD19" s="34" t="s">
        <v>335</v>
      </c>
      <c r="AE19" s="34" t="s">
        <v>164</v>
      </c>
      <c r="AF19" s="34">
        <v>19</v>
      </c>
      <c r="AG19" s="34" t="s">
        <v>194</v>
      </c>
      <c r="AH19" s="34">
        <v>3</v>
      </c>
      <c r="AI19" s="34">
        <v>1</v>
      </c>
      <c r="AJ19" s="46" t="s">
        <v>195</v>
      </c>
      <c r="AK19" s="34" t="s">
        <v>246</v>
      </c>
      <c r="AL19" s="32"/>
      <c r="AN19" s="34">
        <f t="shared" si="2"/>
        <v>5</v>
      </c>
      <c r="AO19" s="34" t="s">
        <v>71</v>
      </c>
      <c r="AP19" s="34">
        <v>180.6</v>
      </c>
      <c r="AQ19" s="34" t="s">
        <v>358</v>
      </c>
      <c r="AR19" s="34" t="s">
        <v>361</v>
      </c>
      <c r="AS19" s="34">
        <v>68</v>
      </c>
      <c r="AT19" s="34" t="s">
        <v>277</v>
      </c>
      <c r="AU19" s="34">
        <v>3</v>
      </c>
      <c r="AV19" s="34">
        <v>1</v>
      </c>
      <c r="AW19" s="46" t="s">
        <v>195</v>
      </c>
      <c r="AX19" s="34" t="s">
        <v>246</v>
      </c>
      <c r="AY19" s="32"/>
      <c r="BA19" s="364" t="s">
        <v>57</v>
      </c>
      <c r="BB19" s="340"/>
      <c r="BC19" s="340"/>
      <c r="BD19" s="340"/>
      <c r="BE19" s="340"/>
      <c r="BF19" s="341"/>
      <c r="BG19" s="339" t="s">
        <v>58</v>
      </c>
      <c r="BH19" s="340"/>
      <c r="BI19" s="341"/>
      <c r="BJ19" s="339" t="s">
        <v>34</v>
      </c>
      <c r="BK19" s="340"/>
      <c r="BL19" s="342"/>
    </row>
    <row r="20" spans="1:64" ht="37.5" customHeight="1">
      <c r="A20" s="343" t="s">
        <v>37</v>
      </c>
      <c r="B20" s="289"/>
      <c r="C20" s="361"/>
      <c r="D20" s="362"/>
      <c r="E20" s="362"/>
      <c r="F20" s="363"/>
      <c r="G20" s="336"/>
      <c r="H20" s="337"/>
      <c r="I20" s="347"/>
      <c r="J20" s="336"/>
      <c r="K20" s="337"/>
      <c r="L20" s="338"/>
      <c r="N20" s="37">
        <f t="shared" si="1"/>
        <v>6</v>
      </c>
      <c r="O20" s="34" t="s">
        <v>71</v>
      </c>
      <c r="P20" s="34">
        <v>144.4</v>
      </c>
      <c r="Q20" s="34" t="s">
        <v>302</v>
      </c>
      <c r="R20" s="34" t="s">
        <v>77</v>
      </c>
      <c r="S20" s="34">
        <v>134.19999999999999</v>
      </c>
      <c r="T20" s="34" t="s">
        <v>194</v>
      </c>
      <c r="U20" s="34">
        <v>3</v>
      </c>
      <c r="V20" s="34">
        <v>1</v>
      </c>
      <c r="W20" s="46" t="s">
        <v>195</v>
      </c>
      <c r="X20" s="34" t="s">
        <v>246</v>
      </c>
      <c r="Y20" s="39"/>
      <c r="AA20" s="34">
        <f t="shared" si="0"/>
        <v>6</v>
      </c>
      <c r="AB20" s="34" t="s">
        <v>71</v>
      </c>
      <c r="AC20" s="34">
        <v>99.3</v>
      </c>
      <c r="AD20" s="34" t="s">
        <v>335</v>
      </c>
      <c r="AE20" s="34" t="s">
        <v>110</v>
      </c>
      <c r="AF20" s="34">
        <v>40</v>
      </c>
      <c r="AG20" s="34" t="s">
        <v>194</v>
      </c>
      <c r="AH20" s="34">
        <v>3</v>
      </c>
      <c r="AI20" s="34">
        <v>1</v>
      </c>
      <c r="AJ20" s="46" t="s">
        <v>195</v>
      </c>
      <c r="AK20" s="34" t="s">
        <v>246</v>
      </c>
      <c r="AL20" s="32"/>
      <c r="AN20" s="34">
        <f t="shared" si="2"/>
        <v>6</v>
      </c>
      <c r="AO20" s="34" t="s">
        <v>71</v>
      </c>
      <c r="AP20" s="34">
        <v>144.4</v>
      </c>
      <c r="AQ20" s="34" t="s">
        <v>361</v>
      </c>
      <c r="AR20" s="34" t="s">
        <v>362</v>
      </c>
      <c r="AS20" s="34">
        <v>50</v>
      </c>
      <c r="AT20" s="34" t="s">
        <v>278</v>
      </c>
      <c r="AU20" s="34">
        <v>3</v>
      </c>
      <c r="AV20" s="34">
        <v>1</v>
      </c>
      <c r="AW20" s="46" t="s">
        <v>195</v>
      </c>
      <c r="AX20" s="34" t="s">
        <v>246</v>
      </c>
      <c r="AY20" s="32"/>
      <c r="BA20" s="48" t="s">
        <v>35</v>
      </c>
      <c r="BB20" s="361" t="s">
        <v>96</v>
      </c>
      <c r="BC20" s="362"/>
      <c r="BD20" s="362"/>
      <c r="BE20" s="362"/>
      <c r="BF20" s="363"/>
      <c r="BG20" s="361"/>
      <c r="BH20" s="362"/>
      <c r="BI20" s="363"/>
      <c r="BJ20" s="361"/>
      <c r="BK20" s="362"/>
      <c r="BL20" s="371"/>
    </row>
    <row r="21" spans="1:64" ht="37.5" customHeight="1" thickBot="1">
      <c r="A21" s="349" t="s">
        <v>38</v>
      </c>
      <c r="B21" s="350"/>
      <c r="C21" s="358">
        <v>44985</v>
      </c>
      <c r="D21" s="359"/>
      <c r="E21" s="359"/>
      <c r="F21" s="360"/>
      <c r="G21" s="354"/>
      <c r="H21" s="355"/>
      <c r="I21" s="356"/>
      <c r="J21" s="354"/>
      <c r="K21" s="355"/>
      <c r="L21" s="357"/>
      <c r="N21" s="37">
        <f t="shared" si="1"/>
        <v>7</v>
      </c>
      <c r="O21" s="34" t="s">
        <v>71</v>
      </c>
      <c r="P21" s="34">
        <v>144.4</v>
      </c>
      <c r="Q21" s="34" t="s">
        <v>77</v>
      </c>
      <c r="R21" s="34" t="s">
        <v>303</v>
      </c>
      <c r="S21" s="34">
        <v>136.80000000000001</v>
      </c>
      <c r="T21" s="34" t="s">
        <v>194</v>
      </c>
      <c r="U21" s="34">
        <v>3</v>
      </c>
      <c r="V21" s="34">
        <v>1</v>
      </c>
      <c r="W21" s="46" t="s">
        <v>195</v>
      </c>
      <c r="X21" s="34" t="s">
        <v>246</v>
      </c>
      <c r="Y21" s="39"/>
      <c r="AA21" s="34">
        <f t="shared" si="0"/>
        <v>7</v>
      </c>
      <c r="AB21" s="34" t="s">
        <v>71</v>
      </c>
      <c r="AC21" s="34">
        <v>56.7</v>
      </c>
      <c r="AD21" s="34" t="s">
        <v>114</v>
      </c>
      <c r="AE21" s="34" t="s">
        <v>116</v>
      </c>
      <c r="AF21" s="34">
        <v>43</v>
      </c>
      <c r="AG21" s="34" t="s">
        <v>194</v>
      </c>
      <c r="AH21" s="34">
        <v>3</v>
      </c>
      <c r="AI21" s="34">
        <v>1</v>
      </c>
      <c r="AJ21" s="46" t="s">
        <v>195</v>
      </c>
      <c r="AK21" s="34" t="s">
        <v>246</v>
      </c>
      <c r="AL21" s="32"/>
      <c r="AN21" s="34">
        <f t="shared" si="2"/>
        <v>7</v>
      </c>
      <c r="AO21" s="34" t="s">
        <v>71</v>
      </c>
      <c r="AP21" s="34">
        <v>144.4</v>
      </c>
      <c r="AQ21" s="34" t="s">
        <v>361</v>
      </c>
      <c r="AR21" s="34" t="s">
        <v>363</v>
      </c>
      <c r="AS21" s="34">
        <v>47</v>
      </c>
      <c r="AT21" s="34" t="s">
        <v>279</v>
      </c>
      <c r="AU21" s="34">
        <v>3</v>
      </c>
      <c r="AV21" s="34">
        <v>1</v>
      </c>
      <c r="AW21" s="46" t="s">
        <v>195</v>
      </c>
      <c r="AX21" s="34" t="s">
        <v>246</v>
      </c>
      <c r="AY21" s="32"/>
      <c r="BA21" s="48" t="s">
        <v>36</v>
      </c>
      <c r="BB21" s="361" t="s">
        <v>97</v>
      </c>
      <c r="BC21" s="362"/>
      <c r="BD21" s="362"/>
      <c r="BE21" s="362"/>
      <c r="BF21" s="363"/>
      <c r="BG21" s="361"/>
      <c r="BH21" s="362"/>
      <c r="BI21" s="363"/>
      <c r="BJ21" s="361"/>
      <c r="BK21" s="362"/>
      <c r="BL21" s="371"/>
    </row>
    <row r="22" spans="1:64" ht="37.5" customHeight="1">
      <c r="N22" s="37">
        <f t="shared" si="1"/>
        <v>8</v>
      </c>
      <c r="O22" s="34" t="s">
        <v>71</v>
      </c>
      <c r="P22" s="34">
        <v>144.4</v>
      </c>
      <c r="Q22" s="34" t="s">
        <v>303</v>
      </c>
      <c r="R22" s="34" t="s">
        <v>304</v>
      </c>
      <c r="S22" s="34">
        <v>173</v>
      </c>
      <c r="T22" s="34" t="s">
        <v>194</v>
      </c>
      <c r="U22" s="34">
        <v>3</v>
      </c>
      <c r="V22" s="34">
        <v>1</v>
      </c>
      <c r="W22" s="46" t="s">
        <v>195</v>
      </c>
      <c r="X22" s="34" t="s">
        <v>246</v>
      </c>
      <c r="Y22" s="39"/>
      <c r="AA22" s="34">
        <f t="shared" si="0"/>
        <v>8</v>
      </c>
      <c r="AB22" s="34" t="s">
        <v>71</v>
      </c>
      <c r="AC22" s="34">
        <v>56.7</v>
      </c>
      <c r="AD22" s="34" t="s">
        <v>113</v>
      </c>
      <c r="AE22" s="34" t="s">
        <v>337</v>
      </c>
      <c r="AF22" s="34">
        <v>84.9</v>
      </c>
      <c r="AG22" s="34" t="s">
        <v>194</v>
      </c>
      <c r="AH22" s="34">
        <v>3</v>
      </c>
      <c r="AI22" s="34">
        <v>1</v>
      </c>
      <c r="AJ22" s="46" t="s">
        <v>195</v>
      </c>
      <c r="AK22" s="34" t="s">
        <v>246</v>
      </c>
      <c r="AL22" s="32"/>
      <c r="AN22" s="34">
        <f t="shared" si="2"/>
        <v>8</v>
      </c>
      <c r="AO22" s="34" t="s">
        <v>71</v>
      </c>
      <c r="AP22" s="34">
        <v>99.3</v>
      </c>
      <c r="AQ22" s="34" t="s">
        <v>362</v>
      </c>
      <c r="AR22" s="34" t="s">
        <v>364</v>
      </c>
      <c r="AS22" s="34">
        <v>39</v>
      </c>
      <c r="AT22" s="34" t="s">
        <v>280</v>
      </c>
      <c r="AU22" s="34">
        <v>3</v>
      </c>
      <c r="AV22" s="34">
        <v>1</v>
      </c>
      <c r="AW22" s="46" t="s">
        <v>195</v>
      </c>
      <c r="AX22" s="34" t="s">
        <v>246</v>
      </c>
      <c r="AY22" s="32"/>
      <c r="BA22" s="48" t="s">
        <v>37</v>
      </c>
      <c r="BB22" s="368"/>
      <c r="BC22" s="369"/>
      <c r="BD22" s="369"/>
      <c r="BE22" s="369"/>
      <c r="BF22" s="370"/>
      <c r="BG22" s="361"/>
      <c r="BH22" s="362"/>
      <c r="BI22" s="363"/>
      <c r="BJ22" s="361"/>
      <c r="BK22" s="362"/>
      <c r="BL22" s="371"/>
    </row>
    <row r="23" spans="1:64" ht="37.5" customHeight="1">
      <c r="N23" s="37">
        <f t="shared" si="1"/>
        <v>9</v>
      </c>
      <c r="O23" s="34" t="s">
        <v>71</v>
      </c>
      <c r="P23" s="34">
        <v>144.4</v>
      </c>
      <c r="Q23" s="34" t="s">
        <v>304</v>
      </c>
      <c r="R23" s="34" t="s">
        <v>305</v>
      </c>
      <c r="S23" s="34">
        <v>196</v>
      </c>
      <c r="T23" s="34" t="s">
        <v>194</v>
      </c>
      <c r="U23" s="34">
        <v>3</v>
      </c>
      <c r="V23" s="34">
        <v>1</v>
      </c>
      <c r="W23" s="46" t="s">
        <v>195</v>
      </c>
      <c r="X23" s="34" t="s">
        <v>246</v>
      </c>
      <c r="Y23" s="39"/>
      <c r="AA23" s="34">
        <f t="shared" si="0"/>
        <v>9</v>
      </c>
      <c r="AB23" s="34" t="s">
        <v>71</v>
      </c>
      <c r="AC23" s="34">
        <v>99.3</v>
      </c>
      <c r="AD23" s="34" t="s">
        <v>113</v>
      </c>
      <c r="AE23" s="34" t="s">
        <v>338</v>
      </c>
      <c r="AF23" s="34">
        <v>13.8</v>
      </c>
      <c r="AG23" s="34" t="s">
        <v>194</v>
      </c>
      <c r="AH23" s="34">
        <v>3</v>
      </c>
      <c r="AI23" s="34">
        <v>1</v>
      </c>
      <c r="AJ23" s="46" t="s">
        <v>195</v>
      </c>
      <c r="AK23" s="34" t="s">
        <v>246</v>
      </c>
      <c r="AL23" s="32"/>
      <c r="AN23" s="34">
        <f t="shared" si="2"/>
        <v>9</v>
      </c>
      <c r="AO23" s="34" t="s">
        <v>71</v>
      </c>
      <c r="AP23" s="34">
        <v>99.3</v>
      </c>
      <c r="AQ23" s="34" t="s">
        <v>364</v>
      </c>
      <c r="AR23" s="34" t="s">
        <v>365</v>
      </c>
      <c r="AS23" s="34">
        <v>32</v>
      </c>
      <c r="AT23" s="34" t="s">
        <v>281</v>
      </c>
      <c r="AU23" s="34">
        <v>3</v>
      </c>
      <c r="AV23" s="34">
        <v>1</v>
      </c>
      <c r="AW23" s="46" t="s">
        <v>195</v>
      </c>
      <c r="AX23" s="34" t="s">
        <v>246</v>
      </c>
      <c r="AY23" s="32"/>
      <c r="BA23" s="289" t="s">
        <v>38</v>
      </c>
      <c r="BB23" s="289"/>
      <c r="BC23" s="390"/>
      <c r="BD23" s="391"/>
      <c r="BE23" s="391"/>
      <c r="BF23" s="391"/>
      <c r="BG23" s="392"/>
      <c r="BH23" s="392"/>
      <c r="BI23" s="392"/>
      <c r="BJ23" s="392"/>
      <c r="BK23" s="392"/>
      <c r="BL23" s="392"/>
    </row>
    <row r="24" spans="1:64" ht="37.5" customHeight="1">
      <c r="N24" s="37">
        <f t="shared" si="1"/>
        <v>10</v>
      </c>
      <c r="O24" s="34" t="s">
        <v>71</v>
      </c>
      <c r="P24" s="34">
        <v>56.7</v>
      </c>
      <c r="Q24" s="34" t="s">
        <v>305</v>
      </c>
      <c r="R24" s="34" t="s">
        <v>76</v>
      </c>
      <c r="S24" s="34">
        <v>23.7</v>
      </c>
      <c r="T24" s="34" t="s">
        <v>194</v>
      </c>
      <c r="U24" s="34">
        <v>3</v>
      </c>
      <c r="V24" s="34">
        <v>1</v>
      </c>
      <c r="W24" s="46" t="s">
        <v>195</v>
      </c>
      <c r="X24" s="34" t="s">
        <v>246</v>
      </c>
      <c r="Y24" s="39"/>
      <c r="AA24" s="34">
        <f t="shared" si="0"/>
        <v>10</v>
      </c>
      <c r="AB24" s="34" t="s">
        <v>71</v>
      </c>
      <c r="AC24" s="34">
        <v>180.6</v>
      </c>
      <c r="AD24" s="34" t="s">
        <v>338</v>
      </c>
      <c r="AE24" s="34" t="s">
        <v>339</v>
      </c>
      <c r="AF24" s="34">
        <v>362.9</v>
      </c>
      <c r="AG24" s="34" t="s">
        <v>194</v>
      </c>
      <c r="AH24" s="34">
        <v>3</v>
      </c>
      <c r="AI24" s="34">
        <v>1</v>
      </c>
      <c r="AJ24" s="46" t="s">
        <v>195</v>
      </c>
      <c r="AK24" s="34" t="s">
        <v>246</v>
      </c>
      <c r="AL24" s="32"/>
      <c r="AN24" s="34">
        <f t="shared" si="2"/>
        <v>10</v>
      </c>
      <c r="AO24" s="34" t="s">
        <v>71</v>
      </c>
      <c r="AP24" s="34">
        <v>99.3</v>
      </c>
      <c r="AQ24" s="34" t="s">
        <v>365</v>
      </c>
      <c r="AR24" s="34" t="s">
        <v>366</v>
      </c>
      <c r="AS24" s="34">
        <v>28</v>
      </c>
      <c r="AT24" s="34" t="s">
        <v>282</v>
      </c>
      <c r="AU24" s="34">
        <v>3</v>
      </c>
      <c r="AV24" s="34">
        <v>1</v>
      </c>
      <c r="AW24" s="46" t="s">
        <v>195</v>
      </c>
      <c r="AX24" s="34" t="s">
        <v>246</v>
      </c>
      <c r="AY24" s="32"/>
    </row>
    <row r="25" spans="1:64" ht="37.5" customHeight="1">
      <c r="N25" s="37">
        <f t="shared" si="1"/>
        <v>11</v>
      </c>
      <c r="O25" s="34" t="s">
        <v>71</v>
      </c>
      <c r="P25" s="34">
        <v>144.4</v>
      </c>
      <c r="Q25" s="34" t="s">
        <v>305</v>
      </c>
      <c r="R25" s="34" t="s">
        <v>306</v>
      </c>
      <c r="S25" s="34">
        <v>47</v>
      </c>
      <c r="T25" s="34" t="s">
        <v>194</v>
      </c>
      <c r="U25" s="34">
        <v>3</v>
      </c>
      <c r="V25" s="34">
        <v>1</v>
      </c>
      <c r="W25" s="46" t="s">
        <v>195</v>
      </c>
      <c r="X25" s="34" t="s">
        <v>246</v>
      </c>
      <c r="Y25" s="39"/>
      <c r="AA25" s="34">
        <f t="shared" si="0"/>
        <v>11</v>
      </c>
      <c r="AB25" s="34" t="s">
        <v>71</v>
      </c>
      <c r="AC25" s="34">
        <v>180.6</v>
      </c>
      <c r="AD25" s="34" t="s">
        <v>339</v>
      </c>
      <c r="AE25" s="34" t="s">
        <v>74</v>
      </c>
      <c r="AF25" s="34">
        <v>541.1</v>
      </c>
      <c r="AG25" s="34" t="s">
        <v>194</v>
      </c>
      <c r="AH25" s="34">
        <v>3</v>
      </c>
      <c r="AI25" s="34">
        <v>1</v>
      </c>
      <c r="AJ25" s="46" t="s">
        <v>195</v>
      </c>
      <c r="AK25" s="34" t="s">
        <v>246</v>
      </c>
      <c r="AL25" s="32"/>
      <c r="AN25" s="34">
        <f t="shared" si="2"/>
        <v>11</v>
      </c>
      <c r="AO25" s="34" t="s">
        <v>71</v>
      </c>
      <c r="AP25" s="34">
        <v>64.7</v>
      </c>
      <c r="AQ25" s="34" t="s">
        <v>362</v>
      </c>
      <c r="AR25" s="34" t="s">
        <v>367</v>
      </c>
      <c r="AS25" s="34">
        <v>64</v>
      </c>
      <c r="AT25" s="34" t="s">
        <v>283</v>
      </c>
      <c r="AU25" s="34">
        <v>3</v>
      </c>
      <c r="AV25" s="34">
        <v>1</v>
      </c>
      <c r="AW25" s="46" t="s">
        <v>195</v>
      </c>
      <c r="AX25" s="34" t="s">
        <v>246</v>
      </c>
      <c r="AY25" s="32"/>
    </row>
    <row r="26" spans="1:64" ht="37.5" customHeight="1">
      <c r="N26" s="37">
        <f t="shared" si="1"/>
        <v>12</v>
      </c>
      <c r="O26" s="34" t="s">
        <v>71</v>
      </c>
      <c r="P26" s="34">
        <v>56.7</v>
      </c>
      <c r="Q26" s="34" t="s">
        <v>306</v>
      </c>
      <c r="R26" s="34" t="s">
        <v>307</v>
      </c>
      <c r="S26" s="34">
        <v>93.3</v>
      </c>
      <c r="T26" s="34" t="s">
        <v>194</v>
      </c>
      <c r="U26" s="34">
        <v>3</v>
      </c>
      <c r="V26" s="34">
        <v>1</v>
      </c>
      <c r="W26" s="46" t="s">
        <v>195</v>
      </c>
      <c r="X26" s="34" t="s">
        <v>246</v>
      </c>
      <c r="Y26" s="39"/>
      <c r="AA26" s="34">
        <f t="shared" ref="AA26:AA52" si="4">1+AA25</f>
        <v>12</v>
      </c>
      <c r="AB26" s="34" t="s">
        <v>71</v>
      </c>
      <c r="AC26" s="34">
        <v>56.7</v>
      </c>
      <c r="AD26" s="34" t="s">
        <v>340</v>
      </c>
      <c r="AE26" s="34" t="s">
        <v>301</v>
      </c>
      <c r="AF26" s="34">
        <v>115.2</v>
      </c>
      <c r="AG26" s="34" t="s">
        <v>194</v>
      </c>
      <c r="AH26" s="34">
        <v>3</v>
      </c>
      <c r="AI26" s="34">
        <v>1</v>
      </c>
      <c r="AJ26" s="46" t="s">
        <v>195</v>
      </c>
      <c r="AK26" s="34" t="s">
        <v>246</v>
      </c>
      <c r="AL26" s="32"/>
      <c r="AN26" s="34">
        <f t="shared" si="2"/>
        <v>12</v>
      </c>
      <c r="AO26" s="34" t="s">
        <v>71</v>
      </c>
      <c r="AP26" s="34">
        <v>64.7</v>
      </c>
      <c r="AQ26" s="34" t="s">
        <v>368</v>
      </c>
      <c r="AR26" s="34" t="s">
        <v>367</v>
      </c>
      <c r="AS26" s="34">
        <v>70</v>
      </c>
      <c r="AT26" s="34" t="s">
        <v>284</v>
      </c>
      <c r="AU26" s="34">
        <v>3</v>
      </c>
      <c r="AV26" s="34">
        <v>1</v>
      </c>
      <c r="AW26" s="46" t="s">
        <v>195</v>
      </c>
      <c r="AX26" s="34" t="s">
        <v>246</v>
      </c>
      <c r="AY26" s="32"/>
    </row>
    <row r="27" spans="1:64" ht="37.5" customHeight="1">
      <c r="N27" s="37">
        <f t="shared" si="1"/>
        <v>13</v>
      </c>
      <c r="O27" s="34" t="s">
        <v>71</v>
      </c>
      <c r="P27" s="34">
        <v>144.4</v>
      </c>
      <c r="Q27" s="34" t="s">
        <v>306</v>
      </c>
      <c r="R27" s="34" t="s">
        <v>308</v>
      </c>
      <c r="S27" s="34">
        <v>437</v>
      </c>
      <c r="T27" s="34" t="s">
        <v>194</v>
      </c>
      <c r="U27" s="34">
        <v>3</v>
      </c>
      <c r="V27" s="34">
        <v>1</v>
      </c>
      <c r="W27" s="46" t="s">
        <v>195</v>
      </c>
      <c r="X27" s="34" t="s">
        <v>246</v>
      </c>
      <c r="Y27" s="39"/>
      <c r="AA27" s="34">
        <f t="shared" si="4"/>
        <v>13</v>
      </c>
      <c r="AB27" s="34" t="s">
        <v>71</v>
      </c>
      <c r="AC27" s="34">
        <v>67.400000000000006</v>
      </c>
      <c r="AD27" s="34" t="s">
        <v>75</v>
      </c>
      <c r="AE27" s="34" t="s">
        <v>341</v>
      </c>
      <c r="AF27" s="53">
        <v>60.2</v>
      </c>
      <c r="AG27" s="34" t="s">
        <v>194</v>
      </c>
      <c r="AH27" s="34">
        <v>3</v>
      </c>
      <c r="AI27" s="34">
        <v>1</v>
      </c>
      <c r="AJ27" s="46" t="s">
        <v>195</v>
      </c>
      <c r="AK27" s="34" t="s">
        <v>246</v>
      </c>
      <c r="AL27" s="32"/>
      <c r="AN27" s="34">
        <f t="shared" si="2"/>
        <v>13</v>
      </c>
      <c r="AO27" s="34" t="s">
        <v>71</v>
      </c>
      <c r="AP27" s="34">
        <v>64.7</v>
      </c>
      <c r="AQ27" s="34" t="s">
        <v>363</v>
      </c>
      <c r="AR27" s="34" t="s">
        <v>369</v>
      </c>
      <c r="AS27" s="34">
        <v>64</v>
      </c>
      <c r="AT27" s="34" t="s">
        <v>285</v>
      </c>
      <c r="AU27" s="34">
        <v>3</v>
      </c>
      <c r="AV27" s="34">
        <v>1</v>
      </c>
      <c r="AW27" s="46" t="s">
        <v>195</v>
      </c>
      <c r="AX27" s="34" t="s">
        <v>246</v>
      </c>
      <c r="AY27" s="32"/>
    </row>
    <row r="28" spans="1:64" ht="37.5" customHeight="1">
      <c r="N28" s="37">
        <f t="shared" si="1"/>
        <v>14</v>
      </c>
      <c r="O28" s="34" t="s">
        <v>71</v>
      </c>
      <c r="P28" s="34">
        <v>144.4</v>
      </c>
      <c r="Q28" s="34" t="s">
        <v>308</v>
      </c>
      <c r="R28" s="34" t="s">
        <v>309</v>
      </c>
      <c r="S28" s="34">
        <v>26.2</v>
      </c>
      <c r="T28" s="34" t="s">
        <v>194</v>
      </c>
      <c r="U28" s="34">
        <v>3</v>
      </c>
      <c r="V28" s="34">
        <v>1</v>
      </c>
      <c r="W28" s="46" t="s">
        <v>195</v>
      </c>
      <c r="X28" s="34" t="s">
        <v>246</v>
      </c>
      <c r="Y28" s="39"/>
      <c r="AA28" s="34">
        <f t="shared" si="4"/>
        <v>14</v>
      </c>
      <c r="AB28" s="34" t="s">
        <v>71</v>
      </c>
      <c r="AC28" s="34">
        <v>56.7</v>
      </c>
      <c r="AD28" s="34" t="s">
        <v>75</v>
      </c>
      <c r="AE28" s="34" t="s">
        <v>342</v>
      </c>
      <c r="AF28" s="34">
        <v>37</v>
      </c>
      <c r="AG28" s="34" t="s">
        <v>194</v>
      </c>
      <c r="AH28" s="34">
        <v>3</v>
      </c>
      <c r="AI28" s="34">
        <v>1</v>
      </c>
      <c r="AJ28" s="46" t="s">
        <v>195</v>
      </c>
      <c r="AK28" s="34" t="s">
        <v>246</v>
      </c>
      <c r="AL28" s="32"/>
      <c r="AN28" s="34">
        <f t="shared" si="2"/>
        <v>14</v>
      </c>
      <c r="AO28" s="34" t="s">
        <v>71</v>
      </c>
      <c r="AP28" s="34">
        <v>64.7</v>
      </c>
      <c r="AQ28" s="34" t="s">
        <v>369</v>
      </c>
      <c r="AR28" s="34" t="s">
        <v>370</v>
      </c>
      <c r="AS28" s="34">
        <v>35.6</v>
      </c>
      <c r="AT28" s="34" t="s">
        <v>286</v>
      </c>
      <c r="AU28" s="34">
        <v>3</v>
      </c>
      <c r="AV28" s="34">
        <v>1</v>
      </c>
      <c r="AW28" s="46" t="s">
        <v>195</v>
      </c>
      <c r="AX28" s="34" t="s">
        <v>246</v>
      </c>
      <c r="AY28" s="32"/>
    </row>
    <row r="29" spans="1:64" ht="37.5" customHeight="1">
      <c r="N29" s="37">
        <f t="shared" si="1"/>
        <v>15</v>
      </c>
      <c r="O29" s="34" t="s">
        <v>71</v>
      </c>
      <c r="P29" s="34">
        <v>56.7</v>
      </c>
      <c r="Q29" s="34" t="s">
        <v>309</v>
      </c>
      <c r="R29" s="34" t="s">
        <v>310</v>
      </c>
      <c r="S29" s="34">
        <v>22</v>
      </c>
      <c r="T29" s="34" t="s">
        <v>194</v>
      </c>
      <c r="U29" s="34">
        <v>3</v>
      </c>
      <c r="V29" s="34">
        <v>1</v>
      </c>
      <c r="W29" s="46" t="s">
        <v>195</v>
      </c>
      <c r="X29" s="34" t="s">
        <v>246</v>
      </c>
      <c r="Y29" s="39"/>
      <c r="AA29" s="34">
        <f t="shared" si="4"/>
        <v>15</v>
      </c>
      <c r="AB29" s="34" t="s">
        <v>71</v>
      </c>
      <c r="AC29" s="34">
        <v>56.7</v>
      </c>
      <c r="AD29" s="34" t="s">
        <v>341</v>
      </c>
      <c r="AE29" s="34" t="s">
        <v>343</v>
      </c>
      <c r="AF29" s="34">
        <v>45.4</v>
      </c>
      <c r="AG29" s="34" t="s">
        <v>194</v>
      </c>
      <c r="AH29" s="34">
        <v>3</v>
      </c>
      <c r="AI29" s="34">
        <v>1</v>
      </c>
      <c r="AJ29" s="46" t="s">
        <v>195</v>
      </c>
      <c r="AK29" s="34" t="s">
        <v>246</v>
      </c>
      <c r="AL29" s="32"/>
      <c r="AN29" s="34">
        <f t="shared" si="2"/>
        <v>15</v>
      </c>
      <c r="AO29" s="34" t="s">
        <v>71</v>
      </c>
      <c r="AP29" s="34">
        <v>64.7</v>
      </c>
      <c r="AQ29" s="34" t="s">
        <v>370</v>
      </c>
      <c r="AR29" s="34" t="s">
        <v>371</v>
      </c>
      <c r="AS29" s="34">
        <v>16</v>
      </c>
      <c r="AT29" s="34" t="s">
        <v>287</v>
      </c>
      <c r="AU29" s="34">
        <v>3</v>
      </c>
      <c r="AV29" s="34">
        <v>1</v>
      </c>
      <c r="AW29" s="46" t="s">
        <v>195</v>
      </c>
      <c r="AX29" s="34" t="s">
        <v>246</v>
      </c>
      <c r="AY29" s="32"/>
    </row>
    <row r="30" spans="1:64" ht="37.5" customHeight="1">
      <c r="N30" s="37">
        <f t="shared" si="1"/>
        <v>16</v>
      </c>
      <c r="O30" s="34" t="s">
        <v>71</v>
      </c>
      <c r="P30" s="34">
        <v>144.4</v>
      </c>
      <c r="Q30" s="34" t="s">
        <v>309</v>
      </c>
      <c r="R30" s="34" t="s">
        <v>311</v>
      </c>
      <c r="S30" s="34">
        <v>67.5</v>
      </c>
      <c r="T30" s="34" t="s">
        <v>194</v>
      </c>
      <c r="U30" s="34">
        <v>3</v>
      </c>
      <c r="V30" s="34">
        <v>1</v>
      </c>
      <c r="W30" s="46" t="s">
        <v>195</v>
      </c>
      <c r="X30" s="34" t="s">
        <v>246</v>
      </c>
      <c r="Y30" s="39"/>
      <c r="AA30" s="34">
        <f t="shared" si="4"/>
        <v>16</v>
      </c>
      <c r="AB30" s="34" t="s">
        <v>71</v>
      </c>
      <c r="AC30" s="34">
        <v>81.099999999999994</v>
      </c>
      <c r="AD30" s="34" t="s">
        <v>341</v>
      </c>
      <c r="AE30" s="34" t="s">
        <v>344</v>
      </c>
      <c r="AF30" s="34">
        <v>178.7</v>
      </c>
      <c r="AG30" s="34" t="s">
        <v>194</v>
      </c>
      <c r="AH30" s="34">
        <v>3</v>
      </c>
      <c r="AI30" s="34">
        <v>1</v>
      </c>
      <c r="AJ30" s="46" t="s">
        <v>195</v>
      </c>
      <c r="AK30" s="34" t="s">
        <v>246</v>
      </c>
      <c r="AL30" s="32"/>
      <c r="AN30" s="34">
        <f t="shared" si="2"/>
        <v>16</v>
      </c>
      <c r="AO30" s="34" t="s">
        <v>71</v>
      </c>
      <c r="AP30" s="34">
        <v>64.7</v>
      </c>
      <c r="AQ30" s="34" t="s">
        <v>372</v>
      </c>
      <c r="AR30" s="34" t="s">
        <v>370</v>
      </c>
      <c r="AS30" s="34">
        <v>41.1</v>
      </c>
      <c r="AT30" s="34" t="s">
        <v>288</v>
      </c>
      <c r="AU30" s="34">
        <v>3</v>
      </c>
      <c r="AV30" s="34">
        <v>1</v>
      </c>
      <c r="AW30" s="46" t="s">
        <v>195</v>
      </c>
      <c r="AX30" s="34" t="s">
        <v>246</v>
      </c>
      <c r="AY30" s="32"/>
    </row>
    <row r="31" spans="1:64" ht="37.5" customHeight="1">
      <c r="N31" s="37">
        <f t="shared" si="1"/>
        <v>17</v>
      </c>
      <c r="O31" s="34" t="s">
        <v>71</v>
      </c>
      <c r="P31" s="34">
        <v>56.7</v>
      </c>
      <c r="Q31" s="34" t="s">
        <v>311</v>
      </c>
      <c r="R31" s="34" t="s">
        <v>312</v>
      </c>
      <c r="S31" s="34">
        <v>50.1</v>
      </c>
      <c r="T31" s="34" t="s">
        <v>194</v>
      </c>
      <c r="U31" s="34">
        <v>3</v>
      </c>
      <c r="V31" s="34">
        <v>1</v>
      </c>
      <c r="W31" s="46" t="s">
        <v>195</v>
      </c>
      <c r="X31" s="34" t="s">
        <v>246</v>
      </c>
      <c r="Y31" s="39"/>
      <c r="AA31" s="34">
        <f t="shared" si="4"/>
        <v>17</v>
      </c>
      <c r="AB31" s="34" t="s">
        <v>71</v>
      </c>
      <c r="AC31" s="34">
        <v>81.099999999999994</v>
      </c>
      <c r="AD31" s="34" t="s">
        <v>344</v>
      </c>
      <c r="AE31" s="34" t="s">
        <v>345</v>
      </c>
      <c r="AF31" s="34">
        <v>27.8</v>
      </c>
      <c r="AG31" s="34" t="s">
        <v>194</v>
      </c>
      <c r="AH31" s="34">
        <v>3</v>
      </c>
      <c r="AI31" s="34">
        <v>1</v>
      </c>
      <c r="AJ31" s="46" t="s">
        <v>195</v>
      </c>
      <c r="AK31" s="34" t="s">
        <v>246</v>
      </c>
      <c r="AL31" s="32"/>
      <c r="AN31" s="34">
        <f t="shared" si="2"/>
        <v>17</v>
      </c>
      <c r="AO31" s="34" t="s">
        <v>71</v>
      </c>
      <c r="AP31" s="34">
        <v>56.7</v>
      </c>
      <c r="AQ31" s="34" t="s">
        <v>367</v>
      </c>
      <c r="AR31" s="34" t="s">
        <v>366</v>
      </c>
      <c r="AS31" s="34">
        <v>81</v>
      </c>
      <c r="AT31" s="34" t="s">
        <v>289</v>
      </c>
      <c r="AU31" s="34">
        <v>3</v>
      </c>
      <c r="AV31" s="34">
        <v>1</v>
      </c>
      <c r="AW31" s="46" t="s">
        <v>195</v>
      </c>
      <c r="AX31" s="34" t="s">
        <v>246</v>
      </c>
      <c r="AY31" s="32"/>
    </row>
    <row r="32" spans="1:64" ht="37.5" customHeight="1">
      <c r="N32" s="37">
        <f t="shared" si="1"/>
        <v>18</v>
      </c>
      <c r="O32" s="34" t="s">
        <v>71</v>
      </c>
      <c r="P32" s="34">
        <v>144.4</v>
      </c>
      <c r="Q32" s="34" t="s">
        <v>311</v>
      </c>
      <c r="R32" s="34" t="s">
        <v>313</v>
      </c>
      <c r="S32" s="34">
        <v>33.1</v>
      </c>
      <c r="T32" s="34" t="s">
        <v>194</v>
      </c>
      <c r="U32" s="34">
        <v>3</v>
      </c>
      <c r="V32" s="34">
        <v>1</v>
      </c>
      <c r="W32" s="46" t="s">
        <v>195</v>
      </c>
      <c r="X32" s="34" t="s">
        <v>246</v>
      </c>
      <c r="Y32" s="39"/>
      <c r="AA32" s="34">
        <f t="shared" si="4"/>
        <v>18</v>
      </c>
      <c r="AB32" s="34" t="s">
        <v>71</v>
      </c>
      <c r="AC32" s="34">
        <v>144.4</v>
      </c>
      <c r="AD32" s="34" t="s">
        <v>345</v>
      </c>
      <c r="AE32" s="34" t="s">
        <v>346</v>
      </c>
      <c r="AF32" s="34">
        <v>341.2</v>
      </c>
      <c r="AG32" s="34" t="s">
        <v>194</v>
      </c>
      <c r="AH32" s="34">
        <v>3</v>
      </c>
      <c r="AI32" s="34">
        <v>1</v>
      </c>
      <c r="AJ32" s="46" t="s">
        <v>195</v>
      </c>
      <c r="AK32" s="34" t="s">
        <v>246</v>
      </c>
      <c r="AL32" s="32"/>
      <c r="AN32" s="34">
        <f t="shared" si="2"/>
        <v>18</v>
      </c>
      <c r="AO32" s="34" t="s">
        <v>71</v>
      </c>
      <c r="AP32" s="34">
        <v>56.7</v>
      </c>
      <c r="AQ32" s="34" t="s">
        <v>365</v>
      </c>
      <c r="AR32" s="34" t="s">
        <v>373</v>
      </c>
      <c r="AS32" s="34">
        <v>22.5</v>
      </c>
      <c r="AT32" s="34" t="s">
        <v>290</v>
      </c>
      <c r="AU32" s="34">
        <v>3</v>
      </c>
      <c r="AV32" s="34">
        <v>1</v>
      </c>
      <c r="AW32" s="46" t="s">
        <v>195</v>
      </c>
      <c r="AX32" s="34" t="s">
        <v>246</v>
      </c>
      <c r="AY32" s="32"/>
    </row>
    <row r="33" spans="14:51" ht="37.5" customHeight="1">
      <c r="N33" s="37">
        <f t="shared" si="1"/>
        <v>19</v>
      </c>
      <c r="O33" s="34" t="s">
        <v>71</v>
      </c>
      <c r="P33" s="34">
        <v>56.7</v>
      </c>
      <c r="Q33" s="34" t="s">
        <v>313</v>
      </c>
      <c r="R33" s="34" t="s">
        <v>314</v>
      </c>
      <c r="S33" s="34">
        <v>35.200000000000003</v>
      </c>
      <c r="T33" s="34" t="s">
        <v>194</v>
      </c>
      <c r="U33" s="34">
        <v>3</v>
      </c>
      <c r="V33" s="34">
        <v>1</v>
      </c>
      <c r="W33" s="46" t="s">
        <v>195</v>
      </c>
      <c r="X33" s="34" t="s">
        <v>246</v>
      </c>
      <c r="Y33" s="39"/>
      <c r="AA33" s="34">
        <f t="shared" si="4"/>
        <v>19</v>
      </c>
      <c r="AB33" s="34" t="s">
        <v>71</v>
      </c>
      <c r="AC33" s="34">
        <v>144.4</v>
      </c>
      <c r="AD33" s="34" t="s">
        <v>346</v>
      </c>
      <c r="AE33" s="34" t="s">
        <v>347</v>
      </c>
      <c r="AF33" s="34">
        <v>283.89999999999998</v>
      </c>
      <c r="AG33" s="34" t="s">
        <v>194</v>
      </c>
      <c r="AH33" s="34">
        <v>3</v>
      </c>
      <c r="AI33" s="34">
        <v>1</v>
      </c>
      <c r="AJ33" s="46" t="s">
        <v>195</v>
      </c>
      <c r="AK33" s="34" t="s">
        <v>246</v>
      </c>
      <c r="AL33" s="32"/>
      <c r="AN33" s="34">
        <f t="shared" si="2"/>
        <v>19</v>
      </c>
      <c r="AO33" s="34" t="s">
        <v>71</v>
      </c>
      <c r="AP33" s="34">
        <v>56.7</v>
      </c>
      <c r="AQ33" s="34" t="s">
        <v>357</v>
      </c>
      <c r="AR33" s="34" t="s">
        <v>374</v>
      </c>
      <c r="AS33" s="34">
        <v>167.2</v>
      </c>
      <c r="AT33" s="34" t="s">
        <v>291</v>
      </c>
      <c r="AU33" s="34">
        <v>3</v>
      </c>
      <c r="AV33" s="34">
        <v>1</v>
      </c>
      <c r="AW33" s="46" t="s">
        <v>195</v>
      </c>
      <c r="AX33" s="34" t="s">
        <v>246</v>
      </c>
      <c r="AY33" s="32"/>
    </row>
    <row r="34" spans="14:51" ht="37.5" customHeight="1">
      <c r="N34" s="37">
        <f t="shared" si="1"/>
        <v>20</v>
      </c>
      <c r="O34" s="34" t="s">
        <v>71</v>
      </c>
      <c r="P34" s="34">
        <v>144.4</v>
      </c>
      <c r="Q34" s="34" t="s">
        <v>313</v>
      </c>
      <c r="R34" s="34" t="s">
        <v>315</v>
      </c>
      <c r="S34" s="34">
        <v>31.7</v>
      </c>
      <c r="T34" s="34" t="s">
        <v>194</v>
      </c>
      <c r="U34" s="34">
        <v>3</v>
      </c>
      <c r="V34" s="34">
        <v>1</v>
      </c>
      <c r="W34" s="46" t="s">
        <v>195</v>
      </c>
      <c r="X34" s="34" t="s">
        <v>246</v>
      </c>
      <c r="Y34" s="39"/>
      <c r="AA34" s="34">
        <f t="shared" si="4"/>
        <v>20</v>
      </c>
      <c r="AB34" s="34" t="s">
        <v>71</v>
      </c>
      <c r="AC34" s="34">
        <v>81.099999999999994</v>
      </c>
      <c r="AD34" s="34" t="s">
        <v>347</v>
      </c>
      <c r="AE34" s="34" t="s">
        <v>348</v>
      </c>
      <c r="AF34" s="34">
        <v>142.1</v>
      </c>
      <c r="AG34" s="34" t="s">
        <v>194</v>
      </c>
      <c r="AH34" s="34">
        <v>3</v>
      </c>
      <c r="AI34" s="34">
        <v>1</v>
      </c>
      <c r="AJ34" s="46" t="s">
        <v>195</v>
      </c>
      <c r="AK34" s="34" t="s">
        <v>246</v>
      </c>
      <c r="AL34" s="32"/>
      <c r="AN34" s="34">
        <f t="shared" si="2"/>
        <v>20</v>
      </c>
      <c r="AO34" s="34" t="s">
        <v>71</v>
      </c>
      <c r="AP34" s="34">
        <v>56.7</v>
      </c>
      <c r="AQ34" s="34" t="s">
        <v>366</v>
      </c>
      <c r="AR34" s="34" t="s">
        <v>375</v>
      </c>
      <c r="AS34" s="34">
        <v>96</v>
      </c>
      <c r="AT34" s="34" t="s">
        <v>292</v>
      </c>
      <c r="AU34" s="34">
        <v>3</v>
      </c>
      <c r="AV34" s="34">
        <v>1</v>
      </c>
      <c r="AW34" s="46" t="s">
        <v>195</v>
      </c>
      <c r="AX34" s="34" t="s">
        <v>246</v>
      </c>
      <c r="AY34" s="32"/>
    </row>
    <row r="35" spans="14:51" ht="37.5" customHeight="1">
      <c r="N35" s="37">
        <f t="shared" si="1"/>
        <v>21</v>
      </c>
      <c r="O35" s="34" t="s">
        <v>71</v>
      </c>
      <c r="P35" s="34">
        <v>56.7</v>
      </c>
      <c r="Q35" s="34" t="s">
        <v>315</v>
      </c>
      <c r="R35" s="34" t="s">
        <v>316</v>
      </c>
      <c r="S35" s="34">
        <v>33.700000000000003</v>
      </c>
      <c r="T35" s="34" t="s">
        <v>194</v>
      </c>
      <c r="U35" s="34">
        <v>3</v>
      </c>
      <c r="V35" s="34">
        <v>1</v>
      </c>
      <c r="W35" s="46" t="s">
        <v>195</v>
      </c>
      <c r="X35" s="34" t="s">
        <v>246</v>
      </c>
      <c r="Y35" s="39"/>
      <c r="AA35" s="34">
        <f t="shared" si="4"/>
        <v>21</v>
      </c>
      <c r="AB35" s="34" t="s">
        <v>71</v>
      </c>
      <c r="AC35" s="34">
        <v>81.099999999999994</v>
      </c>
      <c r="AD35" s="34" t="s">
        <v>348</v>
      </c>
      <c r="AE35" s="34" t="s">
        <v>349</v>
      </c>
      <c r="AF35" s="34">
        <v>131.9</v>
      </c>
      <c r="AG35" s="34" t="s">
        <v>194</v>
      </c>
      <c r="AH35" s="34">
        <v>3</v>
      </c>
      <c r="AI35" s="34">
        <v>1</v>
      </c>
      <c r="AJ35" s="46" t="s">
        <v>195</v>
      </c>
      <c r="AK35" s="34" t="s">
        <v>246</v>
      </c>
      <c r="AL35" s="32"/>
      <c r="AN35" s="34">
        <f t="shared" si="2"/>
        <v>21</v>
      </c>
      <c r="AO35" s="34" t="s">
        <v>71</v>
      </c>
      <c r="AP35" s="34">
        <v>81.099999999999994</v>
      </c>
      <c r="AQ35" s="34" t="s">
        <v>364</v>
      </c>
      <c r="AR35" s="34" t="s">
        <v>369</v>
      </c>
      <c r="AS35" s="34">
        <v>47</v>
      </c>
      <c r="AT35" s="34" t="s">
        <v>293</v>
      </c>
      <c r="AU35" s="34">
        <v>3</v>
      </c>
      <c r="AV35" s="34">
        <v>1</v>
      </c>
      <c r="AW35" s="46" t="s">
        <v>195</v>
      </c>
      <c r="AX35" s="34" t="s">
        <v>246</v>
      </c>
      <c r="AY35" s="32"/>
    </row>
    <row r="36" spans="14:51" ht="37.5" customHeight="1">
      <c r="N36" s="37">
        <f t="shared" si="1"/>
        <v>22</v>
      </c>
      <c r="O36" s="34" t="s">
        <v>71</v>
      </c>
      <c r="P36" s="34">
        <v>99.3</v>
      </c>
      <c r="Q36" s="34" t="s">
        <v>304</v>
      </c>
      <c r="R36" s="34" t="s">
        <v>102</v>
      </c>
      <c r="S36" s="34">
        <v>118.5</v>
      </c>
      <c r="T36" s="34" t="s">
        <v>194</v>
      </c>
      <c r="U36" s="34">
        <v>3</v>
      </c>
      <c r="V36" s="34">
        <v>1</v>
      </c>
      <c r="W36" s="46" t="s">
        <v>195</v>
      </c>
      <c r="X36" s="34" t="s">
        <v>246</v>
      </c>
      <c r="Y36" s="39"/>
      <c r="AA36" s="34">
        <f t="shared" si="4"/>
        <v>22</v>
      </c>
      <c r="AB36" s="34" t="s">
        <v>71</v>
      </c>
      <c r="AC36" s="34">
        <v>81.099999999999994</v>
      </c>
      <c r="AD36" s="34" t="s">
        <v>348</v>
      </c>
      <c r="AE36" s="34" t="s">
        <v>350</v>
      </c>
      <c r="AF36" s="34">
        <v>193.2</v>
      </c>
      <c r="AG36" s="34" t="s">
        <v>194</v>
      </c>
      <c r="AH36" s="34">
        <v>3</v>
      </c>
      <c r="AI36" s="34">
        <v>1</v>
      </c>
      <c r="AJ36" s="46" t="s">
        <v>195</v>
      </c>
      <c r="AK36" s="34" t="s">
        <v>246</v>
      </c>
      <c r="AL36" s="32"/>
      <c r="AN36" s="34">
        <f t="shared" si="2"/>
        <v>22</v>
      </c>
      <c r="AO36" s="34" t="s">
        <v>71</v>
      </c>
      <c r="AP36" s="34">
        <v>81.099999999999994</v>
      </c>
      <c r="AQ36" s="34" t="s">
        <v>376</v>
      </c>
      <c r="AR36" s="34" t="s">
        <v>377</v>
      </c>
      <c r="AS36" s="34">
        <v>74</v>
      </c>
      <c r="AT36" s="34" t="s">
        <v>294</v>
      </c>
      <c r="AU36" s="34">
        <v>3</v>
      </c>
      <c r="AV36" s="34">
        <v>1</v>
      </c>
      <c r="AW36" s="46" t="s">
        <v>195</v>
      </c>
      <c r="AX36" s="34" t="s">
        <v>246</v>
      </c>
      <c r="AY36" s="32"/>
    </row>
    <row r="37" spans="14:51" ht="37.5" customHeight="1">
      <c r="N37" s="37">
        <f t="shared" ref="N37:N62" si="5">1+N36</f>
        <v>23</v>
      </c>
      <c r="O37" s="34" t="s">
        <v>71</v>
      </c>
      <c r="P37" s="34">
        <v>144.4</v>
      </c>
      <c r="Q37" s="34" t="s">
        <v>315</v>
      </c>
      <c r="R37" s="34" t="s">
        <v>72</v>
      </c>
      <c r="S37" s="34">
        <v>65.3</v>
      </c>
      <c r="T37" s="34" t="s">
        <v>194</v>
      </c>
      <c r="U37" s="34">
        <v>3</v>
      </c>
      <c r="V37" s="34">
        <v>1</v>
      </c>
      <c r="W37" s="46" t="s">
        <v>195</v>
      </c>
      <c r="X37" s="34" t="s">
        <v>246</v>
      </c>
      <c r="Y37" s="39"/>
      <c r="AA37" s="34">
        <f t="shared" si="4"/>
        <v>23</v>
      </c>
      <c r="AB37" s="34" t="s">
        <v>71</v>
      </c>
      <c r="AC37" s="34">
        <v>81.099999999999994</v>
      </c>
      <c r="AD37" s="34" t="s">
        <v>350</v>
      </c>
      <c r="AE37" s="34" t="s">
        <v>351</v>
      </c>
      <c r="AF37" s="34">
        <v>96</v>
      </c>
      <c r="AG37" s="34" t="s">
        <v>194</v>
      </c>
      <c r="AH37" s="34">
        <v>3</v>
      </c>
      <c r="AI37" s="34">
        <v>1</v>
      </c>
      <c r="AJ37" s="46" t="s">
        <v>195</v>
      </c>
      <c r="AK37" s="34" t="s">
        <v>246</v>
      </c>
      <c r="AL37" s="32"/>
      <c r="AN37" s="34">
        <f t="shared" si="2"/>
        <v>23</v>
      </c>
      <c r="AO37" s="34" t="s">
        <v>71</v>
      </c>
      <c r="AP37" s="34">
        <v>99.3</v>
      </c>
      <c r="AQ37" s="34" t="s">
        <v>363</v>
      </c>
      <c r="AR37" s="34" t="s">
        <v>378</v>
      </c>
      <c r="AS37" s="34">
        <v>40</v>
      </c>
      <c r="AT37" s="34" t="s">
        <v>295</v>
      </c>
      <c r="AU37" s="34">
        <v>3</v>
      </c>
      <c r="AV37" s="34">
        <v>1</v>
      </c>
      <c r="AW37" s="46" t="s">
        <v>195</v>
      </c>
      <c r="AX37" s="34" t="s">
        <v>246</v>
      </c>
      <c r="AY37" s="32"/>
    </row>
    <row r="38" spans="14:51" ht="37.5" customHeight="1">
      <c r="N38" s="37">
        <f t="shared" si="5"/>
        <v>24</v>
      </c>
      <c r="O38" s="34" t="s">
        <v>71</v>
      </c>
      <c r="P38" s="34">
        <v>56.7</v>
      </c>
      <c r="Q38" s="34" t="s">
        <v>72</v>
      </c>
      <c r="R38" s="34" t="s">
        <v>317</v>
      </c>
      <c r="S38" s="34">
        <v>33</v>
      </c>
      <c r="T38" s="34" t="s">
        <v>194</v>
      </c>
      <c r="U38" s="34">
        <v>3</v>
      </c>
      <c r="V38" s="34">
        <v>1</v>
      </c>
      <c r="W38" s="46" t="s">
        <v>195</v>
      </c>
      <c r="X38" s="34" t="s">
        <v>246</v>
      </c>
      <c r="Y38" s="39"/>
      <c r="AA38" s="34">
        <f t="shared" si="4"/>
        <v>24</v>
      </c>
      <c r="AB38" s="34" t="s">
        <v>71</v>
      </c>
      <c r="AC38" s="53">
        <v>144.4</v>
      </c>
      <c r="AD38" s="34" t="s">
        <v>347</v>
      </c>
      <c r="AE38" s="34" t="s">
        <v>270</v>
      </c>
      <c r="AF38" s="34">
        <v>55</v>
      </c>
      <c r="AG38" s="34" t="s">
        <v>194</v>
      </c>
      <c r="AH38" s="34">
        <v>3</v>
      </c>
      <c r="AI38" s="34">
        <v>1</v>
      </c>
      <c r="AJ38" s="46" t="s">
        <v>195</v>
      </c>
      <c r="AK38" s="34" t="s">
        <v>246</v>
      </c>
      <c r="AL38" s="32"/>
      <c r="AN38" s="364" t="s">
        <v>57</v>
      </c>
      <c r="AO38" s="340"/>
      <c r="AP38" s="340"/>
      <c r="AQ38" s="340"/>
      <c r="AR38" s="340"/>
      <c r="AS38" s="341"/>
      <c r="AT38" s="339" t="s">
        <v>58</v>
      </c>
      <c r="AU38" s="340"/>
      <c r="AV38" s="341"/>
      <c r="AW38" s="339" t="s">
        <v>34</v>
      </c>
      <c r="AX38" s="340"/>
      <c r="AY38" s="342"/>
    </row>
    <row r="39" spans="14:51" ht="37.5" customHeight="1">
      <c r="N39" s="37">
        <f t="shared" si="5"/>
        <v>25</v>
      </c>
      <c r="O39" s="34" t="s">
        <v>71</v>
      </c>
      <c r="P39" s="34">
        <v>56.7</v>
      </c>
      <c r="Q39" s="34" t="s">
        <v>72</v>
      </c>
      <c r="R39" s="34" t="s">
        <v>318</v>
      </c>
      <c r="S39" s="34">
        <v>68.8</v>
      </c>
      <c r="T39" s="34" t="s">
        <v>194</v>
      </c>
      <c r="U39" s="34">
        <v>3</v>
      </c>
      <c r="V39" s="34">
        <v>1</v>
      </c>
      <c r="W39" s="46" t="s">
        <v>195</v>
      </c>
      <c r="X39" s="34" t="s">
        <v>246</v>
      </c>
      <c r="Y39" s="39"/>
      <c r="AA39" s="34">
        <f t="shared" si="4"/>
        <v>25</v>
      </c>
      <c r="AB39" s="34" t="s">
        <v>71</v>
      </c>
      <c r="AC39" s="34">
        <v>56.7</v>
      </c>
      <c r="AD39" s="34" t="s">
        <v>270</v>
      </c>
      <c r="AE39" s="34" t="s">
        <v>352</v>
      </c>
      <c r="AF39" s="34">
        <v>80.2</v>
      </c>
      <c r="AG39" s="34" t="s">
        <v>194</v>
      </c>
      <c r="AH39" s="34">
        <v>3</v>
      </c>
      <c r="AI39" s="34">
        <v>1</v>
      </c>
      <c r="AJ39" s="46" t="s">
        <v>195</v>
      </c>
      <c r="AK39" s="34" t="s">
        <v>246</v>
      </c>
      <c r="AL39" s="32"/>
      <c r="AN39" s="48" t="s">
        <v>35</v>
      </c>
      <c r="AO39" s="361" t="s">
        <v>96</v>
      </c>
      <c r="AP39" s="362"/>
      <c r="AQ39" s="362"/>
      <c r="AR39" s="362"/>
      <c r="AS39" s="363"/>
      <c r="AT39" s="361"/>
      <c r="AU39" s="362"/>
      <c r="AV39" s="363"/>
      <c r="AW39" s="361"/>
      <c r="AX39" s="362"/>
      <c r="AY39" s="371"/>
    </row>
    <row r="40" spans="14:51" ht="37.5" customHeight="1">
      <c r="N40" s="37">
        <f t="shared" si="5"/>
        <v>26</v>
      </c>
      <c r="O40" s="34" t="s">
        <v>71</v>
      </c>
      <c r="P40" s="34">
        <v>144.4</v>
      </c>
      <c r="Q40" s="34" t="s">
        <v>72</v>
      </c>
      <c r="R40" s="34" t="s">
        <v>319</v>
      </c>
      <c r="S40" s="34">
        <v>62</v>
      </c>
      <c r="T40" s="34" t="s">
        <v>194</v>
      </c>
      <c r="U40" s="34">
        <v>3</v>
      </c>
      <c r="V40" s="34">
        <v>1</v>
      </c>
      <c r="W40" s="46" t="s">
        <v>195</v>
      </c>
      <c r="X40" s="34" t="s">
        <v>246</v>
      </c>
      <c r="Y40" s="39"/>
      <c r="AA40" s="34">
        <f t="shared" si="4"/>
        <v>26</v>
      </c>
      <c r="AB40" s="34" t="s">
        <v>71</v>
      </c>
      <c r="AC40" s="34">
        <v>144.4</v>
      </c>
      <c r="AD40" s="34" t="s">
        <v>353</v>
      </c>
      <c r="AE40" s="34" t="s">
        <v>354</v>
      </c>
      <c r="AF40" s="34">
        <v>91.1</v>
      </c>
      <c r="AG40" s="34" t="s">
        <v>194</v>
      </c>
      <c r="AH40" s="34">
        <v>3</v>
      </c>
      <c r="AI40" s="34">
        <v>1</v>
      </c>
      <c r="AJ40" s="46" t="s">
        <v>195</v>
      </c>
      <c r="AK40" s="34" t="s">
        <v>246</v>
      </c>
      <c r="AL40" s="32"/>
      <c r="AN40" s="48" t="s">
        <v>36</v>
      </c>
      <c r="AO40" s="361" t="s">
        <v>97</v>
      </c>
      <c r="AP40" s="362"/>
      <c r="AQ40" s="362"/>
      <c r="AR40" s="362"/>
      <c r="AS40" s="363"/>
      <c r="AT40" s="361"/>
      <c r="AU40" s="362"/>
      <c r="AV40" s="363"/>
      <c r="AW40" s="361"/>
      <c r="AX40" s="362"/>
      <c r="AY40" s="371"/>
    </row>
    <row r="41" spans="14:51" ht="37.5" customHeight="1">
      <c r="N41" s="37">
        <f t="shared" si="5"/>
        <v>27</v>
      </c>
      <c r="O41" s="34" t="s">
        <v>71</v>
      </c>
      <c r="P41" s="34">
        <v>99.3</v>
      </c>
      <c r="Q41" s="34" t="s">
        <v>303</v>
      </c>
      <c r="R41" s="34" t="s">
        <v>320</v>
      </c>
      <c r="S41" s="34">
        <v>67.400000000000006</v>
      </c>
      <c r="T41" s="34" t="s">
        <v>194</v>
      </c>
      <c r="U41" s="34">
        <v>3</v>
      </c>
      <c r="V41" s="34">
        <v>1</v>
      </c>
      <c r="W41" s="46" t="s">
        <v>195</v>
      </c>
      <c r="X41" s="34" t="s">
        <v>246</v>
      </c>
      <c r="Y41" s="39"/>
      <c r="AA41" s="34">
        <f t="shared" si="4"/>
        <v>27</v>
      </c>
      <c r="AB41" s="34" t="s">
        <v>71</v>
      </c>
      <c r="AC41" s="34">
        <v>144.4</v>
      </c>
      <c r="AD41" s="34" t="s">
        <v>354</v>
      </c>
      <c r="AE41" s="34" t="s">
        <v>302</v>
      </c>
      <c r="AF41" s="34">
        <v>258</v>
      </c>
      <c r="AG41" s="34" t="s">
        <v>194</v>
      </c>
      <c r="AH41" s="34">
        <v>3</v>
      </c>
      <c r="AI41" s="34">
        <v>1</v>
      </c>
      <c r="AJ41" s="46" t="s">
        <v>195</v>
      </c>
      <c r="AK41" s="34" t="s">
        <v>246</v>
      </c>
      <c r="AL41" s="32"/>
      <c r="AN41" s="48" t="s">
        <v>37</v>
      </c>
      <c r="AO41" s="368"/>
      <c r="AP41" s="369"/>
      <c r="AQ41" s="369"/>
      <c r="AR41" s="369"/>
      <c r="AS41" s="370"/>
      <c r="AT41" s="361"/>
      <c r="AU41" s="362"/>
      <c r="AV41" s="363"/>
      <c r="AW41" s="361"/>
      <c r="AX41" s="362"/>
      <c r="AY41" s="371"/>
    </row>
    <row r="42" spans="14:51" ht="37.5" customHeight="1">
      <c r="N42" s="37">
        <f t="shared" si="5"/>
        <v>28</v>
      </c>
      <c r="O42" s="34" t="s">
        <v>71</v>
      </c>
      <c r="P42" s="34">
        <v>56.7</v>
      </c>
      <c r="Q42" s="34" t="s">
        <v>77</v>
      </c>
      <c r="R42" s="34" t="s">
        <v>271</v>
      </c>
      <c r="S42" s="34">
        <v>144.5</v>
      </c>
      <c r="T42" s="34" t="s">
        <v>194</v>
      </c>
      <c r="U42" s="34">
        <v>3</v>
      </c>
      <c r="V42" s="34">
        <v>1</v>
      </c>
      <c r="W42" s="46" t="s">
        <v>195</v>
      </c>
      <c r="X42" s="34" t="s">
        <v>246</v>
      </c>
      <c r="Y42" s="39"/>
      <c r="AA42" s="34">
        <f t="shared" si="4"/>
        <v>28</v>
      </c>
      <c r="AB42" s="34" t="s">
        <v>71</v>
      </c>
      <c r="AC42" s="34">
        <v>144.4</v>
      </c>
      <c r="AD42" s="34" t="s">
        <v>355</v>
      </c>
      <c r="AE42" s="34" t="s">
        <v>346</v>
      </c>
      <c r="AF42" s="34">
        <v>123</v>
      </c>
      <c r="AG42" s="34" t="s">
        <v>194</v>
      </c>
      <c r="AH42" s="34">
        <v>3</v>
      </c>
      <c r="AI42" s="34">
        <v>1</v>
      </c>
      <c r="AJ42" s="46" t="s">
        <v>195</v>
      </c>
      <c r="AK42" s="34" t="s">
        <v>246</v>
      </c>
      <c r="AL42" s="32"/>
      <c r="AN42" s="289" t="s">
        <v>38</v>
      </c>
      <c r="AO42" s="289"/>
      <c r="AP42" s="390"/>
      <c r="AQ42" s="391"/>
      <c r="AR42" s="391"/>
      <c r="AS42" s="391"/>
      <c r="AT42" s="392"/>
      <c r="AU42" s="392"/>
      <c r="AV42" s="392"/>
      <c r="AW42" s="392"/>
      <c r="AX42" s="392"/>
      <c r="AY42" s="392"/>
    </row>
    <row r="43" spans="14:51" ht="37.5" customHeight="1">
      <c r="N43" s="37">
        <f t="shared" si="5"/>
        <v>29</v>
      </c>
      <c r="O43" s="34" t="s">
        <v>71</v>
      </c>
      <c r="P43" s="34">
        <v>81.099999999999994</v>
      </c>
      <c r="Q43" s="34" t="s">
        <v>271</v>
      </c>
      <c r="R43" s="34" t="s">
        <v>306</v>
      </c>
      <c r="S43" s="34">
        <v>160</v>
      </c>
      <c r="T43" s="34" t="s">
        <v>194</v>
      </c>
      <c r="U43" s="34">
        <v>3</v>
      </c>
      <c r="V43" s="34">
        <v>1</v>
      </c>
      <c r="W43" s="46" t="s">
        <v>195</v>
      </c>
      <c r="X43" s="34" t="s">
        <v>246</v>
      </c>
      <c r="Y43" s="39"/>
      <c r="AA43" s="34">
        <f t="shared" si="4"/>
        <v>29</v>
      </c>
      <c r="AB43" s="34" t="s">
        <v>71</v>
      </c>
      <c r="AC43" s="34">
        <v>56.7</v>
      </c>
      <c r="AD43" s="34" t="s">
        <v>353</v>
      </c>
      <c r="AE43" s="34" t="s">
        <v>383</v>
      </c>
      <c r="AF43" s="34">
        <v>76.400000000000006</v>
      </c>
      <c r="AG43" s="34" t="s">
        <v>261</v>
      </c>
      <c r="AH43" s="34">
        <v>3</v>
      </c>
      <c r="AI43" s="34">
        <v>1</v>
      </c>
      <c r="AJ43" s="46" t="s">
        <v>195</v>
      </c>
      <c r="AK43" s="34" t="s">
        <v>246</v>
      </c>
      <c r="AL43" s="32"/>
    </row>
    <row r="44" spans="14:51" ht="37.5" customHeight="1">
      <c r="N44" s="37">
        <f t="shared" si="5"/>
        <v>30</v>
      </c>
      <c r="O44" s="34" t="s">
        <v>71</v>
      </c>
      <c r="P44" s="34">
        <v>81.099999999999994</v>
      </c>
      <c r="Q44" s="34" t="s">
        <v>271</v>
      </c>
      <c r="R44" s="34" t="s">
        <v>321</v>
      </c>
      <c r="S44" s="34">
        <v>282.89999999999998</v>
      </c>
      <c r="T44" s="34" t="s">
        <v>194</v>
      </c>
      <c r="U44" s="34">
        <v>3</v>
      </c>
      <c r="V44" s="34">
        <v>1</v>
      </c>
      <c r="W44" s="46" t="s">
        <v>195</v>
      </c>
      <c r="X44" s="34" t="s">
        <v>246</v>
      </c>
      <c r="Y44" s="39"/>
      <c r="AA44" s="34">
        <f t="shared" si="4"/>
        <v>30</v>
      </c>
      <c r="AB44" s="34" t="s">
        <v>71</v>
      </c>
      <c r="AC44" s="34">
        <v>56.7</v>
      </c>
      <c r="AD44" s="34" t="s">
        <v>354</v>
      </c>
      <c r="AE44" s="34" t="s">
        <v>384</v>
      </c>
      <c r="AF44" s="34">
        <v>105.9</v>
      </c>
      <c r="AG44" s="34" t="s">
        <v>275</v>
      </c>
      <c r="AH44" s="34">
        <v>3</v>
      </c>
      <c r="AI44" s="34">
        <v>1</v>
      </c>
      <c r="AJ44" s="46" t="s">
        <v>195</v>
      </c>
      <c r="AK44" s="34" t="s">
        <v>246</v>
      </c>
      <c r="AL44" s="32"/>
    </row>
    <row r="45" spans="14:51" ht="37.5" customHeight="1">
      <c r="N45" s="37">
        <f t="shared" si="5"/>
        <v>31</v>
      </c>
      <c r="O45" s="34" t="s">
        <v>71</v>
      </c>
      <c r="P45" s="34">
        <v>81.099999999999994</v>
      </c>
      <c r="Q45" s="34" t="s">
        <v>321</v>
      </c>
      <c r="R45" s="34" t="s">
        <v>322</v>
      </c>
      <c r="S45" s="34">
        <v>418.9</v>
      </c>
      <c r="T45" s="34" t="s">
        <v>194</v>
      </c>
      <c r="U45" s="34">
        <v>3</v>
      </c>
      <c r="V45" s="34">
        <v>1</v>
      </c>
      <c r="W45" s="46" t="s">
        <v>195</v>
      </c>
      <c r="X45" s="34" t="s">
        <v>246</v>
      </c>
      <c r="Y45" s="39"/>
      <c r="AA45" s="34">
        <f t="shared" si="4"/>
        <v>31</v>
      </c>
      <c r="AB45" s="34" t="s">
        <v>71</v>
      </c>
      <c r="AC45" s="34">
        <v>56.7</v>
      </c>
      <c r="AD45" s="34" t="s">
        <v>385</v>
      </c>
      <c r="AE45" s="34" t="s">
        <v>386</v>
      </c>
      <c r="AF45" s="34">
        <v>36.1</v>
      </c>
      <c r="AG45" s="34" t="s">
        <v>276</v>
      </c>
      <c r="AH45" s="34">
        <v>3</v>
      </c>
      <c r="AI45" s="34">
        <v>1</v>
      </c>
      <c r="AJ45" s="46" t="s">
        <v>195</v>
      </c>
      <c r="AK45" s="34" t="s">
        <v>246</v>
      </c>
      <c r="AL45" s="32"/>
    </row>
    <row r="46" spans="14:51" ht="37.5" customHeight="1">
      <c r="N46" s="37">
        <f t="shared" si="5"/>
        <v>32</v>
      </c>
      <c r="O46" s="34" t="s">
        <v>71</v>
      </c>
      <c r="P46" s="34">
        <v>81.099999999999994</v>
      </c>
      <c r="Q46" s="34" t="s">
        <v>321</v>
      </c>
      <c r="R46" s="34" t="s">
        <v>323</v>
      </c>
      <c r="S46" s="34">
        <v>46</v>
      </c>
      <c r="T46" s="34" t="s">
        <v>194</v>
      </c>
      <c r="U46" s="34">
        <v>3</v>
      </c>
      <c r="V46" s="34">
        <v>1</v>
      </c>
      <c r="W46" s="46" t="s">
        <v>195</v>
      </c>
      <c r="X46" s="34" t="s">
        <v>246</v>
      </c>
      <c r="Y46" s="39"/>
      <c r="AA46" s="34">
        <f t="shared" si="4"/>
        <v>32</v>
      </c>
      <c r="AB46" s="34" t="s">
        <v>71</v>
      </c>
      <c r="AC46" s="34">
        <v>56.7</v>
      </c>
      <c r="AD46" s="34" t="s">
        <v>350</v>
      </c>
      <c r="AE46" s="34" t="s">
        <v>387</v>
      </c>
      <c r="AF46" s="34">
        <v>42</v>
      </c>
      <c r="AG46" s="34" t="s">
        <v>277</v>
      </c>
      <c r="AH46" s="34">
        <v>3</v>
      </c>
      <c r="AI46" s="34">
        <v>1</v>
      </c>
      <c r="AJ46" s="46" t="s">
        <v>195</v>
      </c>
      <c r="AK46" s="34" t="s">
        <v>246</v>
      </c>
      <c r="AL46" s="32"/>
    </row>
    <row r="47" spans="14:51" ht="37.5" customHeight="1">
      <c r="N47" s="37">
        <f t="shared" si="5"/>
        <v>33</v>
      </c>
      <c r="O47" s="34" t="s">
        <v>71</v>
      </c>
      <c r="P47" s="34">
        <v>81.099999999999994</v>
      </c>
      <c r="Q47" s="34" t="s">
        <v>323</v>
      </c>
      <c r="R47" s="34" t="s">
        <v>324</v>
      </c>
      <c r="S47" s="34">
        <v>175.2</v>
      </c>
      <c r="T47" s="34" t="s">
        <v>194</v>
      </c>
      <c r="U47" s="34">
        <v>3</v>
      </c>
      <c r="V47" s="34">
        <v>1</v>
      </c>
      <c r="W47" s="46" t="s">
        <v>195</v>
      </c>
      <c r="X47" s="34" t="s">
        <v>246</v>
      </c>
      <c r="Y47" s="32"/>
      <c r="AA47" s="34">
        <f t="shared" si="4"/>
        <v>33</v>
      </c>
      <c r="AB47" s="34" t="s">
        <v>71</v>
      </c>
      <c r="AC47" s="34">
        <v>56.7</v>
      </c>
      <c r="AD47" s="34" t="s">
        <v>351</v>
      </c>
      <c r="AE47" s="34" t="s">
        <v>388</v>
      </c>
      <c r="AF47" s="34">
        <v>29</v>
      </c>
      <c r="AG47" s="34" t="s">
        <v>278</v>
      </c>
      <c r="AH47" s="34">
        <v>3</v>
      </c>
      <c r="AI47" s="34">
        <v>1</v>
      </c>
      <c r="AJ47" s="46" t="s">
        <v>195</v>
      </c>
      <c r="AK47" s="34" t="s">
        <v>246</v>
      </c>
      <c r="AL47" s="32"/>
    </row>
    <row r="48" spans="14:51" ht="37.5" customHeight="1">
      <c r="N48" s="37">
        <f t="shared" si="5"/>
        <v>34</v>
      </c>
      <c r="O48" s="34" t="s">
        <v>71</v>
      </c>
      <c r="P48" s="34">
        <v>81.099999999999994</v>
      </c>
      <c r="Q48" s="34" t="s">
        <v>324</v>
      </c>
      <c r="R48" s="34" t="s">
        <v>308</v>
      </c>
      <c r="S48" s="34">
        <v>78</v>
      </c>
      <c r="T48" s="34" t="s">
        <v>194</v>
      </c>
      <c r="U48" s="34">
        <v>3</v>
      </c>
      <c r="V48" s="34">
        <v>1</v>
      </c>
      <c r="W48" s="46" t="s">
        <v>195</v>
      </c>
      <c r="X48" s="34" t="s">
        <v>246</v>
      </c>
      <c r="Y48" s="32"/>
      <c r="AA48" s="34">
        <f t="shared" si="4"/>
        <v>34</v>
      </c>
      <c r="AB48" s="34" t="s">
        <v>71</v>
      </c>
      <c r="AC48" s="34">
        <v>64.7</v>
      </c>
      <c r="AD48" s="34" t="s">
        <v>389</v>
      </c>
      <c r="AE48" s="34" t="s">
        <v>385</v>
      </c>
      <c r="AF48" s="34">
        <v>25.1</v>
      </c>
      <c r="AG48" s="34" t="s">
        <v>279</v>
      </c>
      <c r="AH48" s="34">
        <v>3</v>
      </c>
      <c r="AI48" s="34">
        <v>1</v>
      </c>
      <c r="AJ48" s="46" t="s">
        <v>195</v>
      </c>
      <c r="AK48" s="34" t="s">
        <v>246</v>
      </c>
      <c r="AL48" s="32"/>
    </row>
    <row r="49" spans="14:38" ht="37.5" customHeight="1">
      <c r="N49" s="37">
        <f t="shared" si="5"/>
        <v>35</v>
      </c>
      <c r="O49" s="34" t="s">
        <v>71</v>
      </c>
      <c r="P49" s="34">
        <v>81.099999999999994</v>
      </c>
      <c r="Q49" s="34" t="s">
        <v>322</v>
      </c>
      <c r="R49" s="34" t="s">
        <v>325</v>
      </c>
      <c r="S49" s="34">
        <v>7</v>
      </c>
      <c r="T49" s="34" t="s">
        <v>194</v>
      </c>
      <c r="U49" s="34">
        <v>3</v>
      </c>
      <c r="V49" s="34">
        <v>1</v>
      </c>
      <c r="W49" s="46" t="s">
        <v>195</v>
      </c>
      <c r="X49" s="34" t="s">
        <v>246</v>
      </c>
      <c r="Y49" s="32"/>
      <c r="AA49" s="34">
        <f t="shared" si="4"/>
        <v>35</v>
      </c>
      <c r="AB49" s="34" t="s">
        <v>71</v>
      </c>
      <c r="AC49" s="34">
        <v>64.7</v>
      </c>
      <c r="AD49" s="34" t="s">
        <v>385</v>
      </c>
      <c r="AE49" s="34" t="s">
        <v>390</v>
      </c>
      <c r="AF49" s="34">
        <v>19.399999999999999</v>
      </c>
      <c r="AG49" s="34" t="s">
        <v>280</v>
      </c>
      <c r="AH49" s="34">
        <v>3</v>
      </c>
      <c r="AI49" s="34">
        <v>1</v>
      </c>
      <c r="AJ49" s="46" t="s">
        <v>195</v>
      </c>
      <c r="AK49" s="34" t="s">
        <v>246</v>
      </c>
      <c r="AL49" s="32"/>
    </row>
    <row r="50" spans="14:38" ht="37.5" customHeight="1">
      <c r="N50" s="37">
        <f t="shared" si="5"/>
        <v>36</v>
      </c>
      <c r="O50" s="34" t="s">
        <v>71</v>
      </c>
      <c r="P50" s="34">
        <v>56.7</v>
      </c>
      <c r="Q50" s="34" t="s">
        <v>322</v>
      </c>
      <c r="R50" s="34" t="s">
        <v>326</v>
      </c>
      <c r="S50" s="34">
        <v>35</v>
      </c>
      <c r="T50" s="34" t="s">
        <v>194</v>
      </c>
      <c r="U50" s="34">
        <v>3</v>
      </c>
      <c r="V50" s="34">
        <v>1</v>
      </c>
      <c r="W50" s="46" t="s">
        <v>195</v>
      </c>
      <c r="X50" s="34" t="s">
        <v>246</v>
      </c>
      <c r="Y50" s="32"/>
      <c r="AA50" s="34">
        <f t="shared" si="4"/>
        <v>36</v>
      </c>
      <c r="AB50" s="34" t="s">
        <v>71</v>
      </c>
      <c r="AC50" s="34">
        <v>64.7</v>
      </c>
      <c r="AD50" s="34" t="s">
        <v>390</v>
      </c>
      <c r="AE50" s="34" t="s">
        <v>391</v>
      </c>
      <c r="AF50" s="34">
        <v>21.8</v>
      </c>
      <c r="AG50" s="34" t="s">
        <v>281</v>
      </c>
      <c r="AH50" s="34">
        <v>3</v>
      </c>
      <c r="AI50" s="34">
        <v>1</v>
      </c>
      <c r="AJ50" s="46" t="s">
        <v>195</v>
      </c>
      <c r="AK50" s="34" t="s">
        <v>246</v>
      </c>
      <c r="AL50" s="32"/>
    </row>
    <row r="51" spans="14:38" ht="37.5" customHeight="1">
      <c r="N51" s="37">
        <f t="shared" si="5"/>
        <v>37</v>
      </c>
      <c r="O51" s="34" t="s">
        <v>71</v>
      </c>
      <c r="P51" s="34">
        <v>81.099999999999994</v>
      </c>
      <c r="Q51" s="34" t="s">
        <v>322</v>
      </c>
      <c r="R51" s="34" t="s">
        <v>269</v>
      </c>
      <c r="S51" s="34">
        <v>103.5</v>
      </c>
      <c r="T51" s="34" t="s">
        <v>194</v>
      </c>
      <c r="U51" s="34">
        <v>3</v>
      </c>
      <c r="V51" s="34">
        <v>1</v>
      </c>
      <c r="W51" s="46" t="s">
        <v>195</v>
      </c>
      <c r="X51" s="34" t="s">
        <v>246</v>
      </c>
      <c r="Y51" s="32"/>
      <c r="AA51" s="34">
        <f t="shared" si="4"/>
        <v>37</v>
      </c>
      <c r="AB51" s="34" t="s">
        <v>71</v>
      </c>
      <c r="AC51" s="34">
        <v>64.7</v>
      </c>
      <c r="AD51" s="34" t="s">
        <v>390</v>
      </c>
      <c r="AE51" s="34" t="s">
        <v>392</v>
      </c>
      <c r="AF51" s="34">
        <v>126.5</v>
      </c>
      <c r="AG51" s="34" t="s">
        <v>282</v>
      </c>
      <c r="AH51" s="34">
        <v>3</v>
      </c>
      <c r="AI51" s="34">
        <v>1</v>
      </c>
      <c r="AJ51" s="46" t="s">
        <v>195</v>
      </c>
      <c r="AK51" s="34" t="s">
        <v>246</v>
      </c>
      <c r="AL51" s="32"/>
    </row>
    <row r="52" spans="14:38" ht="37.5" customHeight="1">
      <c r="N52" s="37">
        <f t="shared" si="5"/>
        <v>38</v>
      </c>
      <c r="O52" s="34" t="s">
        <v>71</v>
      </c>
      <c r="P52" s="34">
        <v>81.099999999999994</v>
      </c>
      <c r="Q52" s="34" t="s">
        <v>269</v>
      </c>
      <c r="R52" s="34" t="s">
        <v>324</v>
      </c>
      <c r="S52" s="34">
        <v>403.8</v>
      </c>
      <c r="T52" s="34" t="s">
        <v>194</v>
      </c>
      <c r="U52" s="34">
        <v>3</v>
      </c>
      <c r="V52" s="34">
        <v>1</v>
      </c>
      <c r="W52" s="46" t="s">
        <v>195</v>
      </c>
      <c r="X52" s="34" t="s">
        <v>246</v>
      </c>
      <c r="Y52" s="32"/>
      <c r="AA52" s="34">
        <f t="shared" si="4"/>
        <v>38</v>
      </c>
      <c r="AB52" s="34" t="s">
        <v>71</v>
      </c>
      <c r="AC52" s="34">
        <v>64.7</v>
      </c>
      <c r="AD52" s="34" t="s">
        <v>392</v>
      </c>
      <c r="AE52" s="34" t="s">
        <v>393</v>
      </c>
      <c r="AF52" s="34">
        <v>55</v>
      </c>
      <c r="AG52" s="34" t="s">
        <v>283</v>
      </c>
      <c r="AH52" s="34">
        <v>3</v>
      </c>
      <c r="AI52" s="34">
        <v>1</v>
      </c>
      <c r="AJ52" s="46" t="s">
        <v>195</v>
      </c>
      <c r="AK52" s="34" t="s">
        <v>246</v>
      </c>
      <c r="AL52" s="32"/>
    </row>
    <row r="53" spans="14:38" ht="37.5" customHeight="1">
      <c r="N53" s="37">
        <f t="shared" si="5"/>
        <v>39</v>
      </c>
      <c r="O53" s="34" t="s">
        <v>71</v>
      </c>
      <c r="P53" s="34">
        <v>81.099999999999994</v>
      </c>
      <c r="Q53" s="34" t="s">
        <v>319</v>
      </c>
      <c r="R53" s="34" t="s">
        <v>269</v>
      </c>
      <c r="S53" s="34">
        <v>228.9</v>
      </c>
      <c r="T53" s="34" t="s">
        <v>194</v>
      </c>
      <c r="U53" s="34">
        <v>3</v>
      </c>
      <c r="V53" s="34">
        <v>1</v>
      </c>
      <c r="W53" s="46" t="s">
        <v>195</v>
      </c>
      <c r="X53" s="34" t="s">
        <v>246</v>
      </c>
      <c r="Y53" s="32"/>
      <c r="AA53" s="58" t="s">
        <v>57</v>
      </c>
      <c r="AB53" s="55"/>
      <c r="AC53" s="55"/>
      <c r="AD53" s="55"/>
      <c r="AE53" s="55"/>
      <c r="AF53" s="56"/>
      <c r="AG53" s="54" t="s">
        <v>58</v>
      </c>
      <c r="AH53" s="55"/>
      <c r="AI53" s="56"/>
      <c r="AJ53" s="54" t="s">
        <v>34</v>
      </c>
      <c r="AK53" s="55"/>
      <c r="AL53" s="57"/>
    </row>
    <row r="54" spans="14:38" ht="37.5" customHeight="1">
      <c r="N54" s="37">
        <f t="shared" si="5"/>
        <v>40</v>
      </c>
      <c r="O54" s="34" t="s">
        <v>71</v>
      </c>
      <c r="P54" s="34">
        <v>81.099999999999994</v>
      </c>
      <c r="Q54" s="34" t="s">
        <v>325</v>
      </c>
      <c r="R54" s="34" t="s">
        <v>171</v>
      </c>
      <c r="S54" s="34">
        <v>143.69999999999999</v>
      </c>
      <c r="T54" s="34" t="s">
        <v>194</v>
      </c>
      <c r="U54" s="34">
        <v>3</v>
      </c>
      <c r="V54" s="34">
        <v>1</v>
      </c>
      <c r="W54" s="46" t="s">
        <v>195</v>
      </c>
      <c r="X54" s="34" t="s">
        <v>246</v>
      </c>
      <c r="Y54" s="32"/>
      <c r="AA54" s="48" t="s">
        <v>35</v>
      </c>
      <c r="AB54" s="344" t="s">
        <v>96</v>
      </c>
      <c r="AC54" s="345"/>
      <c r="AD54" s="345"/>
      <c r="AE54" s="345"/>
      <c r="AF54" s="346"/>
      <c r="AG54" s="361"/>
      <c r="AH54" s="362"/>
      <c r="AI54" s="363"/>
      <c r="AJ54" s="361"/>
      <c r="AK54" s="362"/>
      <c r="AL54" s="371"/>
    </row>
    <row r="55" spans="14:38" ht="37.5" customHeight="1">
      <c r="N55" s="37">
        <f t="shared" si="5"/>
        <v>41</v>
      </c>
      <c r="O55" s="34" t="s">
        <v>71</v>
      </c>
      <c r="P55" s="34">
        <v>67.400000000000006</v>
      </c>
      <c r="Q55" s="34" t="s">
        <v>171</v>
      </c>
      <c r="R55" s="34" t="s">
        <v>100</v>
      </c>
      <c r="S55" s="34">
        <v>230.4</v>
      </c>
      <c r="T55" s="34" t="s">
        <v>194</v>
      </c>
      <c r="U55" s="34">
        <v>3</v>
      </c>
      <c r="V55" s="34">
        <v>1</v>
      </c>
      <c r="W55" s="46" t="s">
        <v>195</v>
      </c>
      <c r="X55" s="34" t="s">
        <v>246</v>
      </c>
      <c r="Y55" s="32"/>
      <c r="AA55" s="48" t="s">
        <v>36</v>
      </c>
      <c r="AB55" s="344" t="s">
        <v>97</v>
      </c>
      <c r="AC55" s="345"/>
      <c r="AD55" s="345"/>
      <c r="AE55" s="345"/>
      <c r="AF55" s="346"/>
      <c r="AG55" s="361"/>
      <c r="AH55" s="362"/>
      <c r="AI55" s="363"/>
      <c r="AJ55" s="361"/>
      <c r="AK55" s="362"/>
      <c r="AL55" s="371"/>
    </row>
    <row r="56" spans="14:38" ht="37.5" customHeight="1">
      <c r="N56" s="37">
        <f t="shared" si="5"/>
        <v>42</v>
      </c>
      <c r="O56" s="34" t="s">
        <v>71</v>
      </c>
      <c r="P56" s="34">
        <v>67.400000000000006</v>
      </c>
      <c r="Q56" s="34" t="s">
        <v>171</v>
      </c>
      <c r="R56" s="34" t="s">
        <v>327</v>
      </c>
      <c r="S56" s="34">
        <v>304.2</v>
      </c>
      <c r="T56" s="34" t="s">
        <v>194</v>
      </c>
      <c r="U56" s="34">
        <v>3</v>
      </c>
      <c r="V56" s="34">
        <v>1</v>
      </c>
      <c r="W56" s="46" t="s">
        <v>195</v>
      </c>
      <c r="X56" s="34" t="s">
        <v>246</v>
      </c>
      <c r="Y56" s="32"/>
      <c r="AA56" s="48" t="s">
        <v>37</v>
      </c>
      <c r="AB56" s="368"/>
      <c r="AC56" s="369"/>
      <c r="AD56" s="369"/>
      <c r="AE56" s="369"/>
      <c r="AF56" s="370"/>
      <c r="AG56" s="361"/>
      <c r="AH56" s="362"/>
      <c r="AI56" s="363"/>
      <c r="AJ56" s="361"/>
      <c r="AK56" s="362"/>
      <c r="AL56" s="371"/>
    </row>
    <row r="57" spans="14:38" ht="37.5" customHeight="1">
      <c r="N57" s="37">
        <f t="shared" si="5"/>
        <v>43</v>
      </c>
      <c r="O57" s="34" t="s">
        <v>71</v>
      </c>
      <c r="P57" s="34">
        <v>56.7</v>
      </c>
      <c r="Q57" s="34" t="s">
        <v>327</v>
      </c>
      <c r="R57" s="34" t="s">
        <v>328</v>
      </c>
      <c r="S57" s="34">
        <v>84.4</v>
      </c>
      <c r="T57" s="34" t="s">
        <v>194</v>
      </c>
      <c r="U57" s="34">
        <v>3</v>
      </c>
      <c r="V57" s="34">
        <v>1</v>
      </c>
      <c r="W57" s="46" t="s">
        <v>195</v>
      </c>
      <c r="X57" s="34" t="s">
        <v>246</v>
      </c>
      <c r="Y57" s="32"/>
      <c r="AA57" s="289" t="s">
        <v>38</v>
      </c>
      <c r="AB57" s="289"/>
      <c r="AC57" s="390"/>
      <c r="AD57" s="391"/>
      <c r="AE57" s="391"/>
      <c r="AF57" s="391"/>
      <c r="AG57" s="392"/>
      <c r="AH57" s="392"/>
      <c r="AI57" s="392"/>
      <c r="AJ57" s="392"/>
      <c r="AK57" s="392"/>
      <c r="AL57" s="392"/>
    </row>
    <row r="58" spans="14:38" ht="37.5" customHeight="1">
      <c r="N58" s="37">
        <f t="shared" si="5"/>
        <v>44</v>
      </c>
      <c r="O58" s="34" t="s">
        <v>71</v>
      </c>
      <c r="P58" s="34">
        <v>56.7</v>
      </c>
      <c r="Q58" s="34" t="s">
        <v>327</v>
      </c>
      <c r="R58" s="34" t="s">
        <v>329</v>
      </c>
      <c r="S58" s="34">
        <v>61.8</v>
      </c>
      <c r="T58" s="34" t="s">
        <v>194</v>
      </c>
      <c r="U58" s="34">
        <v>3</v>
      </c>
      <c r="V58" s="34">
        <v>1</v>
      </c>
      <c r="W58" s="46" t="s">
        <v>195</v>
      </c>
      <c r="X58" s="34" t="s">
        <v>246</v>
      </c>
      <c r="Y58" s="32"/>
    </row>
    <row r="59" spans="14:38" ht="37.5" customHeight="1">
      <c r="N59" s="37">
        <f t="shared" si="5"/>
        <v>45</v>
      </c>
      <c r="O59" s="34" t="s">
        <v>71</v>
      </c>
      <c r="P59" s="34">
        <v>56.7</v>
      </c>
      <c r="Q59" s="34" t="s">
        <v>329</v>
      </c>
      <c r="R59" s="34" t="s">
        <v>330</v>
      </c>
      <c r="S59" s="34">
        <v>22.3</v>
      </c>
      <c r="T59" s="34" t="s">
        <v>194</v>
      </c>
      <c r="U59" s="34">
        <v>3</v>
      </c>
      <c r="V59" s="34">
        <v>1</v>
      </c>
      <c r="W59" s="46" t="s">
        <v>195</v>
      </c>
      <c r="X59" s="34" t="s">
        <v>246</v>
      </c>
      <c r="Y59" s="32"/>
    </row>
    <row r="60" spans="14:38" ht="37.5" customHeight="1">
      <c r="N60" s="37">
        <f t="shared" si="5"/>
        <v>46</v>
      </c>
      <c r="O60" s="34" t="s">
        <v>71</v>
      </c>
      <c r="P60" s="34">
        <v>56.7</v>
      </c>
      <c r="Q60" s="34" t="s">
        <v>329</v>
      </c>
      <c r="R60" s="34" t="s">
        <v>328</v>
      </c>
      <c r="S60" s="34">
        <v>15</v>
      </c>
      <c r="T60" s="34" t="s">
        <v>194</v>
      </c>
      <c r="U60" s="34">
        <v>3</v>
      </c>
      <c r="V60" s="34">
        <v>1</v>
      </c>
      <c r="W60" s="46" t="s">
        <v>195</v>
      </c>
      <c r="X60" s="34" t="s">
        <v>246</v>
      </c>
      <c r="Y60" s="32"/>
    </row>
    <row r="61" spans="14:38" ht="37.5" customHeight="1">
      <c r="N61" s="37">
        <f t="shared" si="5"/>
        <v>47</v>
      </c>
      <c r="O61" s="34" t="s">
        <v>71</v>
      </c>
      <c r="P61" s="34">
        <v>56.7</v>
      </c>
      <c r="Q61" s="34" t="s">
        <v>328</v>
      </c>
      <c r="R61" s="34" t="s">
        <v>331</v>
      </c>
      <c r="S61" s="34">
        <v>35.799999999999997</v>
      </c>
      <c r="T61" s="34" t="s">
        <v>194</v>
      </c>
      <c r="U61" s="34">
        <v>3</v>
      </c>
      <c r="V61" s="34">
        <v>1</v>
      </c>
      <c r="W61" s="46" t="s">
        <v>195</v>
      </c>
      <c r="X61" s="34" t="s">
        <v>246</v>
      </c>
      <c r="Y61" s="32"/>
    </row>
    <row r="62" spans="14:38" ht="37.5" customHeight="1">
      <c r="N62" s="37">
        <f t="shared" si="5"/>
        <v>48</v>
      </c>
      <c r="O62" s="34" t="s">
        <v>71</v>
      </c>
      <c r="P62" s="34">
        <v>56.7</v>
      </c>
      <c r="Q62" s="34" t="s">
        <v>327</v>
      </c>
      <c r="R62" s="34" t="s">
        <v>332</v>
      </c>
      <c r="S62" s="34">
        <v>140.30000000000001</v>
      </c>
      <c r="T62" s="34" t="s">
        <v>194</v>
      </c>
      <c r="U62" s="34">
        <v>3</v>
      </c>
      <c r="V62" s="34">
        <v>1</v>
      </c>
      <c r="W62" s="46" t="s">
        <v>195</v>
      </c>
      <c r="X62" s="34" t="s">
        <v>246</v>
      </c>
      <c r="Y62" s="32"/>
    </row>
    <row r="63" spans="14:38" ht="37.5" customHeight="1">
      <c r="N63" s="364" t="s">
        <v>57</v>
      </c>
      <c r="O63" s="340"/>
      <c r="P63" s="340"/>
      <c r="Q63" s="340"/>
      <c r="R63" s="340"/>
      <c r="S63" s="341"/>
      <c r="T63" s="339" t="s">
        <v>58</v>
      </c>
      <c r="U63" s="340"/>
      <c r="V63" s="341"/>
      <c r="W63" s="339" t="s">
        <v>34</v>
      </c>
      <c r="X63" s="340"/>
      <c r="Y63" s="342"/>
    </row>
    <row r="64" spans="14:38" ht="37.5" customHeight="1">
      <c r="N64" s="48" t="s">
        <v>35</v>
      </c>
      <c r="O64" s="361" t="s">
        <v>96</v>
      </c>
      <c r="P64" s="362"/>
      <c r="Q64" s="362"/>
      <c r="R64" s="362"/>
      <c r="S64" s="363"/>
      <c r="T64" s="49"/>
      <c r="U64" s="50"/>
      <c r="V64" s="51"/>
      <c r="W64" s="49"/>
      <c r="X64" s="50"/>
      <c r="Y64" s="52"/>
    </row>
    <row r="65" spans="14:25" ht="37.5" customHeight="1">
      <c r="N65" s="48" t="s">
        <v>36</v>
      </c>
      <c r="O65" s="361" t="s">
        <v>97</v>
      </c>
      <c r="P65" s="362"/>
      <c r="Q65" s="362"/>
      <c r="R65" s="362"/>
      <c r="S65" s="363"/>
      <c r="T65" s="49"/>
      <c r="U65" s="50"/>
      <c r="V65" s="51"/>
      <c r="W65" s="49"/>
      <c r="X65" s="50"/>
      <c r="Y65" s="52"/>
    </row>
    <row r="66" spans="14:25" ht="37.5" customHeight="1">
      <c r="N66" s="48" t="s">
        <v>37</v>
      </c>
      <c r="O66" s="368"/>
      <c r="P66" s="369"/>
      <c r="Q66" s="369"/>
      <c r="R66" s="369"/>
      <c r="S66" s="370"/>
      <c r="T66" s="49"/>
      <c r="U66" s="50"/>
      <c r="V66" s="51"/>
      <c r="W66" s="49"/>
      <c r="X66" s="50"/>
      <c r="Y66" s="52"/>
    </row>
    <row r="67" spans="14:25" ht="37.5" customHeight="1" thickBot="1">
      <c r="N67" s="349" t="s">
        <v>38</v>
      </c>
      <c r="O67" s="350"/>
      <c r="P67" s="365"/>
      <c r="Q67" s="366"/>
      <c r="R67" s="366"/>
      <c r="S67" s="367"/>
      <c r="T67" s="354"/>
      <c r="U67" s="355"/>
      <c r="V67" s="356"/>
      <c r="W67" s="354"/>
      <c r="X67" s="355"/>
      <c r="Y67" s="357"/>
    </row>
    <row r="68" spans="14:25" ht="37.5" customHeight="1"/>
    <row r="69" spans="14:25" ht="37.5" customHeight="1"/>
    <row r="70" spans="14:25" ht="37.5" customHeight="1"/>
    <row r="71" spans="14:25" ht="37.5" customHeight="1"/>
    <row r="72" spans="14:25" ht="37.5" customHeight="1"/>
    <row r="73" spans="14:25" ht="37.5" customHeight="1"/>
    <row r="74" spans="14:25" ht="37.5" customHeight="1"/>
    <row r="75" spans="14:25" ht="37.5" customHeight="1"/>
    <row r="76" spans="14:25" ht="37.5" customHeight="1"/>
    <row r="77" spans="14:25" ht="37.5" customHeight="1"/>
    <row r="78" spans="14:25" ht="37.5" customHeight="1"/>
    <row r="79" spans="14:25" ht="37.5" customHeight="1"/>
    <row r="80" spans="14:25" ht="37.5" customHeight="1"/>
    <row r="81" ht="37.5" customHeight="1"/>
    <row r="82" ht="37.5" customHeight="1"/>
    <row r="83" ht="37.5" customHeight="1"/>
    <row r="84" ht="37.5" customHeight="1"/>
    <row r="85" ht="37.5" customHeight="1"/>
    <row r="86" ht="37.5" customHeight="1"/>
    <row r="87" ht="37.5" customHeight="1"/>
    <row r="88" ht="37.5" customHeight="1"/>
    <row r="89" ht="37.5" customHeight="1"/>
    <row r="90" ht="37.5" customHeight="1"/>
    <row r="91" ht="37.5" customHeight="1"/>
    <row r="92" ht="37.5" customHeight="1"/>
    <row r="93" ht="37.5" customHeight="1"/>
    <row r="94" ht="37.5" customHeight="1"/>
    <row r="95" ht="37.5" customHeight="1"/>
    <row r="96" ht="37.5" customHeight="1"/>
    <row r="97" ht="37.5" customHeight="1"/>
    <row r="98" ht="37.5" customHeight="1"/>
    <row r="99" ht="37.5" customHeight="1"/>
    <row r="100" ht="37.5" customHeight="1"/>
    <row r="101" ht="37.5" customHeight="1"/>
    <row r="102" ht="37.5" customHeight="1"/>
    <row r="103" ht="37.5" customHeight="1"/>
    <row r="104" ht="37.5" customHeight="1"/>
    <row r="105" ht="37.5" customHeight="1"/>
    <row r="106" ht="37.5" customHeight="1"/>
    <row r="107" ht="37.5" customHeight="1"/>
    <row r="108" ht="37.5" customHeight="1"/>
    <row r="109" ht="37.5" customHeight="1"/>
    <row r="110" ht="37.5" customHeight="1"/>
    <row r="111" ht="37.5" customHeight="1"/>
    <row r="112" ht="37.5" customHeight="1"/>
    <row r="113" ht="37.5" customHeight="1"/>
    <row r="114" ht="37.5" customHeight="1"/>
    <row r="115" ht="37.5" customHeight="1"/>
    <row r="116" ht="37.5" customHeight="1"/>
    <row r="117" ht="37.5" customHeight="1"/>
    <row r="118" ht="37.5" customHeight="1"/>
    <row r="119" ht="37.5" customHeight="1"/>
    <row r="120" ht="37.5" customHeight="1"/>
    <row r="121" ht="37.5" customHeight="1"/>
    <row r="122" ht="37.5" customHeight="1"/>
    <row r="123" ht="37.5" customHeight="1"/>
    <row r="124" ht="37.5" customHeight="1"/>
    <row r="125" ht="37.5" customHeight="1"/>
    <row r="126" ht="37.5" customHeight="1"/>
    <row r="127" ht="37.5" customHeight="1"/>
    <row r="128" ht="37.5" customHeight="1"/>
    <row r="129" ht="37.5" customHeight="1"/>
    <row r="130" ht="37.5" customHeight="1"/>
    <row r="131" ht="37.5" customHeight="1"/>
    <row r="132" ht="37.5" customHeight="1"/>
    <row r="133" ht="37.5" customHeight="1"/>
    <row r="134" ht="37.5" customHeight="1"/>
    <row r="135" ht="37.5" customHeight="1"/>
    <row r="136" ht="37.5" customHeight="1"/>
    <row r="137" ht="37.5" customHeight="1"/>
    <row r="138" ht="37.5" customHeight="1"/>
    <row r="139" ht="37.5" customHeight="1"/>
    <row r="140" ht="37.5" customHeight="1"/>
    <row r="141" ht="37.5" customHeight="1"/>
    <row r="142" ht="37.5" customHeight="1"/>
    <row r="143" ht="37.5" customHeight="1"/>
    <row r="144" ht="37.5" customHeight="1"/>
    <row r="145" ht="37.5" customHeight="1"/>
    <row r="146" ht="37.5" customHeight="1"/>
    <row r="147" ht="37.5" customHeight="1"/>
    <row r="148" ht="37.5" customHeight="1"/>
    <row r="149" ht="37.5" customHeight="1"/>
    <row r="150" ht="37.5" customHeight="1"/>
    <row r="151" ht="37.5" customHeight="1"/>
    <row r="152" ht="37.5" customHeight="1"/>
    <row r="153" ht="37.5" customHeight="1"/>
    <row r="154" ht="37.5" customHeight="1"/>
    <row r="155" ht="37.5" customHeight="1"/>
    <row r="156" ht="37.5" customHeight="1"/>
    <row r="157" ht="37.5" customHeight="1"/>
    <row r="158" ht="37.5" customHeight="1"/>
    <row r="159" ht="37.5" customHeight="1"/>
    <row r="160" ht="37.5" customHeight="1"/>
    <row r="161" ht="37.5" customHeight="1"/>
    <row r="162" ht="37.5" customHeight="1"/>
    <row r="163" ht="37.5" customHeight="1"/>
    <row r="164" ht="37.5" customHeight="1"/>
    <row r="165" ht="37.5" customHeight="1"/>
    <row r="166" ht="37.5" customHeight="1"/>
    <row r="167" ht="37.5" customHeight="1"/>
    <row r="168" ht="37.5" customHeight="1"/>
    <row r="169" ht="37.5" customHeight="1"/>
    <row r="170" ht="37.5" customHeight="1"/>
    <row r="171" ht="37.5" customHeight="1"/>
    <row r="172" ht="37.5" customHeight="1"/>
    <row r="173" ht="37.5" customHeight="1"/>
    <row r="174" ht="37.5" customHeight="1"/>
    <row r="175" ht="37.5" customHeight="1"/>
    <row r="176" ht="37.5" customHeight="1"/>
    <row r="177" ht="37.5" customHeight="1"/>
    <row r="178" ht="37.5" customHeight="1"/>
    <row r="179" ht="37.5" customHeight="1"/>
    <row r="180" ht="37.5" customHeight="1"/>
    <row r="181" ht="37.5" customHeight="1"/>
    <row r="182" ht="37.5" customHeight="1"/>
    <row r="183" ht="37.5" customHeight="1"/>
    <row r="184" ht="37.5" customHeight="1"/>
    <row r="185" ht="37.5" customHeight="1"/>
    <row r="186" ht="37.5" customHeight="1"/>
    <row r="187" ht="37.5" customHeight="1"/>
    <row r="188" ht="37.5" customHeight="1"/>
    <row r="189" ht="37.5" customHeight="1"/>
    <row r="190" ht="37.5" customHeight="1"/>
    <row r="191" ht="37.5" customHeight="1"/>
    <row r="192" ht="37.5" customHeight="1"/>
    <row r="193" ht="37.5" customHeight="1"/>
    <row r="194" ht="37.5" customHeight="1"/>
    <row r="195" ht="37.5" customHeight="1"/>
    <row r="196" ht="37.5" customHeight="1"/>
    <row r="197" ht="37.5" customHeight="1"/>
    <row r="198" ht="37.5" customHeight="1"/>
    <row r="199" ht="37.5" customHeight="1"/>
    <row r="200" ht="37.5" customHeight="1"/>
    <row r="201" ht="37.5" customHeight="1"/>
    <row r="202" ht="37.5" customHeight="1"/>
    <row r="203" ht="37.5" customHeight="1"/>
    <row r="204" ht="37.5" customHeight="1"/>
    <row r="205" ht="37.5" customHeight="1"/>
    <row r="206" ht="37.5" customHeight="1"/>
    <row r="207" ht="37.5" customHeight="1"/>
    <row r="208" ht="37.5" customHeight="1"/>
    <row r="209" ht="37.5" customHeight="1"/>
    <row r="210" ht="37.5" customHeight="1"/>
    <row r="211" ht="37.5" customHeight="1"/>
    <row r="212" ht="37.5" customHeight="1"/>
    <row r="213" ht="37.5" customHeight="1"/>
    <row r="214" ht="37.5" customHeight="1"/>
    <row r="215" ht="37.5" customHeight="1"/>
    <row r="216" ht="37.5" customHeight="1"/>
    <row r="217" ht="37.5" customHeight="1"/>
    <row r="218" ht="37.5" customHeight="1"/>
    <row r="219" ht="37.5" customHeight="1"/>
    <row r="220" ht="37.5" customHeight="1"/>
    <row r="221" ht="37.5" customHeight="1"/>
    <row r="222" ht="37.5" customHeight="1"/>
    <row r="223" ht="37.5" customHeight="1"/>
  </sheetData>
  <mergeCells count="165">
    <mergeCell ref="BA23:BB23"/>
    <mergeCell ref="BC23:BF23"/>
    <mergeCell ref="BG23:BI23"/>
    <mergeCell ref="BJ23:BL23"/>
    <mergeCell ref="BB21:BF21"/>
    <mergeCell ref="BG21:BI21"/>
    <mergeCell ref="BJ21:BL21"/>
    <mergeCell ref="BB22:BF22"/>
    <mergeCell ref="BG22:BI22"/>
    <mergeCell ref="BJ22:BL22"/>
    <mergeCell ref="BA19:BF19"/>
    <mergeCell ref="BG19:BI19"/>
    <mergeCell ref="BJ19:BL19"/>
    <mergeCell ref="BB20:BF20"/>
    <mergeCell ref="BG20:BI20"/>
    <mergeCell ref="BJ20:BL20"/>
    <mergeCell ref="BB1:BH4"/>
    <mergeCell ref="BA5:BB5"/>
    <mergeCell ref="BA6:BB6"/>
    <mergeCell ref="BA7:BB7"/>
    <mergeCell ref="BA8:BB8"/>
    <mergeCell ref="BA1:BA4"/>
    <mergeCell ref="BA9:BL9"/>
    <mergeCell ref="BA11:BL11"/>
    <mergeCell ref="BA13:BA14"/>
    <mergeCell ref="BB13:BB14"/>
    <mergeCell ref="BC13:BC14"/>
    <mergeCell ref="BD13:BD14"/>
    <mergeCell ref="BE13:BE14"/>
    <mergeCell ref="BF13:BF14"/>
    <mergeCell ref="BG13:BG14"/>
    <mergeCell ref="BH13:BJ13"/>
    <mergeCell ref="BK13:BK14"/>
    <mergeCell ref="BL13:BL14"/>
    <mergeCell ref="AA57:AB57"/>
    <mergeCell ref="AC57:AF57"/>
    <mergeCell ref="AG57:AI57"/>
    <mergeCell ref="AJ57:AL57"/>
    <mergeCell ref="AB55:AF55"/>
    <mergeCell ref="AB56:AF56"/>
    <mergeCell ref="AG54:AI54"/>
    <mergeCell ref="AT38:AV38"/>
    <mergeCell ref="AW38:AY38"/>
    <mergeCell ref="AO39:AS39"/>
    <mergeCell ref="AT39:AV39"/>
    <mergeCell ref="AW39:AY39"/>
    <mergeCell ref="AN42:AO42"/>
    <mergeCell ref="AP42:AS42"/>
    <mergeCell ref="AT42:AV42"/>
    <mergeCell ref="AW42:AY42"/>
    <mergeCell ref="AO40:AS40"/>
    <mergeCell ref="AT40:AV40"/>
    <mergeCell ref="AW40:AY40"/>
    <mergeCell ref="AO41:AS41"/>
    <mergeCell ref="AT41:AV41"/>
    <mergeCell ref="AW41:AY41"/>
    <mergeCell ref="AN38:AS38"/>
    <mergeCell ref="AJ54:AL54"/>
    <mergeCell ref="AN1:AN4"/>
    <mergeCell ref="AN9:AY9"/>
    <mergeCell ref="AN11:AY11"/>
    <mergeCell ref="AN13:AN14"/>
    <mergeCell ref="AO13:AO14"/>
    <mergeCell ref="AP13:AP14"/>
    <mergeCell ref="AQ13:AQ14"/>
    <mergeCell ref="AR13:AR14"/>
    <mergeCell ref="AS13:AS14"/>
    <mergeCell ref="AT13:AT14"/>
    <mergeCell ref="AU13:AW13"/>
    <mergeCell ref="AX13:AX14"/>
    <mergeCell ref="AO1:AU4"/>
    <mergeCell ref="AN5:AO5"/>
    <mergeCell ref="AN6:AO6"/>
    <mergeCell ref="AN7:AO7"/>
    <mergeCell ref="AN8:AO8"/>
    <mergeCell ref="AY13:AY14"/>
    <mergeCell ref="AG55:AI55"/>
    <mergeCell ref="AG56:AI56"/>
    <mergeCell ref="AJ55:AL55"/>
    <mergeCell ref="AJ56:AL56"/>
    <mergeCell ref="AB1:AH4"/>
    <mergeCell ref="AA5:AB5"/>
    <mergeCell ref="AA6:AB6"/>
    <mergeCell ref="AA7:AB7"/>
    <mergeCell ref="AA8:AB8"/>
    <mergeCell ref="AB54:AF54"/>
    <mergeCell ref="AL13:AL14"/>
    <mergeCell ref="N67:O67"/>
    <mergeCell ref="P67:S67"/>
    <mergeCell ref="T67:V67"/>
    <mergeCell ref="W67:Y67"/>
    <mergeCell ref="AA1:AA4"/>
    <mergeCell ref="AA9:AL9"/>
    <mergeCell ref="AA11:AL11"/>
    <mergeCell ref="AA13:AA14"/>
    <mergeCell ref="AB13:AB14"/>
    <mergeCell ref="AC13:AC14"/>
    <mergeCell ref="AD13:AD14"/>
    <mergeCell ref="AE13:AE14"/>
    <mergeCell ref="AF13:AF14"/>
    <mergeCell ref="AG13:AG14"/>
    <mergeCell ref="AH13:AJ13"/>
    <mergeCell ref="AK13:AK14"/>
    <mergeCell ref="O66:S66"/>
    <mergeCell ref="N8:O8"/>
    <mergeCell ref="N9:Y9"/>
    <mergeCell ref="N11:Y11"/>
    <mergeCell ref="N13:N14"/>
    <mergeCell ref="O13:O14"/>
    <mergeCell ref="P13:P14"/>
    <mergeCell ref="Q13:Q14"/>
    <mergeCell ref="R13:R14"/>
    <mergeCell ref="S13:S14"/>
    <mergeCell ref="T13:T14"/>
    <mergeCell ref="U13:W13"/>
    <mergeCell ref="X13:X14"/>
    <mergeCell ref="Y13:Y14"/>
    <mergeCell ref="O64:S64"/>
    <mergeCell ref="O65:S65"/>
    <mergeCell ref="N1:N4"/>
    <mergeCell ref="O1:U4"/>
    <mergeCell ref="N5:O5"/>
    <mergeCell ref="N6:O6"/>
    <mergeCell ref="N7:O7"/>
    <mergeCell ref="N63:S63"/>
    <mergeCell ref="T63:V63"/>
    <mergeCell ref="W63:Y63"/>
    <mergeCell ref="A21:B21"/>
    <mergeCell ref="C21:F21"/>
    <mergeCell ref="G21:I21"/>
    <mergeCell ref="J21:L21"/>
    <mergeCell ref="E13:E14"/>
    <mergeCell ref="A19:B19"/>
    <mergeCell ref="C19:F19"/>
    <mergeCell ref="G19:I19"/>
    <mergeCell ref="J19:L19"/>
    <mergeCell ref="A20:B20"/>
    <mergeCell ref="C20:F20"/>
    <mergeCell ref="G20:I20"/>
    <mergeCell ref="J20:L20"/>
    <mergeCell ref="L13:L14"/>
    <mergeCell ref="A17:B17"/>
    <mergeCell ref="C17:F17"/>
    <mergeCell ref="G17:I17"/>
    <mergeCell ref="J17:L17"/>
    <mergeCell ref="A18:B18"/>
    <mergeCell ref="C18:F18"/>
    <mergeCell ref="G18:I18"/>
    <mergeCell ref="J18:L18"/>
    <mergeCell ref="A8:B8"/>
    <mergeCell ref="A1:A4"/>
    <mergeCell ref="B1:H4"/>
    <mergeCell ref="A5:B5"/>
    <mergeCell ref="A6:B6"/>
    <mergeCell ref="A7:B7"/>
    <mergeCell ref="A9:L9"/>
    <mergeCell ref="A11:L11"/>
    <mergeCell ref="A13:A14"/>
    <mergeCell ref="B13:B14"/>
    <mergeCell ref="C13:C14"/>
    <mergeCell ref="D13:D14"/>
    <mergeCell ref="F13:F14"/>
    <mergeCell ref="G13:G14"/>
    <mergeCell ref="H13:J13"/>
    <mergeCell ref="K13:K14"/>
  </mergeCell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topLeftCell="A3" zoomScale="85" zoomScaleNormal="115" zoomScaleSheetLayoutView="85" workbookViewId="0">
      <selection activeCell="O18" sqref="O18"/>
    </sheetView>
  </sheetViews>
  <sheetFormatPr defaultColWidth="12.28515625" defaultRowHeight="15"/>
  <cols>
    <col min="1" max="1" width="13.42578125" customWidth="1"/>
    <col min="8" max="8" width="18.85546875" customWidth="1"/>
    <col min="9" max="9" width="18.5703125" customWidth="1"/>
    <col min="10" max="10" width="10.85546875" customWidth="1"/>
    <col min="11" max="11" width="11.85546875" customWidth="1"/>
    <col min="12" max="12" width="11.28515625" customWidth="1"/>
  </cols>
  <sheetData>
    <row r="1" spans="1:14" ht="15" customHeight="1">
      <c r="A1" s="316"/>
      <c r="B1" s="318" t="s">
        <v>40</v>
      </c>
      <c r="C1" s="319"/>
      <c r="D1" s="319"/>
      <c r="E1" s="319"/>
      <c r="F1" s="319"/>
      <c r="G1" s="319"/>
      <c r="H1" s="320"/>
      <c r="I1" s="12"/>
      <c r="J1" s="9"/>
      <c r="K1" s="9"/>
      <c r="L1" s="10"/>
    </row>
    <row r="2" spans="1:14" ht="15" customHeight="1">
      <c r="A2" s="317"/>
      <c r="B2" s="321"/>
      <c r="C2" s="322"/>
      <c r="D2" s="322"/>
      <c r="E2" s="322"/>
      <c r="F2" s="322"/>
      <c r="G2" s="322"/>
      <c r="H2" s="323"/>
      <c r="I2" s="13"/>
      <c r="L2" s="11"/>
    </row>
    <row r="3" spans="1:14" ht="15" customHeight="1">
      <c r="A3" s="317"/>
      <c r="B3" s="321"/>
      <c r="C3" s="322"/>
      <c r="D3" s="322"/>
      <c r="E3" s="322"/>
      <c r="F3" s="322"/>
      <c r="G3" s="322"/>
      <c r="H3" s="323"/>
      <c r="I3" s="13"/>
      <c r="L3" s="11"/>
    </row>
    <row r="4" spans="1:14" ht="15.75" customHeight="1">
      <c r="A4" s="317"/>
      <c r="B4" s="321"/>
      <c r="C4" s="322"/>
      <c r="D4" s="322"/>
      <c r="E4" s="322"/>
      <c r="F4" s="322"/>
      <c r="G4" s="322"/>
      <c r="H4" s="323"/>
      <c r="I4" s="13"/>
      <c r="L4" s="11"/>
    </row>
    <row r="5" spans="1:14" ht="28.5" customHeight="1">
      <c r="A5" s="310" t="s">
        <v>54</v>
      </c>
      <c r="B5" s="311"/>
      <c r="C5" s="24" t="s">
        <v>64</v>
      </c>
      <c r="D5" s="25"/>
      <c r="E5" s="25"/>
      <c r="F5" s="25"/>
      <c r="G5" s="25"/>
      <c r="H5" s="25"/>
      <c r="I5" s="25"/>
      <c r="J5" s="25"/>
      <c r="K5" s="25"/>
      <c r="L5" s="26"/>
      <c r="N5" t="s">
        <v>60</v>
      </c>
    </row>
    <row r="6" spans="1:14" ht="18" customHeight="1">
      <c r="A6" s="310" t="s">
        <v>59</v>
      </c>
      <c r="B6" s="311"/>
      <c r="C6" s="24" t="s">
        <v>61</v>
      </c>
      <c r="D6" s="25"/>
      <c r="E6" s="25"/>
      <c r="F6" s="25"/>
      <c r="G6" s="25"/>
      <c r="H6" s="25"/>
      <c r="I6" s="25"/>
      <c r="J6" s="25"/>
      <c r="K6" s="25"/>
      <c r="L6" s="26"/>
    </row>
    <row r="7" spans="1:14" ht="18" customHeight="1">
      <c r="A7" s="324" t="s">
        <v>62</v>
      </c>
      <c r="B7" s="325"/>
      <c r="C7" s="24" t="s">
        <v>63</v>
      </c>
      <c r="D7" s="25"/>
      <c r="E7" s="25"/>
      <c r="F7" s="25"/>
      <c r="G7" s="25"/>
      <c r="H7" s="25"/>
      <c r="I7" s="25"/>
      <c r="J7" s="25"/>
      <c r="K7" s="25"/>
      <c r="L7" s="26"/>
    </row>
    <row r="8" spans="1:14" ht="18" customHeight="1">
      <c r="A8" s="310" t="s">
        <v>55</v>
      </c>
      <c r="B8" s="311"/>
      <c r="C8" s="24" t="s">
        <v>53</v>
      </c>
      <c r="D8" s="25"/>
      <c r="E8" s="25"/>
      <c r="F8" s="25"/>
      <c r="G8" s="25"/>
      <c r="H8" s="25"/>
      <c r="I8" s="25"/>
      <c r="J8" s="25"/>
      <c r="K8" s="25"/>
      <c r="L8" s="26"/>
    </row>
    <row r="9" spans="1:14" ht="15.75" customHeight="1">
      <c r="A9" s="312" t="s">
        <v>109</v>
      </c>
      <c r="B9" s="313"/>
      <c r="C9" s="313"/>
      <c r="D9" s="313"/>
      <c r="E9" s="313"/>
      <c r="F9" s="313"/>
      <c r="G9" s="313"/>
      <c r="H9" s="313"/>
      <c r="I9" s="313"/>
      <c r="J9" s="313"/>
      <c r="K9" s="313"/>
      <c r="L9" s="314"/>
    </row>
    <row r="10" spans="1:14" ht="21.75" customHeight="1">
      <c r="A10" s="18" t="s">
        <v>41</v>
      </c>
      <c r="B10" s="43">
        <v>44968</v>
      </c>
      <c r="C10" s="14"/>
      <c r="D10" s="14"/>
      <c r="E10" s="14"/>
      <c r="F10" s="14"/>
      <c r="G10" s="15" t="s">
        <v>42</v>
      </c>
      <c r="H10" s="44">
        <v>44968</v>
      </c>
      <c r="I10" s="14"/>
      <c r="J10" s="14"/>
      <c r="K10" s="14"/>
      <c r="L10" s="19"/>
    </row>
    <row r="11" spans="1:14" ht="21.75" customHeight="1">
      <c r="A11" s="326"/>
      <c r="B11" s="327"/>
      <c r="C11" s="327"/>
      <c r="D11" s="327"/>
      <c r="E11" s="327"/>
      <c r="F11" s="327"/>
      <c r="G11" s="327"/>
      <c r="H11" s="327"/>
      <c r="I11" s="327"/>
      <c r="J11" s="327"/>
      <c r="K11" s="327"/>
      <c r="L11" s="328"/>
    </row>
    <row r="12" spans="1:14" ht="22.5" customHeight="1">
      <c r="A12" s="18" t="s">
        <v>155</v>
      </c>
      <c r="B12" s="7"/>
      <c r="C12" s="7"/>
      <c r="D12" s="29"/>
      <c r="E12" s="15"/>
      <c r="F12" s="16"/>
      <c r="G12" s="15" t="s">
        <v>43</v>
      </c>
      <c r="H12" s="35">
        <v>44968</v>
      </c>
      <c r="I12" s="17"/>
      <c r="J12" s="17"/>
      <c r="K12" s="17"/>
      <c r="L12" s="20"/>
    </row>
    <row r="13" spans="1:14" ht="15" customHeight="1">
      <c r="A13" s="334" t="s">
        <v>44</v>
      </c>
      <c r="B13" s="332" t="s">
        <v>45</v>
      </c>
      <c r="C13" s="315" t="s">
        <v>46</v>
      </c>
      <c r="D13" s="315" t="s">
        <v>69</v>
      </c>
      <c r="E13" s="315" t="s">
        <v>70</v>
      </c>
      <c r="F13" s="315" t="s">
        <v>47</v>
      </c>
      <c r="G13" s="335" t="s">
        <v>48</v>
      </c>
      <c r="H13" s="329" t="s">
        <v>49</v>
      </c>
      <c r="I13" s="330"/>
      <c r="J13" s="331"/>
      <c r="K13" s="332" t="s">
        <v>26</v>
      </c>
      <c r="L13" s="333" t="s">
        <v>50</v>
      </c>
    </row>
    <row r="14" spans="1:14" ht="44.25" customHeight="1">
      <c r="A14" s="334"/>
      <c r="B14" s="332"/>
      <c r="C14" s="315"/>
      <c r="D14" s="315"/>
      <c r="E14" s="315"/>
      <c r="F14" s="315"/>
      <c r="G14" s="335"/>
      <c r="H14" s="27" t="s">
        <v>51</v>
      </c>
      <c r="I14" s="28" t="s">
        <v>52</v>
      </c>
      <c r="J14" s="27" t="s">
        <v>56</v>
      </c>
      <c r="K14" s="332"/>
      <c r="L14" s="333"/>
    </row>
    <row r="15" spans="1:14" ht="25.5" customHeight="1">
      <c r="A15" s="30">
        <v>1</v>
      </c>
      <c r="B15" s="41" t="s">
        <v>71</v>
      </c>
      <c r="C15" s="41">
        <v>99.3</v>
      </c>
      <c r="D15" s="41" t="s">
        <v>121</v>
      </c>
      <c r="E15" s="41" t="s">
        <v>122</v>
      </c>
      <c r="F15" s="42">
        <v>642</v>
      </c>
      <c r="G15" s="42">
        <v>5.5</v>
      </c>
      <c r="H15" s="34" t="s">
        <v>153</v>
      </c>
      <c r="I15" s="34" t="s">
        <v>152</v>
      </c>
      <c r="J15" s="34" t="s">
        <v>154</v>
      </c>
      <c r="K15" s="32"/>
      <c r="L15" s="33"/>
    </row>
    <row r="16" spans="1:14" ht="21" customHeight="1">
      <c r="A16" s="30">
        <f>A15+1</f>
        <v>2</v>
      </c>
      <c r="B16" s="41" t="s">
        <v>71</v>
      </c>
      <c r="C16" s="41">
        <v>99.3</v>
      </c>
      <c r="D16" s="41" t="s">
        <v>136</v>
      </c>
      <c r="E16" s="41" t="s">
        <v>137</v>
      </c>
      <c r="F16" s="42">
        <v>216</v>
      </c>
      <c r="G16" s="42">
        <v>5.5</v>
      </c>
      <c r="H16" s="34" t="s">
        <v>153</v>
      </c>
      <c r="I16" s="34" t="s">
        <v>152</v>
      </c>
      <c r="J16" s="34" t="s">
        <v>154</v>
      </c>
      <c r="K16" s="32"/>
      <c r="L16" s="33"/>
    </row>
    <row r="17" spans="1:12" ht="23.25" customHeight="1">
      <c r="A17" s="30">
        <f t="shared" ref="A17:A31" si="0">A16+1</f>
        <v>3</v>
      </c>
      <c r="B17" s="41" t="s">
        <v>71</v>
      </c>
      <c r="C17" s="41">
        <v>99.3</v>
      </c>
      <c r="D17" s="41" t="s">
        <v>137</v>
      </c>
      <c r="E17" s="41" t="s">
        <v>138</v>
      </c>
      <c r="F17" s="42">
        <v>107</v>
      </c>
      <c r="G17" s="42">
        <v>5.5</v>
      </c>
      <c r="H17" s="34" t="s">
        <v>153</v>
      </c>
      <c r="I17" s="34" t="s">
        <v>152</v>
      </c>
      <c r="J17" s="34" t="s">
        <v>154</v>
      </c>
      <c r="K17" s="32"/>
      <c r="L17" s="33"/>
    </row>
    <row r="18" spans="1:12" ht="23.25" customHeight="1">
      <c r="A18" s="30">
        <f t="shared" si="0"/>
        <v>4</v>
      </c>
      <c r="B18" s="41" t="s">
        <v>71</v>
      </c>
      <c r="C18" s="41">
        <v>99.3</v>
      </c>
      <c r="D18" s="41" t="s">
        <v>138</v>
      </c>
      <c r="E18" s="41" t="s">
        <v>139</v>
      </c>
      <c r="F18" s="42">
        <v>43</v>
      </c>
      <c r="G18" s="42">
        <v>5.5</v>
      </c>
      <c r="H18" s="34" t="s">
        <v>153</v>
      </c>
      <c r="I18" s="34" t="s">
        <v>152</v>
      </c>
      <c r="J18" s="34" t="s">
        <v>154</v>
      </c>
      <c r="K18" s="32"/>
      <c r="L18" s="33"/>
    </row>
    <row r="19" spans="1:12" ht="26.25" customHeight="1">
      <c r="A19" s="30">
        <f t="shared" si="0"/>
        <v>5</v>
      </c>
      <c r="B19" s="41" t="s">
        <v>71</v>
      </c>
      <c r="C19" s="41">
        <v>99.3</v>
      </c>
      <c r="D19" s="41" t="s">
        <v>139</v>
      </c>
      <c r="E19" s="41" t="s">
        <v>140</v>
      </c>
      <c r="F19" s="42">
        <v>14</v>
      </c>
      <c r="G19" s="42">
        <v>5.5</v>
      </c>
      <c r="H19" s="34" t="s">
        <v>153</v>
      </c>
      <c r="I19" s="34" t="s">
        <v>152</v>
      </c>
      <c r="J19" s="34" t="s">
        <v>154</v>
      </c>
      <c r="K19" s="32"/>
      <c r="L19" s="33"/>
    </row>
    <row r="20" spans="1:12" ht="21" customHeight="1">
      <c r="A20" s="30">
        <f t="shared" si="0"/>
        <v>6</v>
      </c>
      <c r="B20" s="41" t="s">
        <v>71</v>
      </c>
      <c r="C20" s="41">
        <v>99.3</v>
      </c>
      <c r="D20" s="41" t="s">
        <v>140</v>
      </c>
      <c r="E20" s="41" t="s">
        <v>141</v>
      </c>
      <c r="F20" s="42">
        <v>48</v>
      </c>
      <c r="G20" s="42">
        <v>5.5</v>
      </c>
      <c r="H20" s="34" t="s">
        <v>153</v>
      </c>
      <c r="I20" s="34" t="s">
        <v>152</v>
      </c>
      <c r="J20" s="34" t="s">
        <v>154</v>
      </c>
      <c r="K20" s="32"/>
      <c r="L20" s="33"/>
    </row>
    <row r="21" spans="1:12" ht="21.75" customHeight="1">
      <c r="A21" s="30">
        <f t="shared" si="0"/>
        <v>7</v>
      </c>
      <c r="B21" s="41" t="s">
        <v>71</v>
      </c>
      <c r="C21" s="41">
        <v>99.3</v>
      </c>
      <c r="D21" s="41" t="s">
        <v>141</v>
      </c>
      <c r="E21" s="41" t="s">
        <v>142</v>
      </c>
      <c r="F21" s="42">
        <v>42</v>
      </c>
      <c r="G21" s="42">
        <v>5.5</v>
      </c>
      <c r="H21" s="34" t="s">
        <v>153</v>
      </c>
      <c r="I21" s="34" t="s">
        <v>152</v>
      </c>
      <c r="J21" s="34" t="s">
        <v>154</v>
      </c>
      <c r="K21" s="32"/>
      <c r="L21" s="33"/>
    </row>
    <row r="22" spans="1:12" ht="21" customHeight="1">
      <c r="A22" s="30">
        <f t="shared" si="0"/>
        <v>8</v>
      </c>
      <c r="B22" s="41" t="s">
        <v>71</v>
      </c>
      <c r="C22" s="41">
        <v>99.3</v>
      </c>
      <c r="D22" s="41" t="s">
        <v>143</v>
      </c>
      <c r="E22" s="41" t="s">
        <v>144</v>
      </c>
      <c r="F22" s="42">
        <v>271</v>
      </c>
      <c r="G22" s="42">
        <v>5.5</v>
      </c>
      <c r="H22" s="34" t="s">
        <v>153</v>
      </c>
      <c r="I22" s="34" t="s">
        <v>152</v>
      </c>
      <c r="J22" s="34" t="s">
        <v>154</v>
      </c>
      <c r="K22" s="32"/>
      <c r="L22" s="33"/>
    </row>
    <row r="23" spans="1:12" ht="27" customHeight="1">
      <c r="A23" s="30">
        <f t="shared" si="0"/>
        <v>9</v>
      </c>
      <c r="B23" s="41" t="s">
        <v>71</v>
      </c>
      <c r="C23" s="41">
        <v>99.3</v>
      </c>
      <c r="D23" s="41" t="s">
        <v>144</v>
      </c>
      <c r="E23" s="41" t="s">
        <v>145</v>
      </c>
      <c r="F23" s="42">
        <v>20</v>
      </c>
      <c r="G23" s="42">
        <v>5.5</v>
      </c>
      <c r="H23" s="34" t="s">
        <v>153</v>
      </c>
      <c r="I23" s="34" t="s">
        <v>152</v>
      </c>
      <c r="J23" s="34" t="s">
        <v>154</v>
      </c>
      <c r="K23" s="32"/>
      <c r="L23" s="33"/>
    </row>
    <row r="24" spans="1:12" ht="24" customHeight="1">
      <c r="A24" s="30">
        <f t="shared" si="0"/>
        <v>10</v>
      </c>
      <c r="B24" s="41" t="s">
        <v>71</v>
      </c>
      <c r="C24" s="41">
        <v>99.3</v>
      </c>
      <c r="D24" s="41" t="s">
        <v>145</v>
      </c>
      <c r="E24" s="41" t="s">
        <v>146</v>
      </c>
      <c r="F24" s="42">
        <v>10</v>
      </c>
      <c r="G24" s="42">
        <v>5.5</v>
      </c>
      <c r="H24" s="34" t="s">
        <v>153</v>
      </c>
      <c r="I24" s="34" t="s">
        <v>152</v>
      </c>
      <c r="J24" s="34" t="s">
        <v>154</v>
      </c>
      <c r="K24" s="32"/>
      <c r="L24" s="32"/>
    </row>
    <row r="25" spans="1:12" ht="23.25" customHeight="1">
      <c r="A25" s="30">
        <f t="shared" si="0"/>
        <v>11</v>
      </c>
      <c r="B25" s="41" t="s">
        <v>71</v>
      </c>
      <c r="C25" s="41">
        <v>56.7</v>
      </c>
      <c r="D25" s="41" t="s">
        <v>137</v>
      </c>
      <c r="E25" s="41" t="s">
        <v>147</v>
      </c>
      <c r="F25" s="41">
        <v>168</v>
      </c>
      <c r="G25" s="42">
        <v>5.5</v>
      </c>
      <c r="H25" s="34" t="s">
        <v>153</v>
      </c>
      <c r="I25" s="34" t="s">
        <v>152</v>
      </c>
      <c r="J25" s="34" t="s">
        <v>154</v>
      </c>
      <c r="K25" s="32"/>
      <c r="L25" s="32"/>
    </row>
    <row r="26" spans="1:12" ht="20.25" customHeight="1">
      <c r="A26" s="31">
        <f t="shared" si="0"/>
        <v>12</v>
      </c>
      <c r="B26" s="41" t="s">
        <v>71</v>
      </c>
      <c r="C26" s="41">
        <v>56.7</v>
      </c>
      <c r="D26" s="41" t="s">
        <v>147</v>
      </c>
      <c r="E26" s="41" t="s">
        <v>148</v>
      </c>
      <c r="F26" s="41">
        <v>13</v>
      </c>
      <c r="G26" s="42">
        <v>5.5</v>
      </c>
      <c r="H26" s="34" t="s">
        <v>153</v>
      </c>
      <c r="I26" s="34" t="s">
        <v>152</v>
      </c>
      <c r="J26" s="34" t="s">
        <v>154</v>
      </c>
      <c r="K26" s="32"/>
      <c r="L26" s="32"/>
    </row>
    <row r="27" spans="1:12" ht="20.25" customHeight="1">
      <c r="A27" s="31">
        <f t="shared" si="0"/>
        <v>13</v>
      </c>
      <c r="B27" s="41" t="s">
        <v>71</v>
      </c>
      <c r="C27" s="41">
        <v>56.7</v>
      </c>
      <c r="D27" s="41" t="s">
        <v>138</v>
      </c>
      <c r="E27" s="41" t="s">
        <v>149</v>
      </c>
      <c r="F27" s="41">
        <v>130</v>
      </c>
      <c r="G27" s="42">
        <v>5.5</v>
      </c>
      <c r="H27" s="34" t="s">
        <v>153</v>
      </c>
      <c r="I27" s="34" t="s">
        <v>152</v>
      </c>
      <c r="J27" s="34" t="s">
        <v>154</v>
      </c>
      <c r="K27" s="32"/>
      <c r="L27" s="32"/>
    </row>
    <row r="28" spans="1:12" ht="20.25" customHeight="1">
      <c r="A28" s="31">
        <f t="shared" si="0"/>
        <v>14</v>
      </c>
      <c r="B28" s="41" t="s">
        <v>71</v>
      </c>
      <c r="C28" s="41">
        <v>67.400000000000006</v>
      </c>
      <c r="D28" s="41" t="s">
        <v>147</v>
      </c>
      <c r="E28" s="41" t="s">
        <v>149</v>
      </c>
      <c r="F28" s="41">
        <v>106</v>
      </c>
      <c r="G28" s="42">
        <v>5.5</v>
      </c>
      <c r="H28" s="34" t="s">
        <v>153</v>
      </c>
      <c r="I28" s="34" t="s">
        <v>152</v>
      </c>
      <c r="J28" s="34" t="s">
        <v>154</v>
      </c>
      <c r="K28" s="32"/>
      <c r="L28" s="32"/>
    </row>
    <row r="29" spans="1:12" ht="20.25" customHeight="1">
      <c r="A29" s="31">
        <f t="shared" si="0"/>
        <v>15</v>
      </c>
      <c r="B29" s="41" t="s">
        <v>71</v>
      </c>
      <c r="C29" s="41">
        <v>67.400000000000006</v>
      </c>
      <c r="D29" s="41" t="s">
        <v>149</v>
      </c>
      <c r="E29" s="41" t="s">
        <v>150</v>
      </c>
      <c r="F29" s="41">
        <v>73</v>
      </c>
      <c r="G29" s="42">
        <v>5.5</v>
      </c>
      <c r="H29" s="34" t="s">
        <v>153</v>
      </c>
      <c r="I29" s="34" t="s">
        <v>152</v>
      </c>
      <c r="J29" s="34" t="s">
        <v>154</v>
      </c>
      <c r="K29" s="32"/>
      <c r="L29" s="32"/>
    </row>
    <row r="30" spans="1:12" ht="20.25" customHeight="1">
      <c r="A30" s="31">
        <f t="shared" si="0"/>
        <v>16</v>
      </c>
      <c r="B30" s="41" t="s">
        <v>71</v>
      </c>
      <c r="C30" s="41">
        <v>67.400000000000006</v>
      </c>
      <c r="D30" s="41" t="s">
        <v>150</v>
      </c>
      <c r="E30" s="41" t="s">
        <v>151</v>
      </c>
      <c r="F30" s="41">
        <v>93</v>
      </c>
      <c r="G30" s="42">
        <v>5.5</v>
      </c>
      <c r="H30" s="34" t="s">
        <v>153</v>
      </c>
      <c r="I30" s="34" t="s">
        <v>152</v>
      </c>
      <c r="J30" s="34" t="s">
        <v>154</v>
      </c>
      <c r="K30" s="32"/>
      <c r="L30" s="32"/>
    </row>
    <row r="31" spans="1:12" ht="20.25" customHeight="1">
      <c r="A31" s="31">
        <f t="shared" si="0"/>
        <v>17</v>
      </c>
      <c r="B31" s="41" t="s">
        <v>71</v>
      </c>
      <c r="C31" s="41">
        <v>67.400000000000006</v>
      </c>
      <c r="D31" s="41" t="s">
        <v>151</v>
      </c>
      <c r="E31" s="41" t="s">
        <v>145</v>
      </c>
      <c r="F31" s="41">
        <v>283</v>
      </c>
      <c r="G31" s="42">
        <v>5.5</v>
      </c>
      <c r="H31" s="34" t="s">
        <v>153</v>
      </c>
      <c r="I31" s="34" t="s">
        <v>152</v>
      </c>
      <c r="J31" s="34" t="s">
        <v>154</v>
      </c>
      <c r="K31" s="32"/>
      <c r="L31" s="32"/>
    </row>
    <row r="32" spans="1:12" ht="20.25" customHeight="1">
      <c r="A32" s="31"/>
      <c r="B32" s="41"/>
      <c r="C32" s="8"/>
      <c r="D32" s="8"/>
      <c r="E32" s="8"/>
      <c r="F32" s="8"/>
      <c r="G32" s="8"/>
      <c r="H32" s="8"/>
      <c r="I32" s="8"/>
      <c r="J32" s="8"/>
      <c r="K32" s="8"/>
      <c r="L32" s="8"/>
    </row>
    <row r="33" spans="1:12" ht="20.25" customHeight="1">
      <c r="A33" s="348"/>
      <c r="B33" s="331"/>
      <c r="C33" s="339" t="s">
        <v>57</v>
      </c>
      <c r="D33" s="340"/>
      <c r="E33" s="340"/>
      <c r="F33" s="341"/>
      <c r="G33" s="339" t="s">
        <v>58</v>
      </c>
      <c r="H33" s="340"/>
      <c r="I33" s="341"/>
      <c r="J33" s="339" t="s">
        <v>34</v>
      </c>
      <c r="K33" s="340"/>
      <c r="L33" s="342"/>
    </row>
    <row r="34" spans="1:12" ht="20.25" customHeight="1">
      <c r="A34" s="343" t="s">
        <v>35</v>
      </c>
      <c r="B34" s="289"/>
      <c r="C34" s="336"/>
      <c r="D34" s="337"/>
      <c r="E34" s="337"/>
      <c r="F34" s="347"/>
      <c r="G34" s="336"/>
      <c r="H34" s="337"/>
      <c r="I34" s="347"/>
      <c r="J34" s="336"/>
      <c r="K34" s="337"/>
      <c r="L34" s="338"/>
    </row>
    <row r="35" spans="1:12">
      <c r="A35" s="343" t="s">
        <v>36</v>
      </c>
      <c r="B35" s="289"/>
      <c r="C35" s="336"/>
      <c r="D35" s="337"/>
      <c r="E35" s="337"/>
      <c r="F35" s="347"/>
      <c r="G35" s="336"/>
      <c r="H35" s="337"/>
      <c r="I35" s="347"/>
      <c r="J35" s="336"/>
      <c r="K35" s="337"/>
      <c r="L35" s="338"/>
    </row>
    <row r="36" spans="1:12">
      <c r="A36" s="343" t="s">
        <v>37</v>
      </c>
      <c r="B36" s="289"/>
      <c r="C36" s="336"/>
      <c r="D36" s="337"/>
      <c r="E36" s="337"/>
      <c r="F36" s="347"/>
      <c r="G36" s="336"/>
      <c r="H36" s="337"/>
      <c r="I36" s="347"/>
      <c r="J36" s="336"/>
      <c r="K36" s="337"/>
      <c r="L36" s="338"/>
    </row>
    <row r="37" spans="1:12" ht="15.75" thickBot="1">
      <c r="A37" s="349" t="s">
        <v>38</v>
      </c>
      <c r="B37" s="350"/>
      <c r="C37" s="354"/>
      <c r="D37" s="355"/>
      <c r="E37" s="355"/>
      <c r="F37" s="356"/>
      <c r="G37" s="354"/>
      <c r="H37" s="355"/>
      <c r="I37" s="356"/>
      <c r="J37" s="354"/>
      <c r="K37" s="355"/>
      <c r="L37" s="357"/>
    </row>
  </sheetData>
  <mergeCells count="38">
    <mergeCell ref="A36:B36"/>
    <mergeCell ref="C36:F36"/>
    <mergeCell ref="G36:I36"/>
    <mergeCell ref="J36:L36"/>
    <mergeCell ref="A37:B37"/>
    <mergeCell ref="C37:F37"/>
    <mergeCell ref="G37:I37"/>
    <mergeCell ref="J37:L37"/>
    <mergeCell ref="A34:B34"/>
    <mergeCell ref="C34:F34"/>
    <mergeCell ref="G34:I34"/>
    <mergeCell ref="J34:L34"/>
    <mergeCell ref="A35:B35"/>
    <mergeCell ref="C35:F35"/>
    <mergeCell ref="G35:I35"/>
    <mergeCell ref="J35:L35"/>
    <mergeCell ref="A33:B33"/>
    <mergeCell ref="C33:F33"/>
    <mergeCell ref="G33:I33"/>
    <mergeCell ref="J33:L33"/>
    <mergeCell ref="K13:K14"/>
    <mergeCell ref="L13:L14"/>
    <mergeCell ref="A9:L9"/>
    <mergeCell ref="A11:L11"/>
    <mergeCell ref="A13:A14"/>
    <mergeCell ref="B13:B14"/>
    <mergeCell ref="C13:C14"/>
    <mergeCell ref="D13:D14"/>
    <mergeCell ref="E13:E14"/>
    <mergeCell ref="F13:F14"/>
    <mergeCell ref="G13:G14"/>
    <mergeCell ref="H13:J13"/>
    <mergeCell ref="A8:B8"/>
    <mergeCell ref="A1:A4"/>
    <mergeCell ref="B1:H4"/>
    <mergeCell ref="A5:B5"/>
    <mergeCell ref="A6:B6"/>
    <mergeCell ref="A7:B7"/>
  </mergeCells>
  <printOptions horizontalCentered="1"/>
  <pageMargins left="0.23622047244094491" right="0.23622047244094491" top="0" bottom="0" header="0.31496062992125984" footer="0.31496062992125984"/>
  <pageSetup paperSize="9" scale="75" fitToHeight="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73"/>
  <sheetViews>
    <sheetView topLeftCell="K22" zoomScale="115" zoomScaleNormal="115" zoomScaleSheetLayoutView="85" workbookViewId="0">
      <selection activeCell="BN30" sqref="BN30:BY32"/>
    </sheetView>
  </sheetViews>
  <sheetFormatPr defaultColWidth="12.28515625" defaultRowHeight="15"/>
  <cols>
    <col min="1" max="1" width="13.42578125" customWidth="1"/>
    <col min="7" max="7" width="14" customWidth="1"/>
    <col min="8" max="8" width="22" customWidth="1"/>
    <col min="9" max="9" width="24.85546875" customWidth="1"/>
    <col min="10" max="10" width="10.85546875" customWidth="1"/>
    <col min="11" max="11" width="11.85546875" customWidth="1"/>
    <col min="12" max="12" width="11.28515625" customWidth="1"/>
    <col min="14" max="14" width="12.85546875" customWidth="1"/>
    <col min="15" max="15" width="11.28515625" customWidth="1"/>
    <col min="16" max="16" width="8" customWidth="1"/>
    <col min="17" max="17" width="10.42578125" customWidth="1"/>
    <col min="18" max="18" width="10.140625" customWidth="1"/>
    <col min="19" max="19" width="8.7109375" customWidth="1"/>
    <col min="27" max="27" width="13.140625" customWidth="1"/>
    <col min="28" max="28" width="11.28515625" customWidth="1"/>
    <col min="29" max="29" width="10.7109375" customWidth="1"/>
    <col min="32" max="32" width="10" customWidth="1"/>
    <col min="40" max="40" width="15" customWidth="1"/>
    <col min="53" max="53" width="13.42578125" customWidth="1"/>
    <col min="66" max="66" width="13.28515625" customWidth="1"/>
  </cols>
  <sheetData>
    <row r="1" spans="1:77" ht="15" customHeight="1">
      <c r="A1" s="316"/>
      <c r="B1" s="318" t="s">
        <v>40</v>
      </c>
      <c r="C1" s="319"/>
      <c r="D1" s="319"/>
      <c r="E1" s="319"/>
      <c r="F1" s="319"/>
      <c r="G1" s="319"/>
      <c r="H1" s="320"/>
      <c r="I1" s="12"/>
      <c r="J1" s="9"/>
      <c r="K1" s="9"/>
      <c r="L1" s="10"/>
      <c r="N1" s="316"/>
      <c r="O1" s="318" t="s">
        <v>40</v>
      </c>
      <c r="P1" s="319"/>
      <c r="Q1" s="319"/>
      <c r="R1" s="319"/>
      <c r="S1" s="319"/>
      <c r="T1" s="319"/>
      <c r="U1" s="320"/>
      <c r="V1" s="12"/>
      <c r="W1" s="9"/>
      <c r="X1" s="9"/>
      <c r="Y1" s="10"/>
      <c r="AA1" s="316"/>
      <c r="AB1" s="318" t="s">
        <v>40</v>
      </c>
      <c r="AC1" s="319"/>
      <c r="AD1" s="319"/>
      <c r="AE1" s="319"/>
      <c r="AF1" s="319"/>
      <c r="AG1" s="319"/>
      <c r="AH1" s="320"/>
      <c r="AI1" s="12"/>
      <c r="AJ1" s="9"/>
      <c r="AK1" s="9"/>
      <c r="AL1" s="10"/>
      <c r="AN1" s="316"/>
      <c r="AO1" s="318" t="s">
        <v>40</v>
      </c>
      <c r="AP1" s="319"/>
      <c r="AQ1" s="319"/>
      <c r="AR1" s="319"/>
      <c r="AS1" s="319"/>
      <c r="AT1" s="319"/>
      <c r="AU1" s="320"/>
      <c r="AV1" s="12"/>
      <c r="AW1" s="9"/>
      <c r="AX1" s="9"/>
      <c r="AY1" s="10"/>
      <c r="BA1" s="316"/>
      <c r="BB1" s="318" t="s">
        <v>40</v>
      </c>
      <c r="BC1" s="319"/>
      <c r="BD1" s="319"/>
      <c r="BE1" s="319"/>
      <c r="BF1" s="319"/>
      <c r="BG1" s="319"/>
      <c r="BH1" s="320"/>
      <c r="BI1" s="12"/>
      <c r="BJ1" s="9"/>
      <c r="BK1" s="9"/>
      <c r="BL1" s="10"/>
      <c r="BN1" s="316"/>
      <c r="BO1" s="318" t="s">
        <v>40</v>
      </c>
      <c r="BP1" s="319"/>
      <c r="BQ1" s="319"/>
      <c r="BR1" s="319"/>
      <c r="BS1" s="319"/>
      <c r="BT1" s="319"/>
      <c r="BU1" s="320"/>
      <c r="BV1" s="12"/>
      <c r="BW1" s="9"/>
      <c r="BX1" s="9"/>
      <c r="BY1" s="10"/>
    </row>
    <row r="2" spans="1:77" ht="15" customHeight="1">
      <c r="A2" s="317"/>
      <c r="B2" s="321"/>
      <c r="C2" s="322"/>
      <c r="D2" s="322"/>
      <c r="E2" s="322"/>
      <c r="F2" s="322"/>
      <c r="G2" s="322"/>
      <c r="H2" s="323"/>
      <c r="I2" s="13"/>
      <c r="L2" s="11"/>
      <c r="N2" s="317"/>
      <c r="O2" s="321"/>
      <c r="P2" s="322"/>
      <c r="Q2" s="322"/>
      <c r="R2" s="322"/>
      <c r="S2" s="322"/>
      <c r="T2" s="322"/>
      <c r="U2" s="323"/>
      <c r="V2" s="13"/>
      <c r="Y2" s="11"/>
      <c r="AA2" s="317"/>
      <c r="AB2" s="321"/>
      <c r="AC2" s="322"/>
      <c r="AD2" s="322"/>
      <c r="AE2" s="322"/>
      <c r="AF2" s="322"/>
      <c r="AG2" s="322"/>
      <c r="AH2" s="323"/>
      <c r="AI2" s="13"/>
      <c r="AL2" s="11"/>
      <c r="AN2" s="317"/>
      <c r="AO2" s="321"/>
      <c r="AP2" s="322"/>
      <c r="AQ2" s="322"/>
      <c r="AR2" s="322"/>
      <c r="AS2" s="322"/>
      <c r="AT2" s="322"/>
      <c r="AU2" s="323"/>
      <c r="AV2" s="13"/>
      <c r="AY2" s="11"/>
      <c r="BA2" s="317"/>
      <c r="BB2" s="321"/>
      <c r="BC2" s="322"/>
      <c r="BD2" s="322"/>
      <c r="BE2" s="322"/>
      <c r="BF2" s="322"/>
      <c r="BG2" s="322"/>
      <c r="BH2" s="323"/>
      <c r="BI2" s="13"/>
      <c r="BL2" s="11"/>
      <c r="BN2" s="317"/>
      <c r="BO2" s="321"/>
      <c r="BP2" s="322"/>
      <c r="BQ2" s="322"/>
      <c r="BR2" s="322"/>
      <c r="BS2" s="322"/>
      <c r="BT2" s="322"/>
      <c r="BU2" s="323"/>
      <c r="BV2" s="13"/>
      <c r="BY2" s="11"/>
    </row>
    <row r="3" spans="1:77" ht="15" customHeight="1">
      <c r="A3" s="317"/>
      <c r="B3" s="321"/>
      <c r="C3" s="322"/>
      <c r="D3" s="322"/>
      <c r="E3" s="322"/>
      <c r="F3" s="322"/>
      <c r="G3" s="322"/>
      <c r="H3" s="323"/>
      <c r="I3" s="13"/>
      <c r="L3" s="11"/>
      <c r="N3" s="317"/>
      <c r="O3" s="321"/>
      <c r="P3" s="322"/>
      <c r="Q3" s="322"/>
      <c r="R3" s="322"/>
      <c r="S3" s="322"/>
      <c r="T3" s="322"/>
      <c r="U3" s="323"/>
      <c r="V3" s="13"/>
      <c r="Y3" s="11"/>
      <c r="AA3" s="317"/>
      <c r="AB3" s="321"/>
      <c r="AC3" s="322"/>
      <c r="AD3" s="322"/>
      <c r="AE3" s="322"/>
      <c r="AF3" s="322"/>
      <c r="AG3" s="322"/>
      <c r="AH3" s="323"/>
      <c r="AI3" s="13"/>
      <c r="AL3" s="11"/>
      <c r="AN3" s="317"/>
      <c r="AO3" s="321"/>
      <c r="AP3" s="322"/>
      <c r="AQ3" s="322"/>
      <c r="AR3" s="322"/>
      <c r="AS3" s="322"/>
      <c r="AT3" s="322"/>
      <c r="AU3" s="323"/>
      <c r="AV3" s="13"/>
      <c r="AY3" s="11"/>
      <c r="BA3" s="317"/>
      <c r="BB3" s="321"/>
      <c r="BC3" s="322"/>
      <c r="BD3" s="322"/>
      <c r="BE3" s="322"/>
      <c r="BF3" s="322"/>
      <c r="BG3" s="322"/>
      <c r="BH3" s="323"/>
      <c r="BI3" s="13"/>
      <c r="BL3" s="11"/>
      <c r="BN3" s="317"/>
      <c r="BO3" s="321"/>
      <c r="BP3" s="322"/>
      <c r="BQ3" s="322"/>
      <c r="BR3" s="322"/>
      <c r="BS3" s="322"/>
      <c r="BT3" s="322"/>
      <c r="BU3" s="323"/>
      <c r="BV3" s="13"/>
      <c r="BY3" s="11"/>
    </row>
    <row r="4" spans="1:77" ht="15.75" customHeight="1">
      <c r="A4" s="317"/>
      <c r="B4" s="321"/>
      <c r="C4" s="322"/>
      <c r="D4" s="322"/>
      <c r="E4" s="322"/>
      <c r="F4" s="322"/>
      <c r="G4" s="322"/>
      <c r="H4" s="323"/>
      <c r="I4" s="13"/>
      <c r="L4" s="11"/>
      <c r="N4" s="317"/>
      <c r="O4" s="321"/>
      <c r="P4" s="322"/>
      <c r="Q4" s="322"/>
      <c r="R4" s="322"/>
      <c r="S4" s="322"/>
      <c r="T4" s="322"/>
      <c r="U4" s="323"/>
      <c r="V4" s="13"/>
      <c r="Y4" s="11"/>
      <c r="AA4" s="317"/>
      <c r="AB4" s="321"/>
      <c r="AC4" s="322"/>
      <c r="AD4" s="322"/>
      <c r="AE4" s="322"/>
      <c r="AF4" s="322"/>
      <c r="AG4" s="322"/>
      <c r="AH4" s="323"/>
      <c r="AI4" s="13"/>
      <c r="AL4" s="11"/>
      <c r="AN4" s="317"/>
      <c r="AO4" s="321"/>
      <c r="AP4" s="322"/>
      <c r="AQ4" s="322"/>
      <c r="AR4" s="322"/>
      <c r="AS4" s="322"/>
      <c r="AT4" s="322"/>
      <c r="AU4" s="323"/>
      <c r="AV4" s="13"/>
      <c r="AY4" s="11"/>
      <c r="BA4" s="317"/>
      <c r="BB4" s="321"/>
      <c r="BC4" s="322"/>
      <c r="BD4" s="322"/>
      <c r="BE4" s="322"/>
      <c r="BF4" s="322"/>
      <c r="BG4" s="322"/>
      <c r="BH4" s="323"/>
      <c r="BI4" s="13"/>
      <c r="BL4" s="11"/>
      <c r="BN4" s="317"/>
      <c r="BO4" s="321"/>
      <c r="BP4" s="322"/>
      <c r="BQ4" s="322"/>
      <c r="BR4" s="322"/>
      <c r="BS4" s="322"/>
      <c r="BT4" s="322"/>
      <c r="BU4" s="323"/>
      <c r="BV4" s="13"/>
      <c r="BY4" s="11"/>
    </row>
    <row r="5" spans="1:77" ht="28.5" customHeight="1">
      <c r="A5" s="310" t="s">
        <v>54</v>
      </c>
      <c r="B5" s="311"/>
      <c r="C5" s="24" t="s">
        <v>64</v>
      </c>
      <c r="D5" s="25"/>
      <c r="E5" s="25"/>
      <c r="F5" s="25"/>
      <c r="G5" s="25"/>
      <c r="H5" s="25"/>
      <c r="I5" s="25"/>
      <c r="J5" s="25"/>
      <c r="K5" s="25"/>
      <c r="L5" s="26"/>
      <c r="N5" s="310" t="s">
        <v>54</v>
      </c>
      <c r="O5" s="311"/>
      <c r="P5" s="24" t="s">
        <v>64</v>
      </c>
      <c r="Q5" s="25"/>
      <c r="R5" s="25"/>
      <c r="S5" s="25"/>
      <c r="T5" s="25"/>
      <c r="U5" s="25"/>
      <c r="V5" s="25"/>
      <c r="W5" s="25"/>
      <c r="X5" s="25"/>
      <c r="Y5" s="26"/>
      <c r="AA5" s="310" t="s">
        <v>54</v>
      </c>
      <c r="AB5" s="311"/>
      <c r="AC5" s="24" t="s">
        <v>64</v>
      </c>
      <c r="AD5" s="25"/>
      <c r="AE5" s="25"/>
      <c r="AF5" s="25"/>
      <c r="AG5" s="25"/>
      <c r="AH5" s="25"/>
      <c r="AI5" s="25"/>
      <c r="AJ5" s="25"/>
      <c r="AK5" s="25"/>
      <c r="AL5" s="26"/>
      <c r="AN5" s="310" t="s">
        <v>54</v>
      </c>
      <c r="AO5" s="311"/>
      <c r="AP5" s="24" t="s">
        <v>64</v>
      </c>
      <c r="AQ5" s="25"/>
      <c r="AR5" s="25"/>
      <c r="AS5" s="25"/>
      <c r="AT5" s="25"/>
      <c r="AU5" s="25"/>
      <c r="AV5" s="25"/>
      <c r="AW5" s="25"/>
      <c r="AX5" s="25"/>
      <c r="AY5" s="26"/>
      <c r="BA5" s="310" t="s">
        <v>54</v>
      </c>
      <c r="BB5" s="311"/>
      <c r="BC5" s="24" t="s">
        <v>64</v>
      </c>
      <c r="BD5" s="25"/>
      <c r="BE5" s="25"/>
      <c r="BF5" s="25"/>
      <c r="BG5" s="25"/>
      <c r="BH5" s="25"/>
      <c r="BI5" s="25"/>
      <c r="BJ5" s="25"/>
      <c r="BK5" s="25"/>
      <c r="BL5" s="26"/>
      <c r="BN5" s="310" t="s">
        <v>54</v>
      </c>
      <c r="BO5" s="311"/>
      <c r="BP5" s="24" t="s">
        <v>64</v>
      </c>
      <c r="BQ5" s="25"/>
      <c r="BR5" s="25"/>
      <c r="BS5" s="25"/>
      <c r="BT5" s="25"/>
      <c r="BU5" s="25"/>
      <c r="BV5" s="25"/>
      <c r="BW5" s="25"/>
      <c r="BX5" s="25"/>
      <c r="BY5" s="26"/>
    </row>
    <row r="6" spans="1:77" ht="18" customHeight="1">
      <c r="A6" s="310" t="s">
        <v>59</v>
      </c>
      <c r="B6" s="311"/>
      <c r="C6" s="24" t="s">
        <v>61</v>
      </c>
      <c r="D6" s="25"/>
      <c r="E6" s="25"/>
      <c r="F6" s="25"/>
      <c r="G6" s="25"/>
      <c r="H6" s="25"/>
      <c r="I6" s="25"/>
      <c r="J6" s="25"/>
      <c r="K6" s="25"/>
      <c r="L6" s="26"/>
      <c r="N6" s="310" t="s">
        <v>59</v>
      </c>
      <c r="O6" s="311"/>
      <c r="P6" s="24" t="s">
        <v>61</v>
      </c>
      <c r="Q6" s="25"/>
      <c r="R6" s="25"/>
      <c r="S6" s="25"/>
      <c r="T6" s="25"/>
      <c r="U6" s="25"/>
      <c r="V6" s="25"/>
      <c r="W6" s="25"/>
      <c r="X6" s="25"/>
      <c r="Y6" s="26"/>
      <c r="AA6" s="310" t="s">
        <v>59</v>
      </c>
      <c r="AB6" s="311"/>
      <c r="AC6" s="24" t="s">
        <v>61</v>
      </c>
      <c r="AD6" s="25"/>
      <c r="AE6" s="25"/>
      <c r="AF6" s="25"/>
      <c r="AG6" s="25"/>
      <c r="AH6" s="25"/>
      <c r="AI6" s="25"/>
      <c r="AJ6" s="25"/>
      <c r="AK6" s="25"/>
      <c r="AL6" s="26"/>
      <c r="AN6" s="310" t="s">
        <v>59</v>
      </c>
      <c r="AO6" s="311"/>
      <c r="AP6" s="24" t="s">
        <v>61</v>
      </c>
      <c r="AQ6" s="25"/>
      <c r="AR6" s="25"/>
      <c r="AS6" s="25"/>
      <c r="AT6" s="25"/>
      <c r="AU6" s="25"/>
      <c r="AV6" s="25"/>
      <c r="AW6" s="25"/>
      <c r="AX6" s="25"/>
      <c r="AY6" s="26"/>
      <c r="BA6" s="310" t="s">
        <v>59</v>
      </c>
      <c r="BB6" s="311"/>
      <c r="BC6" s="24" t="s">
        <v>61</v>
      </c>
      <c r="BD6" s="25"/>
      <c r="BE6" s="25"/>
      <c r="BF6" s="25"/>
      <c r="BG6" s="25"/>
      <c r="BH6" s="25"/>
      <c r="BI6" s="25"/>
      <c r="BJ6" s="25"/>
      <c r="BK6" s="25"/>
      <c r="BL6" s="26"/>
      <c r="BN6" s="310" t="s">
        <v>59</v>
      </c>
      <c r="BO6" s="311"/>
      <c r="BP6" s="24" t="s">
        <v>61</v>
      </c>
      <c r="BQ6" s="25"/>
      <c r="BR6" s="25"/>
      <c r="BS6" s="25"/>
      <c r="BT6" s="25"/>
      <c r="BU6" s="25"/>
      <c r="BV6" s="25"/>
      <c r="BW6" s="25"/>
      <c r="BX6" s="25"/>
      <c r="BY6" s="26"/>
    </row>
    <row r="7" spans="1:77" ht="18" customHeight="1">
      <c r="A7" s="324" t="s">
        <v>62</v>
      </c>
      <c r="B7" s="325"/>
      <c r="C7" s="24" t="s">
        <v>63</v>
      </c>
      <c r="D7" s="25"/>
      <c r="E7" s="25"/>
      <c r="F7" s="25"/>
      <c r="G7" s="25"/>
      <c r="H7" s="25"/>
      <c r="I7" s="25"/>
      <c r="J7" s="25"/>
      <c r="K7" s="25"/>
      <c r="L7" s="26"/>
      <c r="N7" s="324" t="s">
        <v>62</v>
      </c>
      <c r="O7" s="325"/>
      <c r="P7" s="24" t="s">
        <v>63</v>
      </c>
      <c r="Q7" s="25"/>
      <c r="R7" s="25"/>
      <c r="S7" s="25"/>
      <c r="T7" s="25"/>
      <c r="U7" s="25"/>
      <c r="V7" s="25"/>
      <c r="W7" s="25"/>
      <c r="X7" s="25"/>
      <c r="Y7" s="26"/>
      <c r="AA7" s="324" t="s">
        <v>62</v>
      </c>
      <c r="AB7" s="325"/>
      <c r="AC7" s="24" t="s">
        <v>63</v>
      </c>
      <c r="AD7" s="25"/>
      <c r="AE7" s="25"/>
      <c r="AF7" s="25"/>
      <c r="AG7" s="25"/>
      <c r="AH7" s="25"/>
      <c r="AI7" s="25"/>
      <c r="AJ7" s="25"/>
      <c r="AK7" s="25"/>
      <c r="AL7" s="26"/>
      <c r="AN7" s="324" t="s">
        <v>62</v>
      </c>
      <c r="AO7" s="325"/>
      <c r="AP7" s="24" t="s">
        <v>63</v>
      </c>
      <c r="AQ7" s="25"/>
      <c r="AR7" s="25"/>
      <c r="AS7" s="25"/>
      <c r="AT7" s="25"/>
      <c r="AU7" s="25"/>
      <c r="AV7" s="25"/>
      <c r="AW7" s="25"/>
      <c r="AX7" s="25"/>
      <c r="AY7" s="26"/>
      <c r="BA7" s="324" t="s">
        <v>62</v>
      </c>
      <c r="BB7" s="325"/>
      <c r="BC7" s="24" t="s">
        <v>63</v>
      </c>
      <c r="BD7" s="25"/>
      <c r="BE7" s="25"/>
      <c r="BF7" s="25"/>
      <c r="BG7" s="25"/>
      <c r="BH7" s="25"/>
      <c r="BI7" s="25"/>
      <c r="BJ7" s="25"/>
      <c r="BK7" s="25"/>
      <c r="BL7" s="26"/>
      <c r="BN7" s="324" t="s">
        <v>62</v>
      </c>
      <c r="BO7" s="325"/>
      <c r="BP7" s="24" t="s">
        <v>63</v>
      </c>
      <c r="BQ7" s="25"/>
      <c r="BR7" s="25"/>
      <c r="BS7" s="25"/>
      <c r="BT7" s="25"/>
      <c r="BU7" s="25"/>
      <c r="BV7" s="25"/>
      <c r="BW7" s="25"/>
      <c r="BX7" s="25"/>
      <c r="BY7" s="26"/>
    </row>
    <row r="8" spans="1:77" ht="18" customHeight="1">
      <c r="A8" s="310" t="s">
        <v>55</v>
      </c>
      <c r="B8" s="311"/>
      <c r="C8" s="24" t="s">
        <v>53</v>
      </c>
      <c r="D8" s="25"/>
      <c r="E8" s="25"/>
      <c r="F8" s="25"/>
      <c r="G8" s="25"/>
      <c r="H8" s="25"/>
      <c r="I8" s="25"/>
      <c r="J8" s="25"/>
      <c r="K8" s="25"/>
      <c r="L8" s="26"/>
      <c r="N8" s="310" t="s">
        <v>55</v>
      </c>
      <c r="O8" s="311"/>
      <c r="P8" s="24" t="s">
        <v>53</v>
      </c>
      <c r="Q8" s="25"/>
      <c r="R8" s="25"/>
      <c r="S8" s="25"/>
      <c r="T8" s="25"/>
      <c r="U8" s="25"/>
      <c r="V8" s="25"/>
      <c r="W8" s="25"/>
      <c r="X8" s="25"/>
      <c r="Y8" s="26"/>
      <c r="AA8" s="310" t="s">
        <v>55</v>
      </c>
      <c r="AB8" s="311"/>
      <c r="AC8" s="24" t="s">
        <v>53</v>
      </c>
      <c r="AD8" s="25"/>
      <c r="AE8" s="25"/>
      <c r="AF8" s="25"/>
      <c r="AG8" s="25"/>
      <c r="AH8" s="25"/>
      <c r="AI8" s="25"/>
      <c r="AJ8" s="25"/>
      <c r="AK8" s="25"/>
      <c r="AL8" s="26"/>
      <c r="AN8" s="310" t="s">
        <v>55</v>
      </c>
      <c r="AO8" s="311"/>
      <c r="AP8" s="24" t="s">
        <v>53</v>
      </c>
      <c r="AQ8" s="25"/>
      <c r="AR8" s="25"/>
      <c r="AS8" s="25"/>
      <c r="AT8" s="25"/>
      <c r="AU8" s="25"/>
      <c r="AV8" s="25"/>
      <c r="AW8" s="25"/>
      <c r="AX8" s="25"/>
      <c r="AY8" s="26"/>
      <c r="BA8" s="310" t="s">
        <v>55</v>
      </c>
      <c r="BB8" s="311"/>
      <c r="BC8" s="24" t="s">
        <v>53</v>
      </c>
      <c r="BD8" s="25"/>
      <c r="BE8" s="25"/>
      <c r="BF8" s="25"/>
      <c r="BG8" s="25"/>
      <c r="BH8" s="25"/>
      <c r="BI8" s="25"/>
      <c r="BJ8" s="25"/>
      <c r="BK8" s="25"/>
      <c r="BL8" s="26"/>
      <c r="BN8" s="310" t="s">
        <v>55</v>
      </c>
      <c r="BO8" s="311"/>
      <c r="BP8" s="24" t="s">
        <v>53</v>
      </c>
      <c r="BQ8" s="25"/>
      <c r="BR8" s="25"/>
      <c r="BS8" s="25"/>
      <c r="BT8" s="25"/>
      <c r="BU8" s="25"/>
      <c r="BV8" s="25"/>
      <c r="BW8" s="25"/>
      <c r="BX8" s="25"/>
      <c r="BY8" s="26"/>
    </row>
    <row r="9" spans="1:77" ht="15.75" customHeight="1">
      <c r="A9" s="312" t="s">
        <v>105</v>
      </c>
      <c r="B9" s="313"/>
      <c r="C9" s="313"/>
      <c r="D9" s="313"/>
      <c r="E9" s="313"/>
      <c r="F9" s="313"/>
      <c r="G9" s="313"/>
      <c r="H9" s="313"/>
      <c r="I9" s="313"/>
      <c r="J9" s="313"/>
      <c r="K9" s="313"/>
      <c r="L9" s="314"/>
      <c r="N9" s="312" t="s">
        <v>105</v>
      </c>
      <c r="O9" s="313"/>
      <c r="P9" s="313"/>
      <c r="Q9" s="313"/>
      <c r="R9" s="313"/>
      <c r="S9" s="313"/>
      <c r="T9" s="313"/>
      <c r="U9" s="313"/>
      <c r="V9" s="313"/>
      <c r="W9" s="313"/>
      <c r="X9" s="313"/>
      <c r="Y9" s="314"/>
      <c r="AA9" s="312" t="s">
        <v>105</v>
      </c>
      <c r="AB9" s="313"/>
      <c r="AC9" s="313"/>
      <c r="AD9" s="313"/>
      <c r="AE9" s="313"/>
      <c r="AF9" s="313"/>
      <c r="AG9" s="313"/>
      <c r="AH9" s="313"/>
      <c r="AI9" s="313"/>
      <c r="AJ9" s="313"/>
      <c r="AK9" s="313"/>
      <c r="AL9" s="314"/>
      <c r="AN9" s="312" t="s">
        <v>105</v>
      </c>
      <c r="AO9" s="313"/>
      <c r="AP9" s="313"/>
      <c r="AQ9" s="313"/>
      <c r="AR9" s="313"/>
      <c r="AS9" s="313"/>
      <c r="AT9" s="313"/>
      <c r="AU9" s="313"/>
      <c r="AV9" s="313"/>
      <c r="AW9" s="313"/>
      <c r="AX9" s="313"/>
      <c r="AY9" s="314"/>
      <c r="BA9" s="312" t="s">
        <v>105</v>
      </c>
      <c r="BB9" s="313"/>
      <c r="BC9" s="313"/>
      <c r="BD9" s="313"/>
      <c r="BE9" s="313"/>
      <c r="BF9" s="313"/>
      <c r="BG9" s="313"/>
      <c r="BH9" s="313"/>
      <c r="BI9" s="313"/>
      <c r="BJ9" s="313"/>
      <c r="BK9" s="313"/>
      <c r="BL9" s="314"/>
      <c r="BN9" s="312" t="s">
        <v>105</v>
      </c>
      <c r="BO9" s="313"/>
      <c r="BP9" s="313"/>
      <c r="BQ9" s="313"/>
      <c r="BR9" s="313"/>
      <c r="BS9" s="313"/>
      <c r="BT9" s="313"/>
      <c r="BU9" s="313"/>
      <c r="BV9" s="313"/>
      <c r="BW9" s="313"/>
      <c r="BX9" s="313"/>
      <c r="BY9" s="314"/>
    </row>
    <row r="10" spans="1:77" ht="21.75" customHeight="1">
      <c r="A10" s="18" t="s">
        <v>41</v>
      </c>
      <c r="B10" s="14"/>
      <c r="C10" s="14"/>
      <c r="D10" s="14"/>
      <c r="E10" s="14"/>
      <c r="F10" s="14"/>
      <c r="G10" s="15" t="s">
        <v>42</v>
      </c>
      <c r="H10" s="16"/>
      <c r="I10" s="14"/>
      <c r="J10" s="14"/>
      <c r="K10" s="14"/>
      <c r="L10" s="19"/>
      <c r="N10" s="18" t="s">
        <v>41</v>
      </c>
      <c r="O10" s="14"/>
      <c r="P10" s="14"/>
      <c r="Q10" s="14"/>
      <c r="R10" s="14"/>
      <c r="S10" s="14"/>
      <c r="T10" s="15" t="s">
        <v>42</v>
      </c>
      <c r="U10" s="16"/>
      <c r="V10" s="14"/>
      <c r="W10" s="14"/>
      <c r="X10" s="14"/>
      <c r="Y10" s="19"/>
      <c r="AA10" s="18" t="s">
        <v>41</v>
      </c>
      <c r="AB10" s="14"/>
      <c r="AC10" s="14"/>
      <c r="AD10" s="14"/>
      <c r="AE10" s="14"/>
      <c r="AF10" s="14"/>
      <c r="AG10" s="15" t="s">
        <v>42</v>
      </c>
      <c r="AH10" s="16"/>
      <c r="AI10" s="14"/>
      <c r="AJ10" s="14"/>
      <c r="AK10" s="14"/>
      <c r="AL10" s="19"/>
      <c r="AN10" s="18" t="s">
        <v>41</v>
      </c>
      <c r="AO10" s="14"/>
      <c r="AP10" s="14"/>
      <c r="AQ10" s="14"/>
      <c r="AR10" s="14"/>
      <c r="AS10" s="14"/>
      <c r="AT10" s="15" t="s">
        <v>42</v>
      </c>
      <c r="AU10" s="16"/>
      <c r="AV10" s="14"/>
      <c r="AW10" s="14"/>
      <c r="AX10" s="14"/>
      <c r="AY10" s="19"/>
      <c r="BA10" s="18" t="s">
        <v>41</v>
      </c>
      <c r="BB10" s="14"/>
      <c r="BC10" s="14"/>
      <c r="BD10" s="14"/>
      <c r="BE10" s="14"/>
      <c r="BF10" s="14"/>
      <c r="BG10" s="15" t="s">
        <v>42</v>
      </c>
      <c r="BH10" s="16"/>
      <c r="BI10" s="14"/>
      <c r="BJ10" s="14"/>
      <c r="BK10" s="14"/>
      <c r="BL10" s="19"/>
      <c r="BN10" s="18" t="s">
        <v>41</v>
      </c>
      <c r="BO10" s="14"/>
      <c r="BP10" s="14"/>
      <c r="BQ10" s="14"/>
      <c r="BR10" s="14"/>
      <c r="BS10" s="14"/>
      <c r="BT10" s="15" t="s">
        <v>42</v>
      </c>
      <c r="BU10" s="16"/>
      <c r="BV10" s="14"/>
      <c r="BW10" s="14"/>
      <c r="BX10" s="14"/>
      <c r="BY10" s="19"/>
    </row>
    <row r="11" spans="1:77" ht="21.75" customHeight="1">
      <c r="A11" s="326"/>
      <c r="B11" s="327"/>
      <c r="C11" s="327"/>
      <c r="D11" s="327"/>
      <c r="E11" s="327"/>
      <c r="F11" s="327"/>
      <c r="G11" s="327"/>
      <c r="H11" s="327"/>
      <c r="I11" s="327"/>
      <c r="J11" s="327"/>
      <c r="K11" s="327"/>
      <c r="L11" s="328"/>
      <c r="N11" s="326"/>
      <c r="O11" s="327"/>
      <c r="P11" s="327"/>
      <c r="Q11" s="327"/>
      <c r="R11" s="327"/>
      <c r="S11" s="327"/>
      <c r="T11" s="327"/>
      <c r="U11" s="327"/>
      <c r="V11" s="327"/>
      <c r="W11" s="327"/>
      <c r="X11" s="327"/>
      <c r="Y11" s="328"/>
      <c r="AA11" s="326"/>
      <c r="AB11" s="327"/>
      <c r="AC11" s="327"/>
      <c r="AD11" s="327"/>
      <c r="AE11" s="327"/>
      <c r="AF11" s="327"/>
      <c r="AG11" s="327"/>
      <c r="AH11" s="327"/>
      <c r="AI11" s="327"/>
      <c r="AJ11" s="327"/>
      <c r="AK11" s="327"/>
      <c r="AL11" s="328"/>
      <c r="AN11" s="326"/>
      <c r="AO11" s="327"/>
      <c r="AP11" s="327"/>
      <c r="AQ11" s="327"/>
      <c r="AR11" s="327"/>
      <c r="AS11" s="327"/>
      <c r="AT11" s="327"/>
      <c r="AU11" s="327"/>
      <c r="AV11" s="327"/>
      <c r="AW11" s="327"/>
      <c r="AX11" s="327"/>
      <c r="AY11" s="328"/>
      <c r="BA11" s="326"/>
      <c r="BB11" s="327"/>
      <c r="BC11" s="327"/>
      <c r="BD11" s="327"/>
      <c r="BE11" s="327"/>
      <c r="BF11" s="327"/>
      <c r="BG11" s="327"/>
      <c r="BH11" s="327"/>
      <c r="BI11" s="327"/>
      <c r="BJ11" s="327"/>
      <c r="BK11" s="327"/>
      <c r="BL11" s="328"/>
      <c r="BN11" s="326"/>
      <c r="BO11" s="327"/>
      <c r="BP11" s="327"/>
      <c r="BQ11" s="327"/>
      <c r="BR11" s="327"/>
      <c r="BS11" s="327"/>
      <c r="BT11" s="327"/>
      <c r="BU11" s="327"/>
      <c r="BV11" s="327"/>
      <c r="BW11" s="327"/>
      <c r="BX11" s="327"/>
      <c r="BY11" s="328"/>
    </row>
    <row r="12" spans="1:77" ht="22.5" customHeight="1">
      <c r="A12" s="18" t="s">
        <v>103</v>
      </c>
      <c r="B12" s="7"/>
      <c r="C12" s="7"/>
      <c r="D12" s="29"/>
      <c r="E12" s="15"/>
      <c r="F12" s="16"/>
      <c r="G12" s="15" t="s">
        <v>43</v>
      </c>
      <c r="H12" s="35">
        <v>45002</v>
      </c>
      <c r="I12" s="17"/>
      <c r="J12" s="17"/>
      <c r="K12" s="17"/>
      <c r="L12" s="20"/>
      <c r="N12" s="18" t="s">
        <v>120</v>
      </c>
      <c r="O12" s="7"/>
      <c r="P12" s="7"/>
      <c r="Q12" s="29"/>
      <c r="R12" s="15"/>
      <c r="S12" s="16"/>
      <c r="T12" s="15" t="s">
        <v>43</v>
      </c>
      <c r="U12" s="35"/>
      <c r="V12" s="17"/>
      <c r="W12" s="17"/>
      <c r="X12" s="17"/>
      <c r="Y12" s="20"/>
      <c r="AA12" s="18" t="s">
        <v>120</v>
      </c>
      <c r="AB12" s="7"/>
      <c r="AC12" s="7"/>
      <c r="AD12" s="29"/>
      <c r="AE12" s="15"/>
      <c r="AF12" s="16"/>
      <c r="AG12" s="15" t="s">
        <v>43</v>
      </c>
      <c r="AH12" s="35"/>
      <c r="AI12" s="17"/>
      <c r="AJ12" s="17"/>
      <c r="AK12" s="17"/>
      <c r="AL12" s="20"/>
      <c r="AN12" s="18" t="s">
        <v>120</v>
      </c>
      <c r="AO12" s="7"/>
      <c r="AP12" s="7"/>
      <c r="AQ12" s="29"/>
      <c r="AR12" s="15"/>
      <c r="AS12" s="16"/>
      <c r="AT12" s="15" t="s">
        <v>43</v>
      </c>
      <c r="AU12" s="35"/>
      <c r="AV12" s="17"/>
      <c r="AW12" s="17"/>
      <c r="AX12" s="17"/>
      <c r="AY12" s="20"/>
      <c r="BA12" s="18" t="s">
        <v>120</v>
      </c>
      <c r="BB12" s="7"/>
      <c r="BC12" s="7"/>
      <c r="BD12" s="29"/>
      <c r="BE12" s="15"/>
      <c r="BF12" s="16"/>
      <c r="BG12" s="15" t="s">
        <v>43</v>
      </c>
      <c r="BH12" s="35"/>
      <c r="BI12" s="17"/>
      <c r="BJ12" s="17"/>
      <c r="BK12" s="17"/>
      <c r="BL12" s="20"/>
      <c r="BN12" s="18" t="s">
        <v>120</v>
      </c>
      <c r="BO12" s="7"/>
      <c r="BP12" s="7"/>
      <c r="BQ12" s="29"/>
      <c r="BR12" s="15"/>
      <c r="BS12" s="16"/>
      <c r="BT12" s="15" t="s">
        <v>43</v>
      </c>
      <c r="BU12" s="35"/>
      <c r="BV12" s="17"/>
      <c r="BW12" s="17"/>
      <c r="BX12" s="17"/>
      <c r="BY12" s="20"/>
    </row>
    <row r="13" spans="1:77" ht="15" customHeight="1">
      <c r="A13" s="334" t="s">
        <v>44</v>
      </c>
      <c r="B13" s="332" t="s">
        <v>45</v>
      </c>
      <c r="C13" s="315" t="s">
        <v>46</v>
      </c>
      <c r="D13" s="315" t="s">
        <v>69</v>
      </c>
      <c r="E13" s="315" t="s">
        <v>70</v>
      </c>
      <c r="F13" s="315" t="s">
        <v>47</v>
      </c>
      <c r="G13" s="335" t="s">
        <v>48</v>
      </c>
      <c r="H13" s="329" t="s">
        <v>49</v>
      </c>
      <c r="I13" s="330"/>
      <c r="J13" s="331"/>
      <c r="K13" s="332" t="s">
        <v>26</v>
      </c>
      <c r="L13" s="333" t="s">
        <v>50</v>
      </c>
      <c r="N13" s="334" t="s">
        <v>44</v>
      </c>
      <c r="O13" s="332" t="s">
        <v>45</v>
      </c>
      <c r="P13" s="315" t="s">
        <v>46</v>
      </c>
      <c r="Q13" s="315" t="s">
        <v>69</v>
      </c>
      <c r="R13" s="315" t="s">
        <v>70</v>
      </c>
      <c r="S13" s="315" t="s">
        <v>47</v>
      </c>
      <c r="T13" s="335" t="s">
        <v>48</v>
      </c>
      <c r="U13" s="329" t="s">
        <v>49</v>
      </c>
      <c r="V13" s="330"/>
      <c r="W13" s="331"/>
      <c r="X13" s="332" t="s">
        <v>26</v>
      </c>
      <c r="Y13" s="333" t="s">
        <v>50</v>
      </c>
      <c r="AA13" s="334" t="s">
        <v>44</v>
      </c>
      <c r="AB13" s="332" t="s">
        <v>45</v>
      </c>
      <c r="AC13" s="315" t="s">
        <v>46</v>
      </c>
      <c r="AD13" s="315" t="s">
        <v>69</v>
      </c>
      <c r="AE13" s="315" t="s">
        <v>70</v>
      </c>
      <c r="AF13" s="315" t="s">
        <v>47</v>
      </c>
      <c r="AG13" s="335" t="s">
        <v>48</v>
      </c>
      <c r="AH13" s="329" t="s">
        <v>49</v>
      </c>
      <c r="AI13" s="330"/>
      <c r="AJ13" s="331"/>
      <c r="AK13" s="332" t="s">
        <v>26</v>
      </c>
      <c r="AL13" s="333" t="s">
        <v>50</v>
      </c>
      <c r="AN13" s="334" t="s">
        <v>44</v>
      </c>
      <c r="AO13" s="332" t="s">
        <v>45</v>
      </c>
      <c r="AP13" s="315" t="s">
        <v>46</v>
      </c>
      <c r="AQ13" s="315" t="s">
        <v>69</v>
      </c>
      <c r="AR13" s="315" t="s">
        <v>70</v>
      </c>
      <c r="AS13" s="315" t="s">
        <v>47</v>
      </c>
      <c r="AT13" s="335" t="s">
        <v>48</v>
      </c>
      <c r="AU13" s="329" t="s">
        <v>49</v>
      </c>
      <c r="AV13" s="330"/>
      <c r="AW13" s="331"/>
      <c r="AX13" s="332" t="s">
        <v>26</v>
      </c>
      <c r="AY13" s="333" t="s">
        <v>50</v>
      </c>
      <c r="BA13" s="334" t="s">
        <v>44</v>
      </c>
      <c r="BB13" s="332" t="s">
        <v>45</v>
      </c>
      <c r="BC13" s="315" t="s">
        <v>46</v>
      </c>
      <c r="BD13" s="315" t="s">
        <v>69</v>
      </c>
      <c r="BE13" s="315" t="s">
        <v>70</v>
      </c>
      <c r="BF13" s="315" t="s">
        <v>47</v>
      </c>
      <c r="BG13" s="335" t="s">
        <v>48</v>
      </c>
      <c r="BH13" s="329" t="s">
        <v>49</v>
      </c>
      <c r="BI13" s="330"/>
      <c r="BJ13" s="331"/>
      <c r="BK13" s="332" t="s">
        <v>26</v>
      </c>
      <c r="BL13" s="333" t="s">
        <v>50</v>
      </c>
      <c r="BN13" s="334" t="s">
        <v>44</v>
      </c>
      <c r="BO13" s="332" t="s">
        <v>45</v>
      </c>
      <c r="BP13" s="315" t="s">
        <v>46</v>
      </c>
      <c r="BQ13" s="315" t="s">
        <v>69</v>
      </c>
      <c r="BR13" s="315" t="s">
        <v>70</v>
      </c>
      <c r="BS13" s="315" t="s">
        <v>47</v>
      </c>
      <c r="BT13" s="335" t="s">
        <v>48</v>
      </c>
      <c r="BU13" s="329" t="s">
        <v>49</v>
      </c>
      <c r="BV13" s="330"/>
      <c r="BW13" s="331"/>
      <c r="BX13" s="332" t="s">
        <v>26</v>
      </c>
      <c r="BY13" s="333" t="s">
        <v>50</v>
      </c>
    </row>
    <row r="14" spans="1:77" ht="45">
      <c r="A14" s="334"/>
      <c r="B14" s="332"/>
      <c r="C14" s="315"/>
      <c r="D14" s="315"/>
      <c r="E14" s="315"/>
      <c r="F14" s="315"/>
      <c r="G14" s="335"/>
      <c r="H14" s="27" t="s">
        <v>51</v>
      </c>
      <c r="I14" s="28" t="s">
        <v>52</v>
      </c>
      <c r="J14" s="27" t="s">
        <v>56</v>
      </c>
      <c r="K14" s="332"/>
      <c r="L14" s="333"/>
      <c r="N14" s="334"/>
      <c r="O14" s="332"/>
      <c r="P14" s="315"/>
      <c r="Q14" s="315"/>
      <c r="R14" s="315"/>
      <c r="S14" s="315"/>
      <c r="T14" s="335"/>
      <c r="U14" s="27" t="s">
        <v>51</v>
      </c>
      <c r="V14" s="28" t="s">
        <v>52</v>
      </c>
      <c r="W14" s="27" t="s">
        <v>56</v>
      </c>
      <c r="X14" s="332"/>
      <c r="Y14" s="333"/>
      <c r="AA14" s="334"/>
      <c r="AB14" s="332"/>
      <c r="AC14" s="315"/>
      <c r="AD14" s="315"/>
      <c r="AE14" s="315"/>
      <c r="AF14" s="315"/>
      <c r="AG14" s="335"/>
      <c r="AH14" s="27" t="s">
        <v>51</v>
      </c>
      <c r="AI14" s="28" t="s">
        <v>52</v>
      </c>
      <c r="AJ14" s="27" t="s">
        <v>56</v>
      </c>
      <c r="AK14" s="332"/>
      <c r="AL14" s="333"/>
      <c r="AN14" s="334"/>
      <c r="AO14" s="332"/>
      <c r="AP14" s="315"/>
      <c r="AQ14" s="315"/>
      <c r="AR14" s="315"/>
      <c r="AS14" s="315"/>
      <c r="AT14" s="335"/>
      <c r="AU14" s="27" t="s">
        <v>51</v>
      </c>
      <c r="AV14" s="28" t="s">
        <v>52</v>
      </c>
      <c r="AW14" s="27" t="s">
        <v>56</v>
      </c>
      <c r="AX14" s="332"/>
      <c r="AY14" s="333"/>
      <c r="BA14" s="334"/>
      <c r="BB14" s="332"/>
      <c r="BC14" s="315"/>
      <c r="BD14" s="315"/>
      <c r="BE14" s="315"/>
      <c r="BF14" s="315"/>
      <c r="BG14" s="335"/>
      <c r="BH14" s="27" t="s">
        <v>51</v>
      </c>
      <c r="BI14" s="28" t="s">
        <v>52</v>
      </c>
      <c r="BJ14" s="27" t="s">
        <v>56</v>
      </c>
      <c r="BK14" s="332"/>
      <c r="BL14" s="333"/>
      <c r="BN14" s="334"/>
      <c r="BO14" s="332"/>
      <c r="BP14" s="315"/>
      <c r="BQ14" s="315"/>
      <c r="BR14" s="315"/>
      <c r="BS14" s="315"/>
      <c r="BT14" s="335"/>
      <c r="BU14" s="27" t="s">
        <v>51</v>
      </c>
      <c r="BV14" s="28" t="s">
        <v>52</v>
      </c>
      <c r="BW14" s="27" t="s">
        <v>56</v>
      </c>
      <c r="BX14" s="332"/>
      <c r="BY14" s="333"/>
    </row>
    <row r="15" spans="1:77" ht="18.75" customHeight="1">
      <c r="A15" s="30">
        <v>1</v>
      </c>
      <c r="B15" s="34" t="s">
        <v>71</v>
      </c>
      <c r="C15" s="34">
        <v>126.3</v>
      </c>
      <c r="D15" s="34" t="s">
        <v>100</v>
      </c>
      <c r="E15" s="34" t="s">
        <v>101</v>
      </c>
      <c r="F15" s="34">
        <f>622-100</f>
        <v>522</v>
      </c>
      <c r="G15" s="34" t="s">
        <v>104</v>
      </c>
      <c r="H15" s="34" t="s">
        <v>130</v>
      </c>
      <c r="I15" s="34" t="s">
        <v>131</v>
      </c>
      <c r="J15" s="36">
        <v>0.125</v>
      </c>
      <c r="K15" s="8"/>
      <c r="L15" s="22"/>
      <c r="N15" s="34">
        <v>1</v>
      </c>
      <c r="O15" s="34" t="s">
        <v>71</v>
      </c>
      <c r="P15" s="34">
        <v>140</v>
      </c>
      <c r="Q15" s="34" t="s">
        <v>839</v>
      </c>
      <c r="R15" s="34" t="s">
        <v>223</v>
      </c>
      <c r="S15" s="34">
        <v>227.8</v>
      </c>
      <c r="T15" s="32" t="s">
        <v>95</v>
      </c>
      <c r="U15" s="45">
        <v>3.3</v>
      </c>
      <c r="V15" s="45">
        <v>1</v>
      </c>
      <c r="W15" s="45">
        <v>4.3</v>
      </c>
      <c r="X15" s="45" t="s">
        <v>246</v>
      </c>
      <c r="Y15" s="32"/>
      <c r="AA15" s="45">
        <v>1</v>
      </c>
      <c r="AB15" s="45" t="s">
        <v>71</v>
      </c>
      <c r="AC15" s="45">
        <v>63</v>
      </c>
      <c r="AD15" s="34" t="s">
        <v>847</v>
      </c>
      <c r="AE15" s="34" t="s">
        <v>848</v>
      </c>
      <c r="AF15" s="34">
        <v>362</v>
      </c>
      <c r="AG15" s="45" t="s">
        <v>104</v>
      </c>
      <c r="AH15" s="45">
        <v>3.5</v>
      </c>
      <c r="AI15" s="45">
        <v>1</v>
      </c>
      <c r="AJ15" s="45">
        <v>4.5</v>
      </c>
      <c r="AK15" s="45" t="s">
        <v>246</v>
      </c>
      <c r="AL15" s="32"/>
      <c r="AN15" s="45">
        <v>1</v>
      </c>
      <c r="AO15" s="45" t="s">
        <v>71</v>
      </c>
      <c r="AP15" s="45">
        <v>63</v>
      </c>
      <c r="AQ15" s="34" t="s">
        <v>199</v>
      </c>
      <c r="AR15" s="34" t="s">
        <v>477</v>
      </c>
      <c r="AS15" s="34">
        <v>96.4</v>
      </c>
      <c r="AT15" s="34" t="s">
        <v>95</v>
      </c>
      <c r="AU15" s="45">
        <v>3</v>
      </c>
      <c r="AV15" s="45">
        <v>1</v>
      </c>
      <c r="AW15" s="34">
        <v>4</v>
      </c>
      <c r="AX15" s="45" t="s">
        <v>246</v>
      </c>
      <c r="AY15" s="32"/>
      <c r="BA15" s="45">
        <v>1</v>
      </c>
      <c r="BB15" s="45" t="s">
        <v>71</v>
      </c>
      <c r="BC15" s="45">
        <v>63</v>
      </c>
      <c r="BD15" s="34" t="s">
        <v>334</v>
      </c>
      <c r="BE15" s="34" t="s">
        <v>164</v>
      </c>
      <c r="BF15" s="34">
        <v>43.8</v>
      </c>
      <c r="BG15" s="34" t="s">
        <v>118</v>
      </c>
      <c r="BH15" s="45">
        <v>3.2</v>
      </c>
      <c r="BI15" s="45">
        <v>1</v>
      </c>
      <c r="BJ15" s="34">
        <v>4.2</v>
      </c>
      <c r="BK15" s="45" t="s">
        <v>246</v>
      </c>
      <c r="BL15" s="45"/>
      <c r="BN15" s="45">
        <v>1</v>
      </c>
      <c r="BO15" s="45" t="s">
        <v>71</v>
      </c>
      <c r="BP15" s="45">
        <v>63</v>
      </c>
      <c r="BQ15" s="34" t="s">
        <v>414</v>
      </c>
      <c r="BR15" s="34" t="s">
        <v>433</v>
      </c>
      <c r="BS15" s="45">
        <v>45.4</v>
      </c>
      <c r="BT15" s="45" t="s">
        <v>104</v>
      </c>
      <c r="BU15" s="34">
        <v>3.5</v>
      </c>
      <c r="BV15" s="34">
        <v>1</v>
      </c>
      <c r="BW15" s="34">
        <v>4.5</v>
      </c>
      <c r="BX15" s="34" t="s">
        <v>246</v>
      </c>
      <c r="BY15" s="32"/>
    </row>
    <row r="16" spans="1:77" ht="14.25" customHeight="1">
      <c r="A16" s="30">
        <f>A15+1</f>
        <v>2</v>
      </c>
      <c r="B16" s="34" t="s">
        <v>71</v>
      </c>
      <c r="C16" s="34">
        <v>126.3</v>
      </c>
      <c r="D16" s="34" t="s">
        <v>101</v>
      </c>
      <c r="E16" s="34" t="s">
        <v>102</v>
      </c>
      <c r="F16" s="34">
        <f>433-10</f>
        <v>423</v>
      </c>
      <c r="G16" s="34" t="s">
        <v>104</v>
      </c>
      <c r="H16" s="34" t="s">
        <v>130</v>
      </c>
      <c r="I16" s="34" t="s">
        <v>131</v>
      </c>
      <c r="J16" s="36">
        <v>0.125</v>
      </c>
      <c r="K16" s="8"/>
      <c r="L16" s="22"/>
      <c r="N16" s="34">
        <v>2</v>
      </c>
      <c r="O16" s="34" t="s">
        <v>71</v>
      </c>
      <c r="P16" s="34">
        <v>140</v>
      </c>
      <c r="Q16" s="34" t="s">
        <v>223</v>
      </c>
      <c r="R16" s="34" t="s">
        <v>463</v>
      </c>
      <c r="S16" s="34">
        <v>68</v>
      </c>
      <c r="T16" s="32" t="s">
        <v>95</v>
      </c>
      <c r="U16" s="45">
        <v>3.3</v>
      </c>
      <c r="V16" s="45">
        <v>1</v>
      </c>
      <c r="W16" s="45">
        <v>4.3</v>
      </c>
      <c r="X16" s="45" t="s">
        <v>246</v>
      </c>
      <c r="Y16" s="32"/>
      <c r="AA16" s="45">
        <f>1+AA15</f>
        <v>2</v>
      </c>
      <c r="AB16" s="45" t="s">
        <v>71</v>
      </c>
      <c r="AC16" s="45">
        <v>63</v>
      </c>
      <c r="AD16" s="45" t="s">
        <v>849</v>
      </c>
      <c r="AE16" s="45" t="s">
        <v>845</v>
      </c>
      <c r="AF16" s="34">
        <v>305.2</v>
      </c>
      <c r="AG16" s="45" t="s">
        <v>104</v>
      </c>
      <c r="AH16" s="45">
        <v>3.5</v>
      </c>
      <c r="AI16" s="45">
        <v>1</v>
      </c>
      <c r="AJ16" s="45">
        <v>4.5</v>
      </c>
      <c r="AK16" s="45" t="s">
        <v>246</v>
      </c>
      <c r="AL16" s="32"/>
      <c r="AN16" s="45">
        <f>1+AN15</f>
        <v>2</v>
      </c>
      <c r="AO16" s="45" t="s">
        <v>71</v>
      </c>
      <c r="AP16" s="45">
        <v>63</v>
      </c>
      <c r="AQ16" s="34" t="s">
        <v>199</v>
      </c>
      <c r="AR16" s="34" t="s">
        <v>477</v>
      </c>
      <c r="AS16" s="34">
        <v>10.3</v>
      </c>
      <c r="AT16" s="34" t="s">
        <v>95</v>
      </c>
      <c r="AU16" s="45">
        <v>3</v>
      </c>
      <c r="AV16" s="45">
        <v>1</v>
      </c>
      <c r="AW16" s="34">
        <v>4</v>
      </c>
      <c r="AX16" s="45" t="s">
        <v>246</v>
      </c>
      <c r="AY16" s="32"/>
      <c r="BA16" s="45">
        <f>1+BA15</f>
        <v>2</v>
      </c>
      <c r="BB16" s="45" t="s">
        <v>71</v>
      </c>
      <c r="BC16" s="45">
        <v>63</v>
      </c>
      <c r="BD16" s="34" t="s">
        <v>334</v>
      </c>
      <c r="BE16" s="34" t="s">
        <v>164</v>
      </c>
      <c r="BF16" s="34">
        <v>17</v>
      </c>
      <c r="BG16" s="34" t="s">
        <v>118</v>
      </c>
      <c r="BH16" s="45">
        <v>3.2</v>
      </c>
      <c r="BI16" s="45">
        <v>1</v>
      </c>
      <c r="BJ16" s="34">
        <v>4.2</v>
      </c>
      <c r="BK16" s="45" t="s">
        <v>246</v>
      </c>
      <c r="BL16" s="45"/>
      <c r="BN16" s="45">
        <f>1+BN15</f>
        <v>2</v>
      </c>
      <c r="BO16" s="45" t="s">
        <v>71</v>
      </c>
      <c r="BP16" s="45">
        <v>63</v>
      </c>
      <c r="BQ16" s="34" t="s">
        <v>433</v>
      </c>
      <c r="BR16" s="34" t="s">
        <v>346</v>
      </c>
      <c r="BS16" s="45">
        <v>101.2</v>
      </c>
      <c r="BT16" s="45" t="s">
        <v>104</v>
      </c>
      <c r="BU16" s="34">
        <v>3.5</v>
      </c>
      <c r="BV16" s="34">
        <v>1</v>
      </c>
      <c r="BW16" s="34">
        <v>4.5</v>
      </c>
      <c r="BX16" s="34" t="s">
        <v>246</v>
      </c>
      <c r="BY16" s="32"/>
    </row>
    <row r="17" spans="1:77" ht="12.75" customHeight="1">
      <c r="A17" s="30">
        <f t="shared" ref="A17" si="0">A16+1</f>
        <v>3</v>
      </c>
      <c r="B17" s="8"/>
      <c r="C17" s="8"/>
      <c r="D17" s="8"/>
      <c r="E17" s="8"/>
      <c r="F17" s="8"/>
      <c r="G17" s="8"/>
      <c r="H17" s="8"/>
      <c r="I17" s="8"/>
      <c r="J17" s="8"/>
      <c r="K17" s="8"/>
      <c r="L17" s="22"/>
      <c r="N17" s="34">
        <f>2+N15</f>
        <v>3</v>
      </c>
      <c r="O17" s="34" t="s">
        <v>71</v>
      </c>
      <c r="P17" s="34">
        <v>140</v>
      </c>
      <c r="Q17" s="34" t="s">
        <v>463</v>
      </c>
      <c r="R17" s="34" t="s">
        <v>222</v>
      </c>
      <c r="S17" s="34">
        <v>34.5</v>
      </c>
      <c r="T17" s="32" t="s">
        <v>95</v>
      </c>
      <c r="U17" s="45">
        <v>3.3</v>
      </c>
      <c r="V17" s="45">
        <v>1</v>
      </c>
      <c r="W17" s="45">
        <v>4.3</v>
      </c>
      <c r="X17" s="45" t="s">
        <v>246</v>
      </c>
      <c r="Y17" s="32"/>
      <c r="AA17" s="45">
        <f t="shared" ref="AA17:AA38" si="1">1+AA16</f>
        <v>3</v>
      </c>
      <c r="AB17" s="45" t="s">
        <v>71</v>
      </c>
      <c r="AC17" s="45">
        <v>63</v>
      </c>
      <c r="AD17" s="34" t="s">
        <v>150</v>
      </c>
      <c r="AE17" s="34" t="s">
        <v>850</v>
      </c>
      <c r="AF17" s="34">
        <v>133.1</v>
      </c>
      <c r="AG17" s="45" t="s">
        <v>104</v>
      </c>
      <c r="AH17" s="45">
        <v>3.5</v>
      </c>
      <c r="AI17" s="45">
        <v>1</v>
      </c>
      <c r="AJ17" s="45">
        <v>4.5</v>
      </c>
      <c r="AK17" s="45" t="s">
        <v>246</v>
      </c>
      <c r="AL17" s="32"/>
      <c r="AN17" s="45">
        <f t="shared" ref="AN17:AN61" si="2">1+AN16</f>
        <v>3</v>
      </c>
      <c r="AO17" s="45" t="s">
        <v>71</v>
      </c>
      <c r="AP17" s="45">
        <v>63</v>
      </c>
      <c r="AQ17" s="34" t="s">
        <v>477</v>
      </c>
      <c r="AR17" s="34" t="s">
        <v>247</v>
      </c>
      <c r="AS17" s="45">
        <v>56</v>
      </c>
      <c r="AT17" s="34" t="s">
        <v>95</v>
      </c>
      <c r="AU17" s="45">
        <v>3</v>
      </c>
      <c r="AV17" s="45">
        <v>1</v>
      </c>
      <c r="AW17" s="34">
        <v>4</v>
      </c>
      <c r="AX17" s="45" t="s">
        <v>246</v>
      </c>
      <c r="AY17" s="32"/>
      <c r="BA17" s="45">
        <f t="shared" ref="BA17:BA54" si="3">1+BA16</f>
        <v>3</v>
      </c>
      <c r="BB17" s="45" t="s">
        <v>71</v>
      </c>
      <c r="BC17" s="45">
        <v>63</v>
      </c>
      <c r="BD17" s="34" t="s">
        <v>442</v>
      </c>
      <c r="BE17" s="34" t="s">
        <v>330</v>
      </c>
      <c r="BF17" s="34">
        <v>25.8</v>
      </c>
      <c r="BG17" s="34" t="s">
        <v>118</v>
      </c>
      <c r="BH17" s="45">
        <v>3.2</v>
      </c>
      <c r="BI17" s="45">
        <v>1</v>
      </c>
      <c r="BJ17" s="34">
        <v>4.2</v>
      </c>
      <c r="BK17" s="45" t="s">
        <v>246</v>
      </c>
      <c r="BL17" s="45"/>
      <c r="BN17" s="45">
        <f t="shared" ref="BN17:BN29" si="4">1+BN16</f>
        <v>3</v>
      </c>
      <c r="BO17" s="45" t="s">
        <v>71</v>
      </c>
      <c r="BP17" s="45">
        <v>63</v>
      </c>
      <c r="BQ17" s="34" t="s">
        <v>346</v>
      </c>
      <c r="BR17" s="34" t="s">
        <v>328</v>
      </c>
      <c r="BS17" s="45">
        <v>31.6</v>
      </c>
      <c r="BT17" s="45" t="s">
        <v>104</v>
      </c>
      <c r="BU17" s="34">
        <v>3.5</v>
      </c>
      <c r="BV17" s="34">
        <v>1</v>
      </c>
      <c r="BW17" s="34">
        <v>4.5</v>
      </c>
      <c r="BX17" s="34" t="s">
        <v>246</v>
      </c>
      <c r="BY17" s="32"/>
    </row>
    <row r="18" spans="1:77" ht="13.5" customHeight="1">
      <c r="A18" s="348"/>
      <c r="B18" s="331"/>
      <c r="C18" s="339" t="s">
        <v>57</v>
      </c>
      <c r="D18" s="340"/>
      <c r="E18" s="340"/>
      <c r="F18" s="341"/>
      <c r="G18" s="339" t="s">
        <v>58</v>
      </c>
      <c r="H18" s="340"/>
      <c r="I18" s="341"/>
      <c r="J18" s="339" t="s">
        <v>34</v>
      </c>
      <c r="K18" s="340"/>
      <c r="L18" s="342"/>
      <c r="N18" s="34">
        <f t="shared" ref="N18:N45" si="5">2+N16</f>
        <v>4</v>
      </c>
      <c r="O18" s="34" t="s">
        <v>71</v>
      </c>
      <c r="P18" s="34">
        <v>125</v>
      </c>
      <c r="Q18" s="34" t="s">
        <v>223</v>
      </c>
      <c r="R18" s="34" t="s">
        <v>210</v>
      </c>
      <c r="S18" s="34">
        <v>88</v>
      </c>
      <c r="T18" s="32" t="s">
        <v>95</v>
      </c>
      <c r="U18" s="45">
        <v>3.3</v>
      </c>
      <c r="V18" s="45">
        <v>1</v>
      </c>
      <c r="W18" s="45">
        <v>4.3</v>
      </c>
      <c r="X18" s="45" t="s">
        <v>246</v>
      </c>
      <c r="Y18" s="32"/>
      <c r="AA18" s="45">
        <f t="shared" si="1"/>
        <v>4</v>
      </c>
      <c r="AB18" s="45" t="s">
        <v>71</v>
      </c>
      <c r="AC18" s="45">
        <v>63</v>
      </c>
      <c r="AD18" s="34" t="s">
        <v>850</v>
      </c>
      <c r="AE18" s="45" t="s">
        <v>849</v>
      </c>
      <c r="AF18" s="34">
        <v>211.3</v>
      </c>
      <c r="AG18" s="45" t="s">
        <v>104</v>
      </c>
      <c r="AH18" s="45">
        <v>3.5</v>
      </c>
      <c r="AI18" s="45">
        <v>1</v>
      </c>
      <c r="AJ18" s="45">
        <v>4.5</v>
      </c>
      <c r="AK18" s="45" t="s">
        <v>246</v>
      </c>
      <c r="AL18" s="32"/>
      <c r="AN18" s="45">
        <f t="shared" si="2"/>
        <v>4</v>
      </c>
      <c r="AO18" s="45" t="s">
        <v>71</v>
      </c>
      <c r="AP18" s="45">
        <v>63</v>
      </c>
      <c r="AQ18" s="34" t="s">
        <v>247</v>
      </c>
      <c r="AR18" s="34" t="s">
        <v>268</v>
      </c>
      <c r="AS18" s="34">
        <v>20</v>
      </c>
      <c r="AT18" s="34" t="s">
        <v>95</v>
      </c>
      <c r="AU18" s="45">
        <v>3</v>
      </c>
      <c r="AV18" s="45">
        <v>1</v>
      </c>
      <c r="AW18" s="34">
        <v>4</v>
      </c>
      <c r="AX18" s="45" t="s">
        <v>246</v>
      </c>
      <c r="AY18" s="32"/>
      <c r="BA18" s="45">
        <f t="shared" si="3"/>
        <v>4</v>
      </c>
      <c r="BB18" s="45" t="s">
        <v>71</v>
      </c>
      <c r="BC18" s="45">
        <v>63</v>
      </c>
      <c r="BD18" s="34" t="s">
        <v>442</v>
      </c>
      <c r="BE18" s="34" t="s">
        <v>330</v>
      </c>
      <c r="BF18" s="34">
        <v>4.4000000000000004</v>
      </c>
      <c r="BG18" s="34" t="s">
        <v>118</v>
      </c>
      <c r="BH18" s="45">
        <v>3.2</v>
      </c>
      <c r="BI18" s="45">
        <v>1</v>
      </c>
      <c r="BJ18" s="34">
        <v>4.2</v>
      </c>
      <c r="BK18" s="45" t="s">
        <v>246</v>
      </c>
      <c r="BL18" s="45"/>
      <c r="BN18" s="45">
        <f t="shared" si="4"/>
        <v>4</v>
      </c>
      <c r="BO18" s="45" t="s">
        <v>71</v>
      </c>
      <c r="BP18" s="45">
        <v>63</v>
      </c>
      <c r="BQ18" s="34" t="s">
        <v>346</v>
      </c>
      <c r="BR18" s="34" t="s">
        <v>424</v>
      </c>
      <c r="BS18" s="45">
        <v>121.1</v>
      </c>
      <c r="BT18" s="45" t="s">
        <v>104</v>
      </c>
      <c r="BU18" s="34">
        <v>3.5</v>
      </c>
      <c r="BV18" s="34">
        <v>1</v>
      </c>
      <c r="BW18" s="34">
        <v>4.5</v>
      </c>
      <c r="BX18" s="34" t="s">
        <v>246</v>
      </c>
      <c r="BY18" s="32"/>
    </row>
    <row r="19" spans="1:77" ht="15.75" customHeight="1">
      <c r="A19" s="343" t="s">
        <v>35</v>
      </c>
      <c r="B19" s="289"/>
      <c r="C19" s="336"/>
      <c r="D19" s="337"/>
      <c r="E19" s="337"/>
      <c r="F19" s="347"/>
      <c r="G19" s="336"/>
      <c r="H19" s="337"/>
      <c r="I19" s="347"/>
      <c r="J19" s="336"/>
      <c r="K19" s="337"/>
      <c r="L19" s="338"/>
      <c r="N19" s="34">
        <f t="shared" si="5"/>
        <v>5</v>
      </c>
      <c r="O19" s="34" t="s">
        <v>71</v>
      </c>
      <c r="P19" s="34">
        <v>125</v>
      </c>
      <c r="Q19" s="34" t="s">
        <v>210</v>
      </c>
      <c r="R19" s="34" t="s">
        <v>213</v>
      </c>
      <c r="S19" s="34">
        <v>94.3</v>
      </c>
      <c r="T19" s="32" t="s">
        <v>95</v>
      </c>
      <c r="U19" s="45">
        <v>3.3</v>
      </c>
      <c r="V19" s="45">
        <v>1</v>
      </c>
      <c r="W19" s="45">
        <v>4.3</v>
      </c>
      <c r="X19" s="45" t="s">
        <v>246</v>
      </c>
      <c r="Y19" s="32"/>
      <c r="AA19" s="45">
        <f t="shared" si="1"/>
        <v>5</v>
      </c>
      <c r="AB19" s="45" t="s">
        <v>71</v>
      </c>
      <c r="AC19" s="45">
        <v>63</v>
      </c>
      <c r="AD19" s="34" t="s">
        <v>850</v>
      </c>
      <c r="AE19" s="45" t="s">
        <v>849</v>
      </c>
      <c r="AF19" s="34">
        <v>7.5</v>
      </c>
      <c r="AG19" s="45" t="s">
        <v>104</v>
      </c>
      <c r="AH19" s="45">
        <v>3.5</v>
      </c>
      <c r="AI19" s="45">
        <v>1</v>
      </c>
      <c r="AJ19" s="45">
        <v>4.5</v>
      </c>
      <c r="AK19" s="45" t="s">
        <v>246</v>
      </c>
      <c r="AL19" s="32"/>
      <c r="AN19" s="45">
        <f t="shared" si="2"/>
        <v>5</v>
      </c>
      <c r="AO19" s="45" t="s">
        <v>71</v>
      </c>
      <c r="AP19" s="45">
        <v>63</v>
      </c>
      <c r="AQ19" s="34" t="s">
        <v>247</v>
      </c>
      <c r="AR19" s="34" t="s">
        <v>255</v>
      </c>
      <c r="AS19" s="34">
        <v>12.6</v>
      </c>
      <c r="AT19" s="34" t="s">
        <v>95</v>
      </c>
      <c r="AU19" s="45">
        <v>3</v>
      </c>
      <c r="AV19" s="45">
        <v>1</v>
      </c>
      <c r="AW19" s="34">
        <v>4</v>
      </c>
      <c r="AX19" s="45" t="s">
        <v>246</v>
      </c>
      <c r="AY19" s="32"/>
      <c r="BA19" s="45">
        <f t="shared" si="3"/>
        <v>5</v>
      </c>
      <c r="BB19" s="45" t="s">
        <v>71</v>
      </c>
      <c r="BC19" s="45">
        <v>63</v>
      </c>
      <c r="BD19" s="34" t="s">
        <v>330</v>
      </c>
      <c r="BE19" s="34" t="s">
        <v>411</v>
      </c>
      <c r="BF19" s="34">
        <v>109.5</v>
      </c>
      <c r="BG19" s="34" t="s">
        <v>118</v>
      </c>
      <c r="BH19" s="45">
        <v>3.2</v>
      </c>
      <c r="BI19" s="45">
        <v>1</v>
      </c>
      <c r="BJ19" s="34">
        <v>4.2</v>
      </c>
      <c r="BK19" s="45" t="s">
        <v>246</v>
      </c>
      <c r="BL19" s="45"/>
      <c r="BN19" s="45">
        <f t="shared" si="4"/>
        <v>5</v>
      </c>
      <c r="BO19" s="45" t="s">
        <v>71</v>
      </c>
      <c r="BP19" s="45">
        <v>63</v>
      </c>
      <c r="BQ19" s="45" t="s">
        <v>424</v>
      </c>
      <c r="BR19" s="45" t="s">
        <v>304</v>
      </c>
      <c r="BS19" s="45">
        <v>34</v>
      </c>
      <c r="BT19" s="45" t="s">
        <v>104</v>
      </c>
      <c r="BU19" s="34">
        <v>3.5</v>
      </c>
      <c r="BV19" s="34">
        <v>1</v>
      </c>
      <c r="BW19" s="34">
        <v>4.5</v>
      </c>
      <c r="BX19" s="34" t="s">
        <v>246</v>
      </c>
      <c r="BY19" s="32"/>
    </row>
    <row r="20" spans="1:77" ht="14.25" customHeight="1">
      <c r="A20" s="343" t="s">
        <v>37</v>
      </c>
      <c r="B20" s="289"/>
      <c r="C20" s="336"/>
      <c r="D20" s="337"/>
      <c r="E20" s="337"/>
      <c r="F20" s="347"/>
      <c r="G20" s="336"/>
      <c r="H20" s="337"/>
      <c r="I20" s="347"/>
      <c r="J20" s="336"/>
      <c r="K20" s="337"/>
      <c r="L20" s="338"/>
      <c r="N20" s="34">
        <f t="shared" si="5"/>
        <v>6</v>
      </c>
      <c r="O20" s="34" t="s">
        <v>71</v>
      </c>
      <c r="P20" s="45">
        <v>63</v>
      </c>
      <c r="Q20" s="34" t="s">
        <v>840</v>
      </c>
      <c r="R20" s="34" t="s">
        <v>206</v>
      </c>
      <c r="S20" s="34">
        <v>733.7</v>
      </c>
      <c r="T20" s="32" t="s">
        <v>95</v>
      </c>
      <c r="U20" s="45">
        <v>3.3</v>
      </c>
      <c r="V20" s="45">
        <v>1</v>
      </c>
      <c r="W20" s="45">
        <v>4.3</v>
      </c>
      <c r="X20" s="45" t="s">
        <v>246</v>
      </c>
      <c r="Y20" s="32"/>
      <c r="AA20" s="45">
        <f t="shared" si="1"/>
        <v>6</v>
      </c>
      <c r="AB20" s="45" t="s">
        <v>71</v>
      </c>
      <c r="AC20" s="45">
        <v>63</v>
      </c>
      <c r="AD20" s="45" t="s">
        <v>849</v>
      </c>
      <c r="AE20" s="45" t="s">
        <v>465</v>
      </c>
      <c r="AF20" s="34">
        <v>106.3</v>
      </c>
      <c r="AG20" s="45" t="s">
        <v>104</v>
      </c>
      <c r="AH20" s="45">
        <v>3.5</v>
      </c>
      <c r="AI20" s="45">
        <v>1</v>
      </c>
      <c r="AJ20" s="45">
        <v>4.5</v>
      </c>
      <c r="AK20" s="45" t="s">
        <v>246</v>
      </c>
      <c r="AL20" s="32"/>
      <c r="AN20" s="45">
        <f t="shared" si="2"/>
        <v>6</v>
      </c>
      <c r="AO20" s="45" t="s">
        <v>71</v>
      </c>
      <c r="AP20" s="45">
        <v>63</v>
      </c>
      <c r="AQ20" s="34" t="s">
        <v>255</v>
      </c>
      <c r="AR20" s="34" t="s">
        <v>234</v>
      </c>
      <c r="AS20" s="34">
        <v>93</v>
      </c>
      <c r="AT20" s="34" t="s">
        <v>95</v>
      </c>
      <c r="AU20" s="45">
        <v>3</v>
      </c>
      <c r="AV20" s="45">
        <v>1</v>
      </c>
      <c r="AW20" s="34">
        <v>4</v>
      </c>
      <c r="AX20" s="45" t="s">
        <v>246</v>
      </c>
      <c r="AY20" s="32"/>
      <c r="BA20" s="45">
        <f t="shared" si="3"/>
        <v>6</v>
      </c>
      <c r="BB20" s="45" t="s">
        <v>71</v>
      </c>
      <c r="BC20" s="45">
        <v>63</v>
      </c>
      <c r="BD20" s="34" t="s">
        <v>308</v>
      </c>
      <c r="BE20" s="34" t="s">
        <v>330</v>
      </c>
      <c r="BF20" s="34">
        <v>24</v>
      </c>
      <c r="BG20" s="34" t="s">
        <v>118</v>
      </c>
      <c r="BH20" s="45">
        <v>3.2</v>
      </c>
      <c r="BI20" s="45">
        <v>1</v>
      </c>
      <c r="BJ20" s="34">
        <v>4.2</v>
      </c>
      <c r="BK20" s="45" t="s">
        <v>246</v>
      </c>
      <c r="BL20" s="45"/>
      <c r="BN20" s="45">
        <f t="shared" si="4"/>
        <v>6</v>
      </c>
      <c r="BO20" s="45" t="s">
        <v>71</v>
      </c>
      <c r="BP20" s="45">
        <v>63</v>
      </c>
      <c r="BQ20" s="45" t="s">
        <v>304</v>
      </c>
      <c r="BR20" s="45" t="s">
        <v>427</v>
      </c>
      <c r="BS20" s="45">
        <v>22.8</v>
      </c>
      <c r="BT20" s="45" t="s">
        <v>104</v>
      </c>
      <c r="BU20" s="34">
        <v>3.5</v>
      </c>
      <c r="BV20" s="34">
        <v>1</v>
      </c>
      <c r="BW20" s="34">
        <v>4.5</v>
      </c>
      <c r="BX20" s="34" t="s">
        <v>246</v>
      </c>
      <c r="BY20" s="32"/>
    </row>
    <row r="21" spans="1:77">
      <c r="N21" s="34">
        <f t="shared" si="5"/>
        <v>7</v>
      </c>
      <c r="O21" s="34" t="s">
        <v>71</v>
      </c>
      <c r="P21" s="45">
        <v>63</v>
      </c>
      <c r="Q21" s="34" t="s">
        <v>840</v>
      </c>
      <c r="R21" s="34" t="s">
        <v>185</v>
      </c>
      <c r="S21" s="34">
        <v>116</v>
      </c>
      <c r="T21" s="32" t="s">
        <v>95</v>
      </c>
      <c r="U21" s="45">
        <v>3.3</v>
      </c>
      <c r="V21" s="45">
        <v>1</v>
      </c>
      <c r="W21" s="45">
        <v>4.3</v>
      </c>
      <c r="X21" s="45" t="s">
        <v>246</v>
      </c>
      <c r="Y21" s="32"/>
      <c r="AA21" s="45">
        <f t="shared" si="1"/>
        <v>7</v>
      </c>
      <c r="AB21" s="45" t="s">
        <v>71</v>
      </c>
      <c r="AC21" s="45">
        <v>63</v>
      </c>
      <c r="AD21" s="45" t="s">
        <v>465</v>
      </c>
      <c r="AE21" s="45" t="s">
        <v>204</v>
      </c>
      <c r="AF21" s="34">
        <v>132.80000000000001</v>
      </c>
      <c r="AG21" s="45" t="s">
        <v>104</v>
      </c>
      <c r="AH21" s="45">
        <v>3.5</v>
      </c>
      <c r="AI21" s="45">
        <v>1</v>
      </c>
      <c r="AJ21" s="45">
        <v>4.5</v>
      </c>
      <c r="AK21" s="45" t="s">
        <v>246</v>
      </c>
      <c r="AL21" s="32"/>
      <c r="AN21" s="45">
        <f t="shared" si="2"/>
        <v>7</v>
      </c>
      <c r="AO21" s="45" t="s">
        <v>71</v>
      </c>
      <c r="AP21" s="45">
        <v>63</v>
      </c>
      <c r="AQ21" s="34" t="s">
        <v>234</v>
      </c>
      <c r="AR21" s="45" t="s">
        <v>864</v>
      </c>
      <c r="AS21" s="45">
        <v>100.2</v>
      </c>
      <c r="AT21" s="34" t="s">
        <v>95</v>
      </c>
      <c r="AU21" s="45">
        <v>3</v>
      </c>
      <c r="AV21" s="45">
        <v>1</v>
      </c>
      <c r="AW21" s="34">
        <v>4</v>
      </c>
      <c r="AX21" s="45" t="s">
        <v>246</v>
      </c>
      <c r="AY21" s="32"/>
      <c r="BA21" s="45">
        <f t="shared" si="3"/>
        <v>7</v>
      </c>
      <c r="BB21" s="45" t="s">
        <v>71</v>
      </c>
      <c r="BC21" s="45">
        <v>63</v>
      </c>
      <c r="BD21" s="34" t="s">
        <v>713</v>
      </c>
      <c r="BE21" s="34" t="s">
        <v>412</v>
      </c>
      <c r="BF21" s="34">
        <v>32</v>
      </c>
      <c r="BG21" s="34" t="s">
        <v>118</v>
      </c>
      <c r="BH21" s="45">
        <v>3.2</v>
      </c>
      <c r="BI21" s="45">
        <v>1</v>
      </c>
      <c r="BJ21" s="34">
        <v>4.2</v>
      </c>
      <c r="BK21" s="45" t="s">
        <v>246</v>
      </c>
      <c r="BL21" s="45"/>
      <c r="BN21" s="45">
        <f t="shared" si="4"/>
        <v>7</v>
      </c>
      <c r="BO21" s="45" t="s">
        <v>71</v>
      </c>
      <c r="BP21" s="45">
        <v>63</v>
      </c>
      <c r="BQ21" s="45" t="s">
        <v>304</v>
      </c>
      <c r="BR21" s="45" t="s">
        <v>335</v>
      </c>
      <c r="BS21" s="45">
        <v>55.4</v>
      </c>
      <c r="BT21" s="45" t="s">
        <v>104</v>
      </c>
      <c r="BU21" s="34">
        <v>3.5</v>
      </c>
      <c r="BV21" s="34">
        <v>1</v>
      </c>
      <c r="BW21" s="34">
        <v>4.5</v>
      </c>
      <c r="BX21" s="34" t="s">
        <v>246</v>
      </c>
      <c r="BY21" s="32"/>
    </row>
    <row r="22" spans="1:77">
      <c r="N22" s="34">
        <f t="shared" si="5"/>
        <v>8</v>
      </c>
      <c r="O22" s="34" t="s">
        <v>71</v>
      </c>
      <c r="P22" s="45">
        <v>63</v>
      </c>
      <c r="Q22" s="34" t="s">
        <v>840</v>
      </c>
      <c r="R22" s="34" t="s">
        <v>185</v>
      </c>
      <c r="S22" s="34">
        <v>3.5</v>
      </c>
      <c r="T22" s="32" t="s">
        <v>95</v>
      </c>
      <c r="U22" s="45">
        <v>3.3</v>
      </c>
      <c r="V22" s="45">
        <v>1</v>
      </c>
      <c r="W22" s="45">
        <v>4.3</v>
      </c>
      <c r="X22" s="45" t="s">
        <v>246</v>
      </c>
      <c r="Y22" s="32"/>
      <c r="AA22" s="45">
        <f t="shared" si="1"/>
        <v>8</v>
      </c>
      <c r="AB22" s="45" t="s">
        <v>71</v>
      </c>
      <c r="AC22" s="45">
        <v>63</v>
      </c>
      <c r="AD22" s="34" t="s">
        <v>204</v>
      </c>
      <c r="AE22" s="34" t="s">
        <v>851</v>
      </c>
      <c r="AF22" s="34">
        <v>61.4</v>
      </c>
      <c r="AG22" s="45" t="s">
        <v>104</v>
      </c>
      <c r="AH22" s="45">
        <v>3.5</v>
      </c>
      <c r="AI22" s="45">
        <v>1</v>
      </c>
      <c r="AJ22" s="45">
        <v>4.5</v>
      </c>
      <c r="AK22" s="45" t="s">
        <v>246</v>
      </c>
      <c r="AL22" s="32"/>
      <c r="AN22" s="45">
        <f t="shared" si="2"/>
        <v>8</v>
      </c>
      <c r="AO22" s="45" t="s">
        <v>71</v>
      </c>
      <c r="AP22" s="45">
        <v>63</v>
      </c>
      <c r="AQ22" s="34" t="s">
        <v>234</v>
      </c>
      <c r="AR22" s="45" t="s">
        <v>864</v>
      </c>
      <c r="AS22" s="45">
        <v>12.8</v>
      </c>
      <c r="AT22" s="34" t="s">
        <v>95</v>
      </c>
      <c r="AU22" s="45">
        <v>3</v>
      </c>
      <c r="AV22" s="45">
        <v>1</v>
      </c>
      <c r="AW22" s="34">
        <v>4</v>
      </c>
      <c r="AX22" s="45" t="s">
        <v>246</v>
      </c>
      <c r="AY22" s="32"/>
      <c r="BA22" s="45">
        <f t="shared" si="3"/>
        <v>8</v>
      </c>
      <c r="BB22" s="45" t="s">
        <v>71</v>
      </c>
      <c r="BC22" s="45">
        <v>63</v>
      </c>
      <c r="BD22" s="34" t="s">
        <v>709</v>
      </c>
      <c r="BE22" s="34" t="s">
        <v>619</v>
      </c>
      <c r="BF22" s="34">
        <v>35.4</v>
      </c>
      <c r="BG22" s="34" t="s">
        <v>118</v>
      </c>
      <c r="BH22" s="45">
        <v>3.2</v>
      </c>
      <c r="BI22" s="45">
        <v>1</v>
      </c>
      <c r="BJ22" s="34">
        <v>4.2</v>
      </c>
      <c r="BK22" s="45" t="s">
        <v>246</v>
      </c>
      <c r="BL22" s="45"/>
      <c r="BN22" s="45">
        <f t="shared" si="4"/>
        <v>8</v>
      </c>
      <c r="BO22" s="45" t="s">
        <v>71</v>
      </c>
      <c r="BP22" s="45">
        <v>63</v>
      </c>
      <c r="BQ22" s="45" t="s">
        <v>300</v>
      </c>
      <c r="BR22" s="45" t="s">
        <v>712</v>
      </c>
      <c r="BS22" s="45">
        <v>38.9</v>
      </c>
      <c r="BT22" s="45" t="s">
        <v>104</v>
      </c>
      <c r="BU22" s="34">
        <v>3.5</v>
      </c>
      <c r="BV22" s="34">
        <v>1</v>
      </c>
      <c r="BW22" s="34">
        <v>4.5</v>
      </c>
      <c r="BX22" s="34" t="s">
        <v>246</v>
      </c>
      <c r="BY22" s="32"/>
    </row>
    <row r="23" spans="1:77">
      <c r="N23" s="34">
        <f t="shared" si="5"/>
        <v>9</v>
      </c>
      <c r="O23" s="34" t="s">
        <v>71</v>
      </c>
      <c r="P23" s="45">
        <v>63</v>
      </c>
      <c r="Q23" s="34" t="s">
        <v>206</v>
      </c>
      <c r="R23" s="34" t="s">
        <v>200</v>
      </c>
      <c r="S23" s="34">
        <v>33.4</v>
      </c>
      <c r="T23" s="32" t="s">
        <v>95</v>
      </c>
      <c r="U23" s="45">
        <v>3.3</v>
      </c>
      <c r="V23" s="45">
        <v>1</v>
      </c>
      <c r="W23" s="45">
        <v>4.3</v>
      </c>
      <c r="X23" s="45" t="s">
        <v>246</v>
      </c>
      <c r="Y23" s="32"/>
      <c r="AA23" s="45">
        <f t="shared" si="1"/>
        <v>9</v>
      </c>
      <c r="AB23" s="45" t="s">
        <v>71</v>
      </c>
      <c r="AC23" s="45">
        <v>63</v>
      </c>
      <c r="AD23" s="34" t="s">
        <v>204</v>
      </c>
      <c r="AE23" s="34" t="s">
        <v>852</v>
      </c>
      <c r="AF23" s="34">
        <v>31.9</v>
      </c>
      <c r="AG23" s="45" t="s">
        <v>104</v>
      </c>
      <c r="AH23" s="45">
        <v>3.5</v>
      </c>
      <c r="AI23" s="45">
        <v>1</v>
      </c>
      <c r="AJ23" s="45">
        <v>4.5</v>
      </c>
      <c r="AK23" s="45" t="s">
        <v>246</v>
      </c>
      <c r="AL23" s="32"/>
      <c r="AN23" s="45">
        <f t="shared" si="2"/>
        <v>9</v>
      </c>
      <c r="AO23" s="45" t="s">
        <v>71</v>
      </c>
      <c r="AP23" s="45">
        <v>63</v>
      </c>
      <c r="AQ23" s="34" t="s">
        <v>864</v>
      </c>
      <c r="AR23" s="34" t="s">
        <v>224</v>
      </c>
      <c r="AS23" s="45">
        <v>21.7</v>
      </c>
      <c r="AT23" s="34" t="s">
        <v>95</v>
      </c>
      <c r="AU23" s="45">
        <v>3</v>
      </c>
      <c r="AV23" s="45">
        <v>1</v>
      </c>
      <c r="AW23" s="34">
        <v>4</v>
      </c>
      <c r="AX23" s="45" t="s">
        <v>246</v>
      </c>
      <c r="AY23" s="32"/>
      <c r="BA23" s="45">
        <f t="shared" si="3"/>
        <v>9</v>
      </c>
      <c r="BB23" s="45" t="s">
        <v>71</v>
      </c>
      <c r="BC23" s="45">
        <v>63</v>
      </c>
      <c r="BD23" s="45" t="s">
        <v>882</v>
      </c>
      <c r="BE23" s="45" t="s">
        <v>410</v>
      </c>
      <c r="BF23" s="45">
        <v>2.2999999999999998</v>
      </c>
      <c r="BG23" s="34" t="s">
        <v>118</v>
      </c>
      <c r="BH23" s="45">
        <v>3.2</v>
      </c>
      <c r="BI23" s="45">
        <v>1</v>
      </c>
      <c r="BJ23" s="34">
        <v>4.2</v>
      </c>
      <c r="BK23" s="45" t="s">
        <v>246</v>
      </c>
      <c r="BL23" s="45"/>
      <c r="BN23" s="45">
        <f t="shared" si="4"/>
        <v>9</v>
      </c>
      <c r="BO23" s="45" t="s">
        <v>71</v>
      </c>
      <c r="BP23" s="45">
        <v>63</v>
      </c>
      <c r="BQ23" s="45" t="s">
        <v>712</v>
      </c>
      <c r="BR23" s="45" t="s">
        <v>418</v>
      </c>
      <c r="BS23" s="45">
        <v>36.700000000000003</v>
      </c>
      <c r="BT23" s="45" t="s">
        <v>104</v>
      </c>
      <c r="BU23" s="34">
        <v>3.5</v>
      </c>
      <c r="BV23" s="34">
        <v>1</v>
      </c>
      <c r="BW23" s="34">
        <v>4.5</v>
      </c>
      <c r="BX23" s="34" t="s">
        <v>246</v>
      </c>
      <c r="BY23" s="32"/>
    </row>
    <row r="24" spans="1:77">
      <c r="N24" s="34">
        <f t="shared" si="5"/>
        <v>10</v>
      </c>
      <c r="O24" s="34" t="s">
        <v>71</v>
      </c>
      <c r="P24" s="45">
        <v>63</v>
      </c>
      <c r="Q24" s="34" t="s">
        <v>200</v>
      </c>
      <c r="R24" s="34" t="s">
        <v>841</v>
      </c>
      <c r="S24" s="34">
        <v>65.099999999999994</v>
      </c>
      <c r="T24" s="32" t="s">
        <v>95</v>
      </c>
      <c r="U24" s="45">
        <v>3.3</v>
      </c>
      <c r="V24" s="45">
        <v>1</v>
      </c>
      <c r="W24" s="45">
        <v>4.3</v>
      </c>
      <c r="X24" s="45" t="s">
        <v>246</v>
      </c>
      <c r="Y24" s="32"/>
      <c r="AA24" s="45">
        <f t="shared" si="1"/>
        <v>10</v>
      </c>
      <c r="AB24" s="45" t="s">
        <v>71</v>
      </c>
      <c r="AC24" s="45">
        <v>63</v>
      </c>
      <c r="AD24" s="34" t="s">
        <v>852</v>
      </c>
      <c r="AE24" s="34" t="s">
        <v>853</v>
      </c>
      <c r="AF24" s="34">
        <v>61.4</v>
      </c>
      <c r="AG24" s="45" t="s">
        <v>104</v>
      </c>
      <c r="AH24" s="45">
        <v>3.5</v>
      </c>
      <c r="AI24" s="45">
        <v>1</v>
      </c>
      <c r="AJ24" s="45">
        <v>4.5</v>
      </c>
      <c r="AK24" s="45" t="s">
        <v>246</v>
      </c>
      <c r="AL24" s="32"/>
      <c r="AN24" s="45">
        <f t="shared" si="2"/>
        <v>10</v>
      </c>
      <c r="AO24" s="45" t="s">
        <v>71</v>
      </c>
      <c r="AP24" s="45">
        <v>63</v>
      </c>
      <c r="AQ24" s="45" t="s">
        <v>224</v>
      </c>
      <c r="AR24" s="45" t="s">
        <v>860</v>
      </c>
      <c r="AS24" s="45">
        <v>78</v>
      </c>
      <c r="AT24" s="34" t="s">
        <v>95</v>
      </c>
      <c r="AU24" s="45">
        <v>3</v>
      </c>
      <c r="AV24" s="45">
        <v>1</v>
      </c>
      <c r="AW24" s="34">
        <v>4</v>
      </c>
      <c r="AX24" s="45" t="s">
        <v>246</v>
      </c>
      <c r="AY24" s="32"/>
      <c r="BA24" s="45">
        <f t="shared" si="3"/>
        <v>10</v>
      </c>
      <c r="BB24" s="45" t="s">
        <v>71</v>
      </c>
      <c r="BC24" s="45">
        <v>63</v>
      </c>
      <c r="BD24" s="45" t="s">
        <v>882</v>
      </c>
      <c r="BE24" s="45" t="s">
        <v>410</v>
      </c>
      <c r="BF24" s="45">
        <v>232.7</v>
      </c>
      <c r="BG24" s="34" t="s">
        <v>118</v>
      </c>
      <c r="BH24" s="45">
        <v>3.2</v>
      </c>
      <c r="BI24" s="45">
        <v>1</v>
      </c>
      <c r="BJ24" s="34">
        <v>4.2</v>
      </c>
      <c r="BK24" s="45" t="s">
        <v>246</v>
      </c>
      <c r="BL24" s="45"/>
      <c r="BN24" s="45">
        <f t="shared" si="4"/>
        <v>10</v>
      </c>
      <c r="BO24" s="45" t="s">
        <v>71</v>
      </c>
      <c r="BP24" s="45">
        <v>63</v>
      </c>
      <c r="BQ24" s="45" t="s">
        <v>383</v>
      </c>
      <c r="BR24" s="45" t="s">
        <v>712</v>
      </c>
      <c r="BS24" s="45">
        <v>19.2</v>
      </c>
      <c r="BT24" s="45" t="s">
        <v>104</v>
      </c>
      <c r="BU24" s="34">
        <v>3.5</v>
      </c>
      <c r="BV24" s="34">
        <v>1</v>
      </c>
      <c r="BW24" s="34">
        <v>4.5</v>
      </c>
      <c r="BX24" s="34" t="s">
        <v>246</v>
      </c>
      <c r="BY24" s="32"/>
    </row>
    <row r="25" spans="1:77">
      <c r="N25" s="34">
        <f t="shared" si="5"/>
        <v>11</v>
      </c>
      <c r="O25" s="34" t="s">
        <v>71</v>
      </c>
      <c r="P25" s="45">
        <v>63</v>
      </c>
      <c r="Q25" s="34" t="s">
        <v>841</v>
      </c>
      <c r="R25" s="34" t="s">
        <v>215</v>
      </c>
      <c r="S25" s="34">
        <v>49</v>
      </c>
      <c r="T25" s="32" t="s">
        <v>95</v>
      </c>
      <c r="U25" s="45">
        <v>3.3</v>
      </c>
      <c r="V25" s="45">
        <v>1</v>
      </c>
      <c r="W25" s="45">
        <v>4.3</v>
      </c>
      <c r="X25" s="45" t="s">
        <v>246</v>
      </c>
      <c r="Y25" s="32"/>
      <c r="AA25" s="45">
        <f t="shared" si="1"/>
        <v>11</v>
      </c>
      <c r="AB25" s="45" t="s">
        <v>71</v>
      </c>
      <c r="AC25" s="45">
        <v>63</v>
      </c>
      <c r="AD25" s="34" t="s">
        <v>852</v>
      </c>
      <c r="AE25" s="34" t="s">
        <v>854</v>
      </c>
      <c r="AF25" s="34">
        <v>100.6</v>
      </c>
      <c r="AG25" s="45" t="s">
        <v>104</v>
      </c>
      <c r="AH25" s="45">
        <v>3.5</v>
      </c>
      <c r="AI25" s="45">
        <v>1</v>
      </c>
      <c r="AJ25" s="45">
        <v>4.5</v>
      </c>
      <c r="AK25" s="45" t="s">
        <v>246</v>
      </c>
      <c r="AL25" s="32"/>
      <c r="AN25" s="45">
        <f t="shared" si="2"/>
        <v>11</v>
      </c>
      <c r="AO25" s="45" t="s">
        <v>71</v>
      </c>
      <c r="AP25" s="45">
        <v>63</v>
      </c>
      <c r="AQ25" s="34" t="s">
        <v>230</v>
      </c>
      <c r="AR25" s="34" t="s">
        <v>865</v>
      </c>
      <c r="AS25" s="34">
        <v>28</v>
      </c>
      <c r="AT25" s="34" t="s">
        <v>95</v>
      </c>
      <c r="AU25" s="45">
        <v>3</v>
      </c>
      <c r="AV25" s="45">
        <v>1</v>
      </c>
      <c r="AW25" s="34">
        <v>4</v>
      </c>
      <c r="AX25" s="45" t="s">
        <v>246</v>
      </c>
      <c r="AY25" s="32"/>
      <c r="BA25" s="45">
        <f t="shared" si="3"/>
        <v>11</v>
      </c>
      <c r="BB25" s="45" t="s">
        <v>71</v>
      </c>
      <c r="BC25" s="45">
        <v>63</v>
      </c>
      <c r="BD25" s="45" t="s">
        <v>882</v>
      </c>
      <c r="BE25" s="45" t="s">
        <v>410</v>
      </c>
      <c r="BF25" s="45">
        <v>131.4</v>
      </c>
      <c r="BG25" s="34" t="s">
        <v>118</v>
      </c>
      <c r="BH25" s="45">
        <v>3.2</v>
      </c>
      <c r="BI25" s="45">
        <v>1</v>
      </c>
      <c r="BJ25" s="34">
        <v>4.2</v>
      </c>
      <c r="BK25" s="45" t="s">
        <v>246</v>
      </c>
      <c r="BL25" s="45"/>
      <c r="BN25" s="45">
        <f t="shared" si="4"/>
        <v>11</v>
      </c>
      <c r="BO25" s="45" t="s">
        <v>71</v>
      </c>
      <c r="BP25" s="45">
        <v>63</v>
      </c>
      <c r="BQ25" s="45" t="s">
        <v>433</v>
      </c>
      <c r="BR25" s="45" t="s">
        <v>427</v>
      </c>
      <c r="BS25" s="45">
        <v>71.599999999999994</v>
      </c>
      <c r="BT25" s="45" t="s">
        <v>104</v>
      </c>
      <c r="BU25" s="34">
        <v>3.5</v>
      </c>
      <c r="BV25" s="34">
        <v>1</v>
      </c>
      <c r="BW25" s="34">
        <v>4.5</v>
      </c>
      <c r="BX25" s="34" t="s">
        <v>246</v>
      </c>
      <c r="BY25" s="32"/>
    </row>
    <row r="26" spans="1:77">
      <c r="N26" s="34">
        <f t="shared" si="5"/>
        <v>12</v>
      </c>
      <c r="O26" s="34" t="s">
        <v>71</v>
      </c>
      <c r="P26" s="45">
        <v>63</v>
      </c>
      <c r="Q26" s="34" t="s">
        <v>841</v>
      </c>
      <c r="R26" s="34" t="s">
        <v>257</v>
      </c>
      <c r="S26" s="34">
        <v>168.3</v>
      </c>
      <c r="T26" s="32" t="s">
        <v>95</v>
      </c>
      <c r="U26" s="45">
        <v>3.3</v>
      </c>
      <c r="V26" s="45">
        <v>1</v>
      </c>
      <c r="W26" s="45">
        <v>4.3</v>
      </c>
      <c r="X26" s="45" t="s">
        <v>246</v>
      </c>
      <c r="Y26" s="32"/>
      <c r="AA26" s="45">
        <f t="shared" si="1"/>
        <v>12</v>
      </c>
      <c r="AB26" s="45" t="s">
        <v>71</v>
      </c>
      <c r="AC26" s="45">
        <v>63</v>
      </c>
      <c r="AD26" s="34" t="s">
        <v>855</v>
      </c>
      <c r="AE26" s="34" t="s">
        <v>169</v>
      </c>
      <c r="AF26" s="45">
        <v>112.2</v>
      </c>
      <c r="AG26" s="45" t="s">
        <v>104</v>
      </c>
      <c r="AH26" s="45">
        <v>3.5</v>
      </c>
      <c r="AI26" s="45">
        <v>1</v>
      </c>
      <c r="AJ26" s="45">
        <v>4.5</v>
      </c>
      <c r="AK26" s="45" t="s">
        <v>246</v>
      </c>
      <c r="AL26" s="32"/>
      <c r="AN26" s="45">
        <f t="shared" si="2"/>
        <v>12</v>
      </c>
      <c r="AO26" s="45" t="s">
        <v>71</v>
      </c>
      <c r="AP26" s="45">
        <v>63</v>
      </c>
      <c r="AQ26" s="34" t="s">
        <v>865</v>
      </c>
      <c r="AR26" s="45" t="s">
        <v>866</v>
      </c>
      <c r="AS26" s="45">
        <v>27.4</v>
      </c>
      <c r="AT26" s="34" t="s">
        <v>95</v>
      </c>
      <c r="AU26" s="45">
        <v>3</v>
      </c>
      <c r="AV26" s="45">
        <v>1</v>
      </c>
      <c r="AW26" s="34">
        <v>4</v>
      </c>
      <c r="AX26" s="45" t="s">
        <v>246</v>
      </c>
      <c r="AY26" s="32"/>
      <c r="BA26" s="45">
        <f t="shared" si="3"/>
        <v>12</v>
      </c>
      <c r="BB26" s="45" t="s">
        <v>71</v>
      </c>
      <c r="BC26" s="45">
        <v>110</v>
      </c>
      <c r="BD26" s="45" t="s">
        <v>882</v>
      </c>
      <c r="BE26" s="45" t="s">
        <v>340</v>
      </c>
      <c r="BF26" s="45">
        <v>67.7</v>
      </c>
      <c r="BG26" s="34" t="s">
        <v>118</v>
      </c>
      <c r="BH26" s="45">
        <v>3.2</v>
      </c>
      <c r="BI26" s="45">
        <v>1</v>
      </c>
      <c r="BJ26" s="34">
        <v>4.2</v>
      </c>
      <c r="BK26" s="45" t="s">
        <v>246</v>
      </c>
      <c r="BL26" s="45"/>
      <c r="BN26" s="45">
        <f t="shared" si="4"/>
        <v>12</v>
      </c>
      <c r="BO26" s="45" t="s">
        <v>71</v>
      </c>
      <c r="BP26" s="45">
        <v>63</v>
      </c>
      <c r="BQ26" s="45" t="s">
        <v>773</v>
      </c>
      <c r="BR26" s="45" t="s">
        <v>352</v>
      </c>
      <c r="BS26" s="45">
        <v>61.7</v>
      </c>
      <c r="BT26" s="45" t="s">
        <v>104</v>
      </c>
      <c r="BU26" s="34">
        <v>3.5</v>
      </c>
      <c r="BV26" s="34">
        <v>1</v>
      </c>
      <c r="BW26" s="34">
        <v>4.5</v>
      </c>
      <c r="BX26" s="34" t="s">
        <v>246</v>
      </c>
      <c r="BY26" s="32"/>
    </row>
    <row r="27" spans="1:77">
      <c r="N27" s="34">
        <f t="shared" si="5"/>
        <v>13</v>
      </c>
      <c r="O27" s="34" t="s">
        <v>71</v>
      </c>
      <c r="P27" s="45">
        <v>63</v>
      </c>
      <c r="Q27" s="34" t="s">
        <v>841</v>
      </c>
      <c r="R27" s="34" t="s">
        <v>257</v>
      </c>
      <c r="S27" s="34">
        <v>3.5</v>
      </c>
      <c r="T27" s="32" t="s">
        <v>95</v>
      </c>
      <c r="U27" s="45">
        <v>3.3</v>
      </c>
      <c r="V27" s="45">
        <v>1</v>
      </c>
      <c r="W27" s="45">
        <v>4.3</v>
      </c>
      <c r="X27" s="45" t="s">
        <v>246</v>
      </c>
      <c r="Y27" s="32"/>
      <c r="AA27" s="45">
        <f t="shared" si="1"/>
        <v>13</v>
      </c>
      <c r="AB27" s="45" t="s">
        <v>71</v>
      </c>
      <c r="AC27" s="45">
        <v>63</v>
      </c>
      <c r="AD27" s="34" t="s">
        <v>465</v>
      </c>
      <c r="AE27" s="34" t="s">
        <v>251</v>
      </c>
      <c r="AF27" s="45">
        <v>74.599999999999994</v>
      </c>
      <c r="AG27" s="45" t="s">
        <v>104</v>
      </c>
      <c r="AH27" s="45">
        <v>3.5</v>
      </c>
      <c r="AI27" s="45">
        <v>1</v>
      </c>
      <c r="AJ27" s="45">
        <v>4.5</v>
      </c>
      <c r="AK27" s="45" t="s">
        <v>246</v>
      </c>
      <c r="AL27" s="32"/>
      <c r="AN27" s="45">
        <f t="shared" si="2"/>
        <v>13</v>
      </c>
      <c r="AO27" s="45" t="s">
        <v>71</v>
      </c>
      <c r="AP27" s="45">
        <v>63</v>
      </c>
      <c r="AQ27" s="34" t="s">
        <v>865</v>
      </c>
      <c r="AR27" s="45" t="s">
        <v>866</v>
      </c>
      <c r="AS27" s="45">
        <v>33.700000000000003</v>
      </c>
      <c r="AT27" s="34" t="s">
        <v>95</v>
      </c>
      <c r="AU27" s="45">
        <v>3</v>
      </c>
      <c r="AV27" s="45">
        <v>1</v>
      </c>
      <c r="AW27" s="34">
        <v>4</v>
      </c>
      <c r="AX27" s="45" t="s">
        <v>246</v>
      </c>
      <c r="AY27" s="32"/>
      <c r="BA27" s="45">
        <f t="shared" si="3"/>
        <v>13</v>
      </c>
      <c r="BB27" s="45" t="s">
        <v>71</v>
      </c>
      <c r="BC27" s="45">
        <v>63</v>
      </c>
      <c r="BD27" s="45" t="s">
        <v>340</v>
      </c>
      <c r="BE27" s="45" t="s">
        <v>443</v>
      </c>
      <c r="BF27" s="45">
        <v>30.4</v>
      </c>
      <c r="BG27" s="34" t="s">
        <v>118</v>
      </c>
      <c r="BH27" s="45">
        <v>3.2</v>
      </c>
      <c r="BI27" s="45">
        <v>1</v>
      </c>
      <c r="BJ27" s="34">
        <v>4.2</v>
      </c>
      <c r="BK27" s="45" t="s">
        <v>246</v>
      </c>
      <c r="BL27" s="45"/>
      <c r="BN27" s="45">
        <f t="shared" si="4"/>
        <v>13</v>
      </c>
      <c r="BO27" s="45" t="s">
        <v>71</v>
      </c>
      <c r="BP27" s="45">
        <v>63</v>
      </c>
      <c r="BQ27" s="45" t="s">
        <v>76</v>
      </c>
      <c r="BR27" s="45" t="s">
        <v>697</v>
      </c>
      <c r="BS27" s="45">
        <v>55.3</v>
      </c>
      <c r="BT27" s="45" t="s">
        <v>104</v>
      </c>
      <c r="BU27" s="34">
        <v>3.5</v>
      </c>
      <c r="BV27" s="34">
        <v>1</v>
      </c>
      <c r="BW27" s="34">
        <v>4.5</v>
      </c>
      <c r="BX27" s="34" t="s">
        <v>246</v>
      </c>
      <c r="BY27" s="32"/>
    </row>
    <row r="28" spans="1:77">
      <c r="N28" s="34">
        <f t="shared" si="5"/>
        <v>14</v>
      </c>
      <c r="O28" s="34" t="s">
        <v>71</v>
      </c>
      <c r="P28" s="45">
        <v>63</v>
      </c>
      <c r="Q28" s="34" t="s">
        <v>257</v>
      </c>
      <c r="R28" s="34" t="s">
        <v>168</v>
      </c>
      <c r="S28" s="34">
        <v>40.5</v>
      </c>
      <c r="T28" s="32" t="s">
        <v>95</v>
      </c>
      <c r="U28" s="45">
        <v>3.3</v>
      </c>
      <c r="V28" s="45">
        <v>1</v>
      </c>
      <c r="W28" s="45">
        <v>4.3</v>
      </c>
      <c r="X28" s="45" t="s">
        <v>246</v>
      </c>
      <c r="Y28" s="32"/>
      <c r="AA28" s="45">
        <f t="shared" si="1"/>
        <v>14</v>
      </c>
      <c r="AB28" s="45" t="s">
        <v>71</v>
      </c>
      <c r="AC28" s="45">
        <v>63</v>
      </c>
      <c r="AD28" s="34" t="s">
        <v>251</v>
      </c>
      <c r="AE28" s="34" t="s">
        <v>856</v>
      </c>
      <c r="AF28" s="45">
        <v>51.1</v>
      </c>
      <c r="AG28" s="45" t="s">
        <v>104</v>
      </c>
      <c r="AH28" s="45">
        <v>3.5</v>
      </c>
      <c r="AI28" s="45">
        <v>1</v>
      </c>
      <c r="AJ28" s="45">
        <v>4.5</v>
      </c>
      <c r="AK28" s="45" t="s">
        <v>246</v>
      </c>
      <c r="AL28" s="32"/>
      <c r="AN28" s="45">
        <f t="shared" si="2"/>
        <v>14</v>
      </c>
      <c r="AO28" s="45" t="s">
        <v>71</v>
      </c>
      <c r="AP28" s="45">
        <v>63</v>
      </c>
      <c r="AQ28" s="45" t="s">
        <v>866</v>
      </c>
      <c r="AR28" s="45" t="s">
        <v>224</v>
      </c>
      <c r="AS28" s="45">
        <v>39</v>
      </c>
      <c r="AT28" s="34" t="s">
        <v>95</v>
      </c>
      <c r="AU28" s="45">
        <v>3</v>
      </c>
      <c r="AV28" s="45">
        <v>1</v>
      </c>
      <c r="AW28" s="34">
        <v>4</v>
      </c>
      <c r="AX28" s="45" t="s">
        <v>246</v>
      </c>
      <c r="AY28" s="32"/>
      <c r="BA28" s="45">
        <f t="shared" si="3"/>
        <v>14</v>
      </c>
      <c r="BB28" s="45" t="s">
        <v>71</v>
      </c>
      <c r="BC28" s="45">
        <v>110</v>
      </c>
      <c r="BD28" s="45" t="s">
        <v>340</v>
      </c>
      <c r="BE28" s="45" t="s">
        <v>309</v>
      </c>
      <c r="BF28" s="45">
        <v>519.20000000000005</v>
      </c>
      <c r="BG28" s="34" t="s">
        <v>118</v>
      </c>
      <c r="BH28" s="45">
        <v>3.2</v>
      </c>
      <c r="BI28" s="45">
        <v>1</v>
      </c>
      <c r="BJ28" s="34">
        <v>4.2</v>
      </c>
      <c r="BK28" s="45" t="s">
        <v>246</v>
      </c>
      <c r="BL28" s="45"/>
      <c r="BN28" s="45">
        <f t="shared" si="4"/>
        <v>14</v>
      </c>
      <c r="BO28" s="45" t="s">
        <v>71</v>
      </c>
      <c r="BP28" s="45">
        <v>63</v>
      </c>
      <c r="BQ28" s="45" t="s">
        <v>354</v>
      </c>
      <c r="BR28" s="45" t="s">
        <v>445</v>
      </c>
      <c r="BS28" s="45">
        <v>38.700000000000003</v>
      </c>
      <c r="BT28" s="45" t="s">
        <v>104</v>
      </c>
      <c r="BU28" s="34">
        <v>3.5</v>
      </c>
      <c r="BV28" s="34">
        <v>1</v>
      </c>
      <c r="BW28" s="34">
        <v>4.5</v>
      </c>
      <c r="BX28" s="34" t="s">
        <v>246</v>
      </c>
      <c r="BY28" s="32"/>
    </row>
    <row r="29" spans="1:77">
      <c r="N29" s="34">
        <f t="shared" si="5"/>
        <v>15</v>
      </c>
      <c r="O29" s="34" t="s">
        <v>71</v>
      </c>
      <c r="P29" s="45">
        <v>63</v>
      </c>
      <c r="Q29" s="34" t="s">
        <v>257</v>
      </c>
      <c r="R29" s="34" t="s">
        <v>167</v>
      </c>
      <c r="S29" s="34">
        <v>46.4</v>
      </c>
      <c r="T29" s="32" t="s">
        <v>95</v>
      </c>
      <c r="U29" s="45">
        <v>3.3</v>
      </c>
      <c r="V29" s="45">
        <v>1</v>
      </c>
      <c r="W29" s="45">
        <v>4.3</v>
      </c>
      <c r="X29" s="45" t="s">
        <v>246</v>
      </c>
      <c r="Y29" s="32"/>
      <c r="AA29" s="45">
        <f t="shared" si="1"/>
        <v>15</v>
      </c>
      <c r="AB29" s="45" t="s">
        <v>71</v>
      </c>
      <c r="AC29" s="45">
        <v>63</v>
      </c>
      <c r="AD29" s="45" t="s">
        <v>850</v>
      </c>
      <c r="AE29" s="45" t="s">
        <v>225</v>
      </c>
      <c r="AF29" s="34">
        <v>170.9</v>
      </c>
      <c r="AG29" s="45" t="s">
        <v>104</v>
      </c>
      <c r="AH29" s="45">
        <v>3.5</v>
      </c>
      <c r="AI29" s="45">
        <v>1</v>
      </c>
      <c r="AJ29" s="45">
        <v>4.5</v>
      </c>
      <c r="AK29" s="45" t="s">
        <v>246</v>
      </c>
      <c r="AL29" s="32"/>
      <c r="AN29" s="45">
        <f t="shared" si="2"/>
        <v>15</v>
      </c>
      <c r="AO29" s="45" t="s">
        <v>71</v>
      </c>
      <c r="AP29" s="45">
        <v>63</v>
      </c>
      <c r="AQ29" s="45" t="s">
        <v>866</v>
      </c>
      <c r="AR29" s="45" t="s">
        <v>867</v>
      </c>
      <c r="AS29" s="45">
        <v>86</v>
      </c>
      <c r="AT29" s="34" t="s">
        <v>95</v>
      </c>
      <c r="AU29" s="45">
        <v>3</v>
      </c>
      <c r="AV29" s="45">
        <v>1</v>
      </c>
      <c r="AW29" s="34">
        <v>4</v>
      </c>
      <c r="AX29" s="45" t="s">
        <v>246</v>
      </c>
      <c r="AY29" s="32"/>
      <c r="BA29" s="45">
        <f t="shared" si="3"/>
        <v>15</v>
      </c>
      <c r="BB29" s="45" t="s">
        <v>71</v>
      </c>
      <c r="BC29" s="45">
        <v>63</v>
      </c>
      <c r="BD29" s="45" t="s">
        <v>309</v>
      </c>
      <c r="BE29" s="45" t="s">
        <v>695</v>
      </c>
      <c r="BF29" s="45">
        <v>38.200000000000003</v>
      </c>
      <c r="BG29" s="34" t="s">
        <v>118</v>
      </c>
      <c r="BH29" s="45">
        <v>3.2</v>
      </c>
      <c r="BI29" s="45">
        <v>1</v>
      </c>
      <c r="BJ29" s="34">
        <v>4.2</v>
      </c>
      <c r="BK29" s="45" t="s">
        <v>246</v>
      </c>
      <c r="BL29" s="45"/>
      <c r="BN29" s="45">
        <f t="shared" si="4"/>
        <v>15</v>
      </c>
      <c r="BO29" s="45" t="s">
        <v>71</v>
      </c>
      <c r="BP29" s="45">
        <v>63</v>
      </c>
      <c r="BQ29" s="45" t="s">
        <v>888</v>
      </c>
      <c r="BR29" s="45" t="s">
        <v>656</v>
      </c>
      <c r="BS29" s="45">
        <v>275</v>
      </c>
      <c r="BT29" s="45" t="s">
        <v>104</v>
      </c>
      <c r="BU29" s="34">
        <v>3.5</v>
      </c>
      <c r="BV29" s="34">
        <v>1</v>
      </c>
      <c r="BW29" s="34">
        <v>4.5</v>
      </c>
      <c r="BX29" s="34" t="s">
        <v>246</v>
      </c>
      <c r="BY29" s="32"/>
    </row>
    <row r="30" spans="1:77">
      <c r="N30" s="34">
        <f t="shared" si="5"/>
        <v>16</v>
      </c>
      <c r="O30" s="34" t="s">
        <v>71</v>
      </c>
      <c r="P30" s="45">
        <v>63</v>
      </c>
      <c r="Q30" s="34" t="s">
        <v>167</v>
      </c>
      <c r="R30" s="34" t="s">
        <v>200</v>
      </c>
      <c r="S30" s="34">
        <v>68</v>
      </c>
      <c r="T30" s="32" t="s">
        <v>95</v>
      </c>
      <c r="U30" s="45">
        <v>3.3</v>
      </c>
      <c r="V30" s="45">
        <v>1</v>
      </c>
      <c r="W30" s="45">
        <v>4.3</v>
      </c>
      <c r="X30" s="45" t="s">
        <v>246</v>
      </c>
      <c r="Y30" s="32"/>
      <c r="AA30" s="45">
        <f t="shared" si="1"/>
        <v>16</v>
      </c>
      <c r="AB30" s="45" t="s">
        <v>71</v>
      </c>
      <c r="AC30" s="45">
        <v>63</v>
      </c>
      <c r="AD30" s="45" t="s">
        <v>225</v>
      </c>
      <c r="AE30" s="45" t="s">
        <v>200</v>
      </c>
      <c r="AF30" s="34">
        <v>123</v>
      </c>
      <c r="AG30" s="45" t="s">
        <v>104</v>
      </c>
      <c r="AH30" s="45">
        <v>3.5</v>
      </c>
      <c r="AI30" s="45">
        <v>1</v>
      </c>
      <c r="AJ30" s="45">
        <v>4.5</v>
      </c>
      <c r="AK30" s="45" t="s">
        <v>246</v>
      </c>
      <c r="AL30" s="32"/>
      <c r="AN30" s="45">
        <f t="shared" si="2"/>
        <v>16</v>
      </c>
      <c r="AO30" s="45" t="s">
        <v>71</v>
      </c>
      <c r="AP30" s="45">
        <v>63</v>
      </c>
      <c r="AQ30" s="34" t="s">
        <v>867</v>
      </c>
      <c r="AR30" s="34" t="s">
        <v>868</v>
      </c>
      <c r="AS30" s="45">
        <v>56.8</v>
      </c>
      <c r="AT30" s="34" t="s">
        <v>95</v>
      </c>
      <c r="AU30" s="45">
        <v>3</v>
      </c>
      <c r="AV30" s="45">
        <v>1</v>
      </c>
      <c r="AW30" s="34">
        <v>4</v>
      </c>
      <c r="AX30" s="45" t="s">
        <v>246</v>
      </c>
      <c r="AY30" s="32"/>
      <c r="BA30" s="45">
        <f t="shared" si="3"/>
        <v>16</v>
      </c>
      <c r="BB30" s="45" t="s">
        <v>71</v>
      </c>
      <c r="BC30" s="45">
        <v>63</v>
      </c>
      <c r="BD30" s="45" t="s">
        <v>695</v>
      </c>
      <c r="BE30" s="45" t="s">
        <v>385</v>
      </c>
      <c r="BF30" s="45">
        <v>82.5</v>
      </c>
      <c r="BG30" s="34" t="s">
        <v>118</v>
      </c>
      <c r="BH30" s="45">
        <v>3.2</v>
      </c>
      <c r="BI30" s="45">
        <v>1</v>
      </c>
      <c r="BJ30" s="34">
        <v>4.2</v>
      </c>
      <c r="BK30" s="45" t="s">
        <v>246</v>
      </c>
      <c r="BL30" s="45"/>
      <c r="BN30" s="348"/>
      <c r="BO30" s="331"/>
      <c r="BP30" s="339" t="s">
        <v>57</v>
      </c>
      <c r="BQ30" s="340"/>
      <c r="BR30" s="340"/>
      <c r="BS30" s="341"/>
      <c r="BT30" s="339" t="s">
        <v>58</v>
      </c>
      <c r="BU30" s="340"/>
      <c r="BV30" s="341"/>
      <c r="BW30" s="339" t="s">
        <v>34</v>
      </c>
      <c r="BX30" s="340"/>
      <c r="BY30" s="342"/>
    </row>
    <row r="31" spans="1:77">
      <c r="N31" s="34">
        <f t="shared" si="5"/>
        <v>17</v>
      </c>
      <c r="O31" s="34" t="s">
        <v>71</v>
      </c>
      <c r="P31" s="45">
        <v>63</v>
      </c>
      <c r="Q31" s="34" t="s">
        <v>167</v>
      </c>
      <c r="R31" s="34" t="s">
        <v>200</v>
      </c>
      <c r="S31" s="34">
        <v>3.5</v>
      </c>
      <c r="T31" s="32" t="s">
        <v>95</v>
      </c>
      <c r="U31" s="45">
        <v>3.3</v>
      </c>
      <c r="V31" s="45">
        <v>1</v>
      </c>
      <c r="W31" s="45">
        <v>4.3</v>
      </c>
      <c r="X31" s="45" t="s">
        <v>246</v>
      </c>
      <c r="Y31" s="32"/>
      <c r="AA31" s="45">
        <f t="shared" si="1"/>
        <v>17</v>
      </c>
      <c r="AB31" s="45" t="s">
        <v>71</v>
      </c>
      <c r="AC31" s="45">
        <v>63</v>
      </c>
      <c r="AD31" s="45" t="s">
        <v>857</v>
      </c>
      <c r="AE31" s="45" t="s">
        <v>858</v>
      </c>
      <c r="AF31" s="45">
        <v>81</v>
      </c>
      <c r="AG31" s="45" t="s">
        <v>104</v>
      </c>
      <c r="AH31" s="45">
        <v>3.5</v>
      </c>
      <c r="AI31" s="45">
        <v>1</v>
      </c>
      <c r="AJ31" s="45">
        <v>4.5</v>
      </c>
      <c r="AK31" s="45" t="s">
        <v>246</v>
      </c>
      <c r="AL31" s="32"/>
      <c r="AN31" s="45">
        <f t="shared" si="2"/>
        <v>17</v>
      </c>
      <c r="AO31" s="45" t="s">
        <v>71</v>
      </c>
      <c r="AP31" s="45">
        <v>63</v>
      </c>
      <c r="AQ31" s="34" t="s">
        <v>867</v>
      </c>
      <c r="AR31" s="34" t="s">
        <v>868</v>
      </c>
      <c r="AS31" s="45">
        <v>18.2</v>
      </c>
      <c r="AT31" s="34" t="s">
        <v>95</v>
      </c>
      <c r="AU31" s="45">
        <v>3</v>
      </c>
      <c r="AV31" s="45">
        <v>1</v>
      </c>
      <c r="AW31" s="34">
        <v>4</v>
      </c>
      <c r="AX31" s="45" t="s">
        <v>246</v>
      </c>
      <c r="AY31" s="32"/>
      <c r="BA31" s="45">
        <f t="shared" si="3"/>
        <v>17</v>
      </c>
      <c r="BB31" s="45" t="s">
        <v>71</v>
      </c>
      <c r="BC31" s="45">
        <v>63</v>
      </c>
      <c r="BD31" s="45" t="s">
        <v>385</v>
      </c>
      <c r="BE31" s="45" t="s">
        <v>331</v>
      </c>
      <c r="BF31" s="45">
        <v>56.8</v>
      </c>
      <c r="BG31" s="34" t="s">
        <v>118</v>
      </c>
      <c r="BH31" s="45">
        <v>3.2</v>
      </c>
      <c r="BI31" s="45">
        <v>1</v>
      </c>
      <c r="BJ31" s="34">
        <v>4.2</v>
      </c>
      <c r="BK31" s="45" t="s">
        <v>246</v>
      </c>
      <c r="BL31" s="45"/>
      <c r="BN31" s="343" t="s">
        <v>35</v>
      </c>
      <c r="BO31" s="289"/>
      <c r="BP31" s="336"/>
      <c r="BQ31" s="337"/>
      <c r="BR31" s="337"/>
      <c r="BS31" s="347"/>
      <c r="BT31" s="336"/>
      <c r="BU31" s="337"/>
      <c r="BV31" s="347"/>
      <c r="BW31" s="336"/>
      <c r="BX31" s="337"/>
      <c r="BY31" s="338"/>
    </row>
    <row r="32" spans="1:77">
      <c r="N32" s="34">
        <f t="shared" si="5"/>
        <v>18</v>
      </c>
      <c r="O32" s="34" t="s">
        <v>71</v>
      </c>
      <c r="P32" s="45">
        <v>63</v>
      </c>
      <c r="Q32" s="34" t="s">
        <v>167</v>
      </c>
      <c r="R32" s="34" t="s">
        <v>172</v>
      </c>
      <c r="S32" s="34">
        <v>104.2</v>
      </c>
      <c r="T32" s="32" t="s">
        <v>95</v>
      </c>
      <c r="U32" s="45">
        <v>3.3</v>
      </c>
      <c r="V32" s="45">
        <v>1</v>
      </c>
      <c r="W32" s="45">
        <v>4.3</v>
      </c>
      <c r="X32" s="45" t="s">
        <v>246</v>
      </c>
      <c r="Y32" s="32"/>
      <c r="AA32" s="45">
        <f t="shared" si="1"/>
        <v>18</v>
      </c>
      <c r="AB32" s="45" t="s">
        <v>71</v>
      </c>
      <c r="AC32" s="45">
        <v>63</v>
      </c>
      <c r="AD32" s="45" t="s">
        <v>858</v>
      </c>
      <c r="AE32" s="45" t="s">
        <v>842</v>
      </c>
      <c r="AF32" s="45">
        <v>177</v>
      </c>
      <c r="AG32" s="45" t="s">
        <v>104</v>
      </c>
      <c r="AH32" s="45">
        <v>3.5</v>
      </c>
      <c r="AI32" s="45">
        <v>1</v>
      </c>
      <c r="AJ32" s="45">
        <v>4.5</v>
      </c>
      <c r="AK32" s="45" t="s">
        <v>246</v>
      </c>
      <c r="AL32" s="32"/>
      <c r="AN32" s="45">
        <f t="shared" si="2"/>
        <v>18</v>
      </c>
      <c r="AO32" s="45" t="s">
        <v>71</v>
      </c>
      <c r="AP32" s="45">
        <v>63</v>
      </c>
      <c r="AQ32" s="34" t="s">
        <v>867</v>
      </c>
      <c r="AR32" s="34" t="s">
        <v>222</v>
      </c>
      <c r="AS32" s="45">
        <v>61.2</v>
      </c>
      <c r="AT32" s="34" t="s">
        <v>95</v>
      </c>
      <c r="AU32" s="45">
        <v>3</v>
      </c>
      <c r="AV32" s="45">
        <v>1</v>
      </c>
      <c r="AW32" s="34">
        <v>4</v>
      </c>
      <c r="AX32" s="45" t="s">
        <v>246</v>
      </c>
      <c r="AY32" s="32"/>
      <c r="BA32" s="45">
        <f t="shared" si="3"/>
        <v>18</v>
      </c>
      <c r="BB32" s="45" t="s">
        <v>71</v>
      </c>
      <c r="BC32" s="45">
        <v>63</v>
      </c>
      <c r="BD32" s="45" t="s">
        <v>385</v>
      </c>
      <c r="BE32" s="45" t="s">
        <v>413</v>
      </c>
      <c r="BF32" s="45">
        <v>87.2</v>
      </c>
      <c r="BG32" s="34" t="s">
        <v>118</v>
      </c>
      <c r="BH32" s="45">
        <v>3.2</v>
      </c>
      <c r="BI32" s="45">
        <v>1</v>
      </c>
      <c r="BJ32" s="34">
        <v>4.2</v>
      </c>
      <c r="BK32" s="45" t="s">
        <v>246</v>
      </c>
      <c r="BL32" s="45"/>
      <c r="BN32" s="343" t="s">
        <v>37</v>
      </c>
      <c r="BO32" s="289"/>
      <c r="BP32" s="336"/>
      <c r="BQ32" s="337"/>
      <c r="BR32" s="337"/>
      <c r="BS32" s="347"/>
      <c r="BT32" s="336"/>
      <c r="BU32" s="337"/>
      <c r="BV32" s="347"/>
      <c r="BW32" s="336"/>
      <c r="BX32" s="337"/>
      <c r="BY32" s="338"/>
    </row>
    <row r="33" spans="14:64">
      <c r="N33" s="34">
        <f t="shared" si="5"/>
        <v>19</v>
      </c>
      <c r="O33" s="34" t="s">
        <v>71</v>
      </c>
      <c r="P33" s="45">
        <v>63</v>
      </c>
      <c r="Q33" s="34" t="s">
        <v>206</v>
      </c>
      <c r="R33" s="34" t="s">
        <v>202</v>
      </c>
      <c r="S33" s="34">
        <v>72.7</v>
      </c>
      <c r="T33" s="32" t="s">
        <v>95</v>
      </c>
      <c r="U33" s="45">
        <v>3.3</v>
      </c>
      <c r="V33" s="45">
        <v>1</v>
      </c>
      <c r="W33" s="45">
        <v>4.3</v>
      </c>
      <c r="X33" s="45" t="s">
        <v>246</v>
      </c>
      <c r="Y33" s="32"/>
      <c r="AA33" s="45">
        <f t="shared" si="1"/>
        <v>19</v>
      </c>
      <c r="AB33" s="45" t="s">
        <v>71</v>
      </c>
      <c r="AC33" s="45">
        <v>63</v>
      </c>
      <c r="AD33" s="34" t="s">
        <v>225</v>
      </c>
      <c r="AE33" s="34" t="s">
        <v>420</v>
      </c>
      <c r="AF33" s="45">
        <v>71.7</v>
      </c>
      <c r="AG33" s="45" t="s">
        <v>104</v>
      </c>
      <c r="AH33" s="45">
        <v>3.5</v>
      </c>
      <c r="AI33" s="45">
        <v>1</v>
      </c>
      <c r="AJ33" s="45">
        <v>4.5</v>
      </c>
      <c r="AK33" s="45" t="s">
        <v>246</v>
      </c>
      <c r="AL33" s="32"/>
      <c r="AN33" s="45">
        <f t="shared" si="2"/>
        <v>19</v>
      </c>
      <c r="AO33" s="45" t="s">
        <v>71</v>
      </c>
      <c r="AP33" s="45">
        <v>63</v>
      </c>
      <c r="AQ33" s="34" t="s">
        <v>463</v>
      </c>
      <c r="AR33" s="45" t="s">
        <v>244</v>
      </c>
      <c r="AS33" s="45">
        <v>38.9</v>
      </c>
      <c r="AT33" s="34" t="s">
        <v>95</v>
      </c>
      <c r="AU33" s="45">
        <v>3</v>
      </c>
      <c r="AV33" s="45">
        <v>1</v>
      </c>
      <c r="AW33" s="34">
        <v>4</v>
      </c>
      <c r="AX33" s="45" t="s">
        <v>246</v>
      </c>
      <c r="AY33" s="32"/>
      <c r="BA33" s="45">
        <f t="shared" si="3"/>
        <v>19</v>
      </c>
      <c r="BB33" s="45" t="s">
        <v>71</v>
      </c>
      <c r="BC33" s="45">
        <v>63</v>
      </c>
      <c r="BD33" s="45" t="s">
        <v>413</v>
      </c>
      <c r="BE33" s="45" t="s">
        <v>398</v>
      </c>
      <c r="BF33" s="45">
        <v>14.2</v>
      </c>
      <c r="BG33" s="34" t="s">
        <v>118</v>
      </c>
      <c r="BH33" s="45">
        <v>3.2</v>
      </c>
      <c r="BI33" s="45">
        <v>1</v>
      </c>
      <c r="BJ33" s="34">
        <v>4.2</v>
      </c>
      <c r="BK33" s="45" t="s">
        <v>246</v>
      </c>
      <c r="BL33" s="45"/>
    </row>
    <row r="34" spans="14:64">
      <c r="N34" s="34">
        <f t="shared" si="5"/>
        <v>20</v>
      </c>
      <c r="O34" s="34" t="s">
        <v>71</v>
      </c>
      <c r="P34" s="45">
        <v>63</v>
      </c>
      <c r="Q34" s="34" t="s">
        <v>206</v>
      </c>
      <c r="R34" s="34" t="s">
        <v>202</v>
      </c>
      <c r="S34" s="34">
        <v>26.6</v>
      </c>
      <c r="T34" s="32" t="s">
        <v>95</v>
      </c>
      <c r="U34" s="45">
        <v>3.3</v>
      </c>
      <c r="V34" s="45">
        <v>1</v>
      </c>
      <c r="W34" s="45">
        <v>4.3</v>
      </c>
      <c r="X34" s="45" t="s">
        <v>246</v>
      </c>
      <c r="Y34" s="32"/>
      <c r="AA34" s="45">
        <f t="shared" si="1"/>
        <v>20</v>
      </c>
      <c r="AB34" s="45" t="s">
        <v>71</v>
      </c>
      <c r="AC34" s="45">
        <v>63</v>
      </c>
      <c r="AD34" s="34" t="s">
        <v>420</v>
      </c>
      <c r="AE34" s="34" t="s">
        <v>859</v>
      </c>
      <c r="AF34" s="45">
        <v>126.5</v>
      </c>
      <c r="AG34" s="45" t="s">
        <v>104</v>
      </c>
      <c r="AH34" s="45">
        <v>3.5</v>
      </c>
      <c r="AI34" s="45">
        <v>1</v>
      </c>
      <c r="AJ34" s="45">
        <v>4.5</v>
      </c>
      <c r="AK34" s="45" t="s">
        <v>246</v>
      </c>
      <c r="AL34" s="32"/>
      <c r="AN34" s="45">
        <f t="shared" si="2"/>
        <v>20</v>
      </c>
      <c r="AO34" s="45" t="s">
        <v>71</v>
      </c>
      <c r="AP34" s="45">
        <v>63</v>
      </c>
      <c r="AQ34" s="45" t="s">
        <v>244</v>
      </c>
      <c r="AR34" s="45" t="s">
        <v>869</v>
      </c>
      <c r="AS34" s="45">
        <v>90</v>
      </c>
      <c r="AT34" s="34" t="s">
        <v>95</v>
      </c>
      <c r="AU34" s="45">
        <v>3</v>
      </c>
      <c r="AV34" s="45">
        <v>1</v>
      </c>
      <c r="AW34" s="34">
        <v>4</v>
      </c>
      <c r="AX34" s="45" t="s">
        <v>246</v>
      </c>
      <c r="AY34" s="32"/>
      <c r="BA34" s="45">
        <f t="shared" si="3"/>
        <v>20</v>
      </c>
      <c r="BB34" s="45" t="s">
        <v>71</v>
      </c>
      <c r="BC34" s="45">
        <v>63</v>
      </c>
      <c r="BD34" s="45" t="s">
        <v>413</v>
      </c>
      <c r="BE34" s="45" t="s">
        <v>315</v>
      </c>
      <c r="BF34" s="45">
        <v>27</v>
      </c>
      <c r="BG34" s="34" t="s">
        <v>118</v>
      </c>
      <c r="BH34" s="45">
        <v>3.2</v>
      </c>
      <c r="BI34" s="45">
        <v>1</v>
      </c>
      <c r="BJ34" s="34">
        <v>4.2</v>
      </c>
      <c r="BK34" s="45" t="s">
        <v>246</v>
      </c>
      <c r="BL34" s="45"/>
    </row>
    <row r="35" spans="14:64">
      <c r="N35" s="34">
        <f t="shared" si="5"/>
        <v>21</v>
      </c>
      <c r="O35" s="34" t="s">
        <v>71</v>
      </c>
      <c r="P35" s="45">
        <v>63</v>
      </c>
      <c r="Q35" s="34" t="s">
        <v>842</v>
      </c>
      <c r="R35" s="34" t="s">
        <v>150</v>
      </c>
      <c r="S35" s="34">
        <v>86</v>
      </c>
      <c r="T35" s="32" t="s">
        <v>95</v>
      </c>
      <c r="U35" s="45">
        <v>3.3</v>
      </c>
      <c r="V35" s="45">
        <v>1</v>
      </c>
      <c r="W35" s="45">
        <v>4.3</v>
      </c>
      <c r="X35" s="45" t="s">
        <v>246</v>
      </c>
      <c r="Y35" s="32"/>
      <c r="AA35" s="45">
        <f t="shared" si="1"/>
        <v>21</v>
      </c>
      <c r="AB35" s="45" t="s">
        <v>71</v>
      </c>
      <c r="AC35" s="45">
        <v>63</v>
      </c>
      <c r="AD35" s="34" t="s">
        <v>420</v>
      </c>
      <c r="AE35" s="34" t="s">
        <v>860</v>
      </c>
      <c r="AF35" s="34">
        <v>269.39999999999998</v>
      </c>
      <c r="AG35" s="45" t="s">
        <v>104</v>
      </c>
      <c r="AH35" s="45">
        <v>3.5</v>
      </c>
      <c r="AI35" s="45">
        <v>1</v>
      </c>
      <c r="AJ35" s="45">
        <v>4.5</v>
      </c>
      <c r="AK35" s="45" t="s">
        <v>246</v>
      </c>
      <c r="AL35" s="32"/>
      <c r="AN35" s="45">
        <f t="shared" si="2"/>
        <v>21</v>
      </c>
      <c r="AO35" s="45" t="s">
        <v>71</v>
      </c>
      <c r="AP35" s="45">
        <v>63</v>
      </c>
      <c r="AQ35" s="45" t="s">
        <v>244</v>
      </c>
      <c r="AR35" s="45" t="s">
        <v>869</v>
      </c>
      <c r="AS35" s="45">
        <v>8.1999999999999993</v>
      </c>
      <c r="AT35" s="34" t="s">
        <v>95</v>
      </c>
      <c r="AU35" s="45">
        <v>3</v>
      </c>
      <c r="AV35" s="45">
        <v>1</v>
      </c>
      <c r="AW35" s="34">
        <v>4</v>
      </c>
      <c r="AX35" s="45" t="s">
        <v>246</v>
      </c>
      <c r="AY35" s="32"/>
      <c r="BA35" s="45">
        <f t="shared" si="3"/>
        <v>21</v>
      </c>
      <c r="BB35" s="45" t="s">
        <v>71</v>
      </c>
      <c r="BC35" s="45">
        <v>63</v>
      </c>
      <c r="BD35" s="45" t="s">
        <v>697</v>
      </c>
      <c r="BE35" s="45" t="s">
        <v>604</v>
      </c>
      <c r="BF35" s="45">
        <v>3</v>
      </c>
      <c r="BG35" s="34" t="s">
        <v>118</v>
      </c>
      <c r="BH35" s="45">
        <v>3.2</v>
      </c>
      <c r="BI35" s="45">
        <v>1</v>
      </c>
      <c r="BJ35" s="34">
        <v>4.2</v>
      </c>
      <c r="BK35" s="45" t="s">
        <v>246</v>
      </c>
      <c r="BL35" s="45"/>
    </row>
    <row r="36" spans="14:64">
      <c r="N36" s="34">
        <f t="shared" si="5"/>
        <v>22</v>
      </c>
      <c r="O36" s="34" t="s">
        <v>71</v>
      </c>
      <c r="P36" s="45">
        <v>63</v>
      </c>
      <c r="Q36" s="34" t="s">
        <v>842</v>
      </c>
      <c r="R36" s="34" t="s">
        <v>150</v>
      </c>
      <c r="S36" s="34">
        <v>3.5</v>
      </c>
      <c r="T36" s="32" t="s">
        <v>95</v>
      </c>
      <c r="U36" s="45">
        <v>3.3</v>
      </c>
      <c r="V36" s="45">
        <v>1</v>
      </c>
      <c r="W36" s="45">
        <v>4.3</v>
      </c>
      <c r="X36" s="45" t="s">
        <v>246</v>
      </c>
      <c r="Y36" s="32"/>
      <c r="AA36" s="45">
        <f t="shared" si="1"/>
        <v>22</v>
      </c>
      <c r="AB36" s="45" t="s">
        <v>71</v>
      </c>
      <c r="AC36" s="45">
        <v>63</v>
      </c>
      <c r="AD36" s="34" t="s">
        <v>858</v>
      </c>
      <c r="AE36" s="34" t="s">
        <v>861</v>
      </c>
      <c r="AF36" s="34">
        <v>90</v>
      </c>
      <c r="AG36" s="45" t="s">
        <v>104</v>
      </c>
      <c r="AH36" s="45">
        <v>3.5</v>
      </c>
      <c r="AI36" s="45">
        <v>1</v>
      </c>
      <c r="AJ36" s="45">
        <v>4.5</v>
      </c>
      <c r="AK36" s="45" t="s">
        <v>246</v>
      </c>
      <c r="AL36" s="32"/>
      <c r="AN36" s="45">
        <f t="shared" si="2"/>
        <v>22</v>
      </c>
      <c r="AO36" s="45" t="s">
        <v>71</v>
      </c>
      <c r="AP36" s="45">
        <v>63</v>
      </c>
      <c r="AQ36" s="45" t="s">
        <v>869</v>
      </c>
      <c r="AR36" s="45" t="s">
        <v>865</v>
      </c>
      <c r="AS36" s="45">
        <v>21.6</v>
      </c>
      <c r="AT36" s="34" t="s">
        <v>95</v>
      </c>
      <c r="AU36" s="45">
        <v>3</v>
      </c>
      <c r="AV36" s="45">
        <v>1</v>
      </c>
      <c r="AW36" s="34">
        <v>4</v>
      </c>
      <c r="AX36" s="45" t="s">
        <v>246</v>
      </c>
      <c r="AY36" s="32"/>
      <c r="BA36" s="45">
        <f t="shared" si="3"/>
        <v>22</v>
      </c>
      <c r="BB36" s="45" t="s">
        <v>71</v>
      </c>
      <c r="BC36" s="45">
        <v>63</v>
      </c>
      <c r="BD36" s="45" t="s">
        <v>697</v>
      </c>
      <c r="BE36" s="45" t="s">
        <v>604</v>
      </c>
      <c r="BF36" s="45">
        <v>22</v>
      </c>
      <c r="BG36" s="34" t="s">
        <v>118</v>
      </c>
      <c r="BH36" s="45">
        <v>3.2</v>
      </c>
      <c r="BI36" s="45">
        <v>1</v>
      </c>
      <c r="BJ36" s="34">
        <v>4.2</v>
      </c>
      <c r="BK36" s="45" t="s">
        <v>246</v>
      </c>
      <c r="BL36" s="45"/>
    </row>
    <row r="37" spans="14:64">
      <c r="N37" s="34">
        <f t="shared" si="5"/>
        <v>23</v>
      </c>
      <c r="O37" s="34" t="s">
        <v>71</v>
      </c>
      <c r="P37" s="45">
        <v>63</v>
      </c>
      <c r="Q37" s="34" t="s">
        <v>150</v>
      </c>
      <c r="R37" s="34" t="s">
        <v>843</v>
      </c>
      <c r="S37" s="34">
        <v>335</v>
      </c>
      <c r="T37" s="32" t="s">
        <v>95</v>
      </c>
      <c r="U37" s="45">
        <v>3.3</v>
      </c>
      <c r="V37" s="45">
        <v>1</v>
      </c>
      <c r="W37" s="45">
        <v>4.3</v>
      </c>
      <c r="X37" s="45" t="s">
        <v>246</v>
      </c>
      <c r="Y37" s="32"/>
      <c r="AA37" s="45">
        <f t="shared" si="1"/>
        <v>23</v>
      </c>
      <c r="AB37" s="45" t="s">
        <v>71</v>
      </c>
      <c r="AC37" s="45">
        <v>63</v>
      </c>
      <c r="AD37" s="34" t="s">
        <v>857</v>
      </c>
      <c r="AE37" s="34" t="s">
        <v>862</v>
      </c>
      <c r="AF37" s="34">
        <v>72.099999999999994</v>
      </c>
      <c r="AG37" s="45" t="s">
        <v>104</v>
      </c>
      <c r="AH37" s="45">
        <v>3.5</v>
      </c>
      <c r="AI37" s="45">
        <v>1</v>
      </c>
      <c r="AJ37" s="45">
        <v>4.5</v>
      </c>
      <c r="AK37" s="45" t="s">
        <v>246</v>
      </c>
      <c r="AL37" s="32"/>
      <c r="AN37" s="45">
        <f t="shared" si="2"/>
        <v>23</v>
      </c>
      <c r="AO37" s="45" t="s">
        <v>71</v>
      </c>
      <c r="AP37" s="45">
        <v>63</v>
      </c>
      <c r="AQ37" s="45" t="s">
        <v>244</v>
      </c>
      <c r="AR37" s="34" t="s">
        <v>870</v>
      </c>
      <c r="AS37" s="45">
        <v>102.6</v>
      </c>
      <c r="AT37" s="34" t="s">
        <v>95</v>
      </c>
      <c r="AU37" s="45">
        <v>3</v>
      </c>
      <c r="AV37" s="45">
        <v>1</v>
      </c>
      <c r="AW37" s="34">
        <v>4</v>
      </c>
      <c r="AX37" s="45" t="s">
        <v>246</v>
      </c>
      <c r="AY37" s="32"/>
      <c r="BA37" s="45">
        <f t="shared" si="3"/>
        <v>23</v>
      </c>
      <c r="BB37" s="45" t="s">
        <v>71</v>
      </c>
      <c r="BC37" s="45">
        <v>63</v>
      </c>
      <c r="BD37" s="45" t="s">
        <v>697</v>
      </c>
      <c r="BE37" s="45" t="s">
        <v>883</v>
      </c>
      <c r="BF37" s="45">
        <v>3.3</v>
      </c>
      <c r="BG37" s="34" t="s">
        <v>118</v>
      </c>
      <c r="BH37" s="45">
        <v>3.2</v>
      </c>
      <c r="BI37" s="45">
        <v>1</v>
      </c>
      <c r="BJ37" s="34">
        <v>4.2</v>
      </c>
      <c r="BK37" s="45" t="s">
        <v>246</v>
      </c>
      <c r="BL37" s="45"/>
    </row>
    <row r="38" spans="14:64">
      <c r="N38" s="34">
        <f t="shared" si="5"/>
        <v>24</v>
      </c>
      <c r="O38" s="34" t="s">
        <v>71</v>
      </c>
      <c r="P38" s="45">
        <v>63</v>
      </c>
      <c r="Q38" s="34" t="s">
        <v>843</v>
      </c>
      <c r="R38" s="34" t="s">
        <v>165</v>
      </c>
      <c r="S38" s="34">
        <v>142.69999999999999</v>
      </c>
      <c r="T38" s="32" t="s">
        <v>95</v>
      </c>
      <c r="U38" s="45">
        <v>3.3</v>
      </c>
      <c r="V38" s="45">
        <v>1</v>
      </c>
      <c r="W38" s="45">
        <v>4.3</v>
      </c>
      <c r="X38" s="45" t="s">
        <v>246</v>
      </c>
      <c r="Y38" s="32"/>
      <c r="AA38" s="45">
        <f t="shared" si="1"/>
        <v>24</v>
      </c>
      <c r="AB38" s="45" t="s">
        <v>71</v>
      </c>
      <c r="AC38" s="45">
        <v>63</v>
      </c>
      <c r="AD38" s="34" t="s">
        <v>862</v>
      </c>
      <c r="AE38" s="34" t="s">
        <v>863</v>
      </c>
      <c r="AF38" s="34">
        <v>77.2</v>
      </c>
      <c r="AG38" s="45" t="s">
        <v>104</v>
      </c>
      <c r="AH38" s="45">
        <v>3.5</v>
      </c>
      <c r="AI38" s="45">
        <v>1</v>
      </c>
      <c r="AJ38" s="45">
        <v>4.5</v>
      </c>
      <c r="AK38" s="45" t="s">
        <v>246</v>
      </c>
      <c r="AL38" s="32"/>
      <c r="AN38" s="45">
        <f t="shared" si="2"/>
        <v>24</v>
      </c>
      <c r="AO38" s="45" t="s">
        <v>71</v>
      </c>
      <c r="AP38" s="45">
        <v>63</v>
      </c>
      <c r="AQ38" s="34" t="s">
        <v>870</v>
      </c>
      <c r="AR38" s="34" t="s">
        <v>214</v>
      </c>
      <c r="AS38" s="45">
        <v>18.100000000000001</v>
      </c>
      <c r="AT38" s="34" t="s">
        <v>95</v>
      </c>
      <c r="AU38" s="45">
        <v>3</v>
      </c>
      <c r="AV38" s="45">
        <v>1</v>
      </c>
      <c r="AW38" s="34">
        <v>4</v>
      </c>
      <c r="AX38" s="45" t="s">
        <v>246</v>
      </c>
      <c r="AY38" s="32"/>
      <c r="BA38" s="45">
        <f t="shared" si="3"/>
        <v>24</v>
      </c>
      <c r="BB38" s="45" t="s">
        <v>71</v>
      </c>
      <c r="BC38" s="45">
        <v>63</v>
      </c>
      <c r="BD38" s="45" t="s">
        <v>883</v>
      </c>
      <c r="BE38" s="45" t="s">
        <v>884</v>
      </c>
      <c r="BF38" s="45">
        <v>121</v>
      </c>
      <c r="BG38" s="34" t="s">
        <v>118</v>
      </c>
      <c r="BH38" s="45">
        <v>3.2</v>
      </c>
      <c r="BI38" s="45">
        <v>1</v>
      </c>
      <c r="BJ38" s="34">
        <v>4.2</v>
      </c>
      <c r="BK38" s="45" t="s">
        <v>246</v>
      </c>
      <c r="BL38" s="45"/>
    </row>
    <row r="39" spans="14:64">
      <c r="N39" s="34">
        <f t="shared" si="5"/>
        <v>25</v>
      </c>
      <c r="O39" s="34" t="s">
        <v>71</v>
      </c>
      <c r="P39" s="45">
        <v>63</v>
      </c>
      <c r="Q39" s="34" t="s">
        <v>165</v>
      </c>
      <c r="R39" s="34" t="s">
        <v>166</v>
      </c>
      <c r="S39" s="34">
        <v>27.8</v>
      </c>
      <c r="T39" s="32" t="s">
        <v>95</v>
      </c>
      <c r="U39" s="45">
        <v>3.3</v>
      </c>
      <c r="V39" s="45">
        <v>1</v>
      </c>
      <c r="W39" s="45">
        <v>4.3</v>
      </c>
      <c r="X39" s="45" t="s">
        <v>246</v>
      </c>
      <c r="Y39" s="32"/>
      <c r="AA39" s="348"/>
      <c r="AB39" s="331"/>
      <c r="AC39" s="339" t="s">
        <v>57</v>
      </c>
      <c r="AD39" s="340"/>
      <c r="AE39" s="340"/>
      <c r="AF39" s="341"/>
      <c r="AG39" s="339" t="s">
        <v>58</v>
      </c>
      <c r="AH39" s="340"/>
      <c r="AI39" s="341"/>
      <c r="AJ39" s="339" t="s">
        <v>34</v>
      </c>
      <c r="AK39" s="340"/>
      <c r="AL39" s="342"/>
      <c r="AN39" s="45">
        <f t="shared" si="2"/>
        <v>25</v>
      </c>
      <c r="AO39" s="45" t="s">
        <v>71</v>
      </c>
      <c r="AP39" s="45">
        <v>63</v>
      </c>
      <c r="AQ39" s="34" t="s">
        <v>229</v>
      </c>
      <c r="AR39" s="34" t="s">
        <v>870</v>
      </c>
      <c r="AS39" s="45">
        <v>13.5</v>
      </c>
      <c r="AT39" s="34" t="s">
        <v>95</v>
      </c>
      <c r="AU39" s="45">
        <v>3</v>
      </c>
      <c r="AV39" s="45">
        <v>1</v>
      </c>
      <c r="AW39" s="34">
        <v>4</v>
      </c>
      <c r="AX39" s="45" t="s">
        <v>246</v>
      </c>
      <c r="AY39" s="32"/>
      <c r="BA39" s="45">
        <f t="shared" si="3"/>
        <v>25</v>
      </c>
      <c r="BB39" s="45" t="s">
        <v>71</v>
      </c>
      <c r="BC39" s="45">
        <v>63</v>
      </c>
      <c r="BD39" s="45" t="s">
        <v>885</v>
      </c>
      <c r="BE39" s="45" t="s">
        <v>886</v>
      </c>
      <c r="BF39" s="45">
        <v>20.6</v>
      </c>
      <c r="BG39" s="34" t="s">
        <v>118</v>
      </c>
      <c r="BH39" s="45">
        <v>3.2</v>
      </c>
      <c r="BI39" s="45">
        <v>1</v>
      </c>
      <c r="BJ39" s="34">
        <v>4.2</v>
      </c>
      <c r="BK39" s="45" t="s">
        <v>246</v>
      </c>
      <c r="BL39" s="45"/>
    </row>
    <row r="40" spans="14:64">
      <c r="N40" s="34">
        <f t="shared" si="5"/>
        <v>26</v>
      </c>
      <c r="O40" s="34" t="s">
        <v>71</v>
      </c>
      <c r="P40" s="45">
        <v>63</v>
      </c>
      <c r="Q40" s="34" t="s">
        <v>165</v>
      </c>
      <c r="R40" s="34" t="s">
        <v>166</v>
      </c>
      <c r="S40" s="34">
        <v>3.5</v>
      </c>
      <c r="T40" s="32" t="s">
        <v>95</v>
      </c>
      <c r="U40" s="45">
        <v>3.3</v>
      </c>
      <c r="V40" s="45">
        <v>1</v>
      </c>
      <c r="W40" s="45">
        <v>4.3</v>
      </c>
      <c r="X40" s="45" t="s">
        <v>246</v>
      </c>
      <c r="Y40" s="32"/>
      <c r="AA40" s="343" t="s">
        <v>35</v>
      </c>
      <c r="AB40" s="289"/>
      <c r="AC40" s="336"/>
      <c r="AD40" s="337"/>
      <c r="AE40" s="337"/>
      <c r="AF40" s="347"/>
      <c r="AG40" s="336"/>
      <c r="AH40" s="337"/>
      <c r="AI40" s="347"/>
      <c r="AJ40" s="336"/>
      <c r="AK40" s="337"/>
      <c r="AL40" s="338"/>
      <c r="AN40" s="45">
        <f t="shared" si="2"/>
        <v>26</v>
      </c>
      <c r="AO40" s="45" t="s">
        <v>71</v>
      </c>
      <c r="AP40" s="45">
        <v>63</v>
      </c>
      <c r="AQ40" s="34" t="s">
        <v>871</v>
      </c>
      <c r="AR40" s="34" t="s">
        <v>229</v>
      </c>
      <c r="AS40" s="45">
        <v>29</v>
      </c>
      <c r="AT40" s="34" t="s">
        <v>95</v>
      </c>
      <c r="AU40" s="45">
        <v>3</v>
      </c>
      <c r="AV40" s="45">
        <v>1</v>
      </c>
      <c r="AW40" s="34">
        <v>4</v>
      </c>
      <c r="AX40" s="45" t="s">
        <v>246</v>
      </c>
      <c r="AY40" s="32"/>
      <c r="BA40" s="45">
        <f t="shared" si="3"/>
        <v>26</v>
      </c>
      <c r="BB40" s="45" t="s">
        <v>71</v>
      </c>
      <c r="BC40" s="45">
        <v>63</v>
      </c>
      <c r="BD40" s="45" t="s">
        <v>884</v>
      </c>
      <c r="BE40" s="45" t="s">
        <v>113</v>
      </c>
      <c r="BF40" s="45">
        <v>26.5</v>
      </c>
      <c r="BG40" s="34" t="s">
        <v>118</v>
      </c>
      <c r="BH40" s="45">
        <v>3.2</v>
      </c>
      <c r="BI40" s="45">
        <v>1</v>
      </c>
      <c r="BJ40" s="34">
        <v>4.2</v>
      </c>
      <c r="BK40" s="45" t="s">
        <v>246</v>
      </c>
      <c r="BL40" s="45"/>
    </row>
    <row r="41" spans="14:64">
      <c r="N41" s="34">
        <f t="shared" si="5"/>
        <v>27</v>
      </c>
      <c r="O41" s="34" t="s">
        <v>71</v>
      </c>
      <c r="P41" s="45">
        <v>63</v>
      </c>
      <c r="Q41" s="34" t="s">
        <v>843</v>
      </c>
      <c r="R41" s="34" t="s">
        <v>844</v>
      </c>
      <c r="S41" s="34">
        <v>53.2</v>
      </c>
      <c r="T41" s="32" t="s">
        <v>95</v>
      </c>
      <c r="U41" s="45">
        <v>3.3</v>
      </c>
      <c r="V41" s="45">
        <v>1</v>
      </c>
      <c r="W41" s="45">
        <v>4.3</v>
      </c>
      <c r="X41" s="45" t="s">
        <v>246</v>
      </c>
      <c r="Y41" s="32"/>
      <c r="AA41" s="343" t="s">
        <v>37</v>
      </c>
      <c r="AB41" s="289"/>
      <c r="AC41" s="336"/>
      <c r="AD41" s="337"/>
      <c r="AE41" s="337"/>
      <c r="AF41" s="347"/>
      <c r="AG41" s="336"/>
      <c r="AH41" s="337"/>
      <c r="AI41" s="347"/>
      <c r="AJ41" s="336"/>
      <c r="AK41" s="337"/>
      <c r="AL41" s="338"/>
      <c r="AN41" s="45">
        <f t="shared" si="2"/>
        <v>27</v>
      </c>
      <c r="AO41" s="45" t="s">
        <v>71</v>
      </c>
      <c r="AP41" s="45">
        <v>63</v>
      </c>
      <c r="AQ41" s="34" t="s">
        <v>872</v>
      </c>
      <c r="AR41" s="34" t="s">
        <v>187</v>
      </c>
      <c r="AS41" s="45">
        <v>44</v>
      </c>
      <c r="AT41" s="34" t="s">
        <v>95</v>
      </c>
      <c r="AU41" s="45">
        <v>3</v>
      </c>
      <c r="AV41" s="45">
        <v>1</v>
      </c>
      <c r="AW41" s="34">
        <v>4</v>
      </c>
      <c r="AX41" s="45" t="s">
        <v>246</v>
      </c>
      <c r="AY41" s="32"/>
      <c r="BA41" s="45">
        <f t="shared" si="3"/>
        <v>27</v>
      </c>
      <c r="BB41" s="45" t="s">
        <v>71</v>
      </c>
      <c r="BC41" s="45">
        <v>63</v>
      </c>
      <c r="BD41" s="45" t="s">
        <v>113</v>
      </c>
      <c r="BE41" s="45" t="s">
        <v>441</v>
      </c>
      <c r="BF41" s="45">
        <v>29</v>
      </c>
      <c r="BG41" s="34" t="s">
        <v>118</v>
      </c>
      <c r="BH41" s="45">
        <v>3.2</v>
      </c>
      <c r="BI41" s="45">
        <v>1</v>
      </c>
      <c r="BJ41" s="34">
        <v>4.2</v>
      </c>
      <c r="BK41" s="45" t="s">
        <v>246</v>
      </c>
      <c r="BL41" s="45"/>
    </row>
    <row r="42" spans="14:64">
      <c r="N42" s="34">
        <f t="shared" si="5"/>
        <v>28</v>
      </c>
      <c r="O42" s="34" t="s">
        <v>71</v>
      </c>
      <c r="P42" s="45">
        <v>63</v>
      </c>
      <c r="Q42" s="34" t="s">
        <v>844</v>
      </c>
      <c r="R42" s="34" t="s">
        <v>845</v>
      </c>
      <c r="S42" s="34">
        <v>52.4</v>
      </c>
      <c r="T42" s="32" t="s">
        <v>95</v>
      </c>
      <c r="U42" s="45">
        <v>3.3</v>
      </c>
      <c r="V42" s="45">
        <v>1</v>
      </c>
      <c r="W42" s="45">
        <v>4.3</v>
      </c>
      <c r="X42" s="45" t="s">
        <v>246</v>
      </c>
      <c r="Y42" s="32"/>
      <c r="AN42" s="45">
        <f t="shared" si="2"/>
        <v>28</v>
      </c>
      <c r="AO42" s="45" t="s">
        <v>71</v>
      </c>
      <c r="AP42" s="45">
        <v>63</v>
      </c>
      <c r="AQ42" s="34" t="s">
        <v>187</v>
      </c>
      <c r="AR42" s="34" t="s">
        <v>873</v>
      </c>
      <c r="AS42" s="45">
        <v>77</v>
      </c>
      <c r="AT42" s="34" t="s">
        <v>95</v>
      </c>
      <c r="AU42" s="45">
        <v>3</v>
      </c>
      <c r="AV42" s="45">
        <v>1</v>
      </c>
      <c r="AW42" s="34">
        <v>4</v>
      </c>
      <c r="AX42" s="45" t="s">
        <v>246</v>
      </c>
      <c r="AY42" s="32"/>
      <c r="BA42" s="45">
        <f t="shared" si="3"/>
        <v>28</v>
      </c>
      <c r="BB42" s="45" t="s">
        <v>71</v>
      </c>
      <c r="BC42" s="45">
        <v>63</v>
      </c>
      <c r="BD42" s="45" t="s">
        <v>113</v>
      </c>
      <c r="BE42" s="45" t="s">
        <v>440</v>
      </c>
      <c r="BF42" s="45">
        <v>45.7</v>
      </c>
      <c r="BG42" s="34" t="s">
        <v>118</v>
      </c>
      <c r="BH42" s="45">
        <v>3.2</v>
      </c>
      <c r="BI42" s="45">
        <v>1</v>
      </c>
      <c r="BJ42" s="34">
        <v>4.2</v>
      </c>
      <c r="BK42" s="45" t="s">
        <v>246</v>
      </c>
      <c r="BL42" s="45"/>
    </row>
    <row r="43" spans="14:64">
      <c r="N43" s="34">
        <f t="shared" si="5"/>
        <v>29</v>
      </c>
      <c r="O43" s="34" t="s">
        <v>71</v>
      </c>
      <c r="P43" s="45">
        <v>63</v>
      </c>
      <c r="Q43" s="34" t="s">
        <v>845</v>
      </c>
      <c r="R43" s="34" t="s">
        <v>846</v>
      </c>
      <c r="S43" s="34">
        <v>67.2</v>
      </c>
      <c r="T43" s="32" t="s">
        <v>95</v>
      </c>
      <c r="U43" s="45">
        <v>3.3</v>
      </c>
      <c r="V43" s="45">
        <v>1</v>
      </c>
      <c r="W43" s="45">
        <v>4.3</v>
      </c>
      <c r="X43" s="45" t="s">
        <v>246</v>
      </c>
      <c r="Y43" s="32"/>
      <c r="AN43" s="45">
        <f t="shared" si="2"/>
        <v>29</v>
      </c>
      <c r="AO43" s="45" t="s">
        <v>71</v>
      </c>
      <c r="AP43" s="45">
        <v>63</v>
      </c>
      <c r="AQ43" s="34" t="s">
        <v>187</v>
      </c>
      <c r="AR43" s="45" t="s">
        <v>874</v>
      </c>
      <c r="AS43" s="45">
        <v>8.3000000000000007</v>
      </c>
      <c r="AT43" s="34" t="s">
        <v>95</v>
      </c>
      <c r="AU43" s="45">
        <v>3</v>
      </c>
      <c r="AV43" s="45">
        <v>1</v>
      </c>
      <c r="AW43" s="34">
        <v>4</v>
      </c>
      <c r="AX43" s="45" t="s">
        <v>246</v>
      </c>
      <c r="AY43" s="32"/>
      <c r="BA43" s="45">
        <f t="shared" si="3"/>
        <v>29</v>
      </c>
      <c r="BB43" s="45" t="s">
        <v>71</v>
      </c>
      <c r="BC43" s="45">
        <v>63</v>
      </c>
      <c r="BD43" s="45" t="s">
        <v>113</v>
      </c>
      <c r="BE43" s="45" t="s">
        <v>440</v>
      </c>
      <c r="BF43" s="45">
        <v>9.8000000000000007</v>
      </c>
      <c r="BG43" s="34" t="s">
        <v>118</v>
      </c>
      <c r="BH43" s="45">
        <v>3.2</v>
      </c>
      <c r="BI43" s="45">
        <v>1</v>
      </c>
      <c r="BJ43" s="34">
        <v>4.2</v>
      </c>
      <c r="BK43" s="45" t="s">
        <v>246</v>
      </c>
      <c r="BL43" s="45"/>
    </row>
    <row r="44" spans="14:64">
      <c r="N44" s="34">
        <f t="shared" si="5"/>
        <v>30</v>
      </c>
      <c r="O44" s="34" t="s">
        <v>71</v>
      </c>
      <c r="P44" s="45">
        <v>63</v>
      </c>
      <c r="Q44" s="34" t="s">
        <v>846</v>
      </c>
      <c r="R44" s="34" t="s">
        <v>844</v>
      </c>
      <c r="S44" s="45">
        <v>74</v>
      </c>
      <c r="T44" s="32" t="s">
        <v>95</v>
      </c>
      <c r="U44" s="45">
        <v>3.3</v>
      </c>
      <c r="V44" s="45">
        <v>1</v>
      </c>
      <c r="W44" s="45">
        <v>4.3</v>
      </c>
      <c r="X44" s="45" t="s">
        <v>246</v>
      </c>
      <c r="Y44" s="32"/>
      <c r="AN44" s="45">
        <f t="shared" si="2"/>
        <v>30</v>
      </c>
      <c r="AO44" s="45" t="s">
        <v>71</v>
      </c>
      <c r="AP44" s="71">
        <v>63</v>
      </c>
      <c r="AQ44" s="71" t="s">
        <v>874</v>
      </c>
      <c r="AR44" s="71" t="s">
        <v>875</v>
      </c>
      <c r="AS44" s="71">
        <v>35.299999999999997</v>
      </c>
      <c r="AT44" s="34" t="s">
        <v>95</v>
      </c>
      <c r="AU44" s="45">
        <v>3</v>
      </c>
      <c r="AV44" s="45">
        <v>1</v>
      </c>
      <c r="AW44" s="34">
        <v>4</v>
      </c>
      <c r="AX44" s="45" t="s">
        <v>246</v>
      </c>
      <c r="AY44" s="32"/>
      <c r="BA44" s="45">
        <f t="shared" si="3"/>
        <v>30</v>
      </c>
      <c r="BB44" s="45" t="s">
        <v>71</v>
      </c>
      <c r="BC44" s="45">
        <v>63</v>
      </c>
      <c r="BD44" s="45" t="s">
        <v>431</v>
      </c>
      <c r="BE44" s="45" t="s">
        <v>423</v>
      </c>
      <c r="BF44" s="45">
        <v>3</v>
      </c>
      <c r="BG44" s="34" t="s">
        <v>118</v>
      </c>
      <c r="BH44" s="45">
        <v>3.2</v>
      </c>
      <c r="BI44" s="45">
        <v>1</v>
      </c>
      <c r="BJ44" s="34">
        <v>4.2</v>
      </c>
      <c r="BK44" s="45" t="s">
        <v>246</v>
      </c>
      <c r="BL44" s="45"/>
    </row>
    <row r="45" spans="14:64">
      <c r="N45" s="34">
        <f t="shared" si="5"/>
        <v>31</v>
      </c>
      <c r="O45" s="34" t="s">
        <v>71</v>
      </c>
      <c r="P45" s="45">
        <v>63</v>
      </c>
      <c r="Q45" s="34" t="s">
        <v>165</v>
      </c>
      <c r="R45" s="34" t="s">
        <v>847</v>
      </c>
      <c r="S45" s="34">
        <v>100</v>
      </c>
      <c r="T45" s="32" t="s">
        <v>95</v>
      </c>
      <c r="U45" s="45">
        <v>3.3</v>
      </c>
      <c r="V45" s="45">
        <v>1</v>
      </c>
      <c r="W45" s="45">
        <v>4.3</v>
      </c>
      <c r="X45" s="45" t="s">
        <v>246</v>
      </c>
      <c r="Y45" s="32"/>
      <c r="AN45" s="45">
        <f t="shared" si="2"/>
        <v>31</v>
      </c>
      <c r="AO45" s="45" t="s">
        <v>71</v>
      </c>
      <c r="AP45" s="71">
        <v>63</v>
      </c>
      <c r="AQ45" s="73" t="s">
        <v>187</v>
      </c>
      <c r="AR45" s="71" t="s">
        <v>177</v>
      </c>
      <c r="AS45" s="71">
        <v>37.299999999999997</v>
      </c>
      <c r="AT45" s="34" t="s">
        <v>95</v>
      </c>
      <c r="AU45" s="45">
        <v>3</v>
      </c>
      <c r="AV45" s="45">
        <v>1</v>
      </c>
      <c r="AW45" s="34">
        <v>4</v>
      </c>
      <c r="AX45" s="45" t="s">
        <v>246</v>
      </c>
      <c r="AY45" s="32"/>
      <c r="BA45" s="45">
        <f t="shared" si="3"/>
        <v>31</v>
      </c>
      <c r="BB45" s="45" t="s">
        <v>71</v>
      </c>
      <c r="BC45" s="45">
        <v>63</v>
      </c>
      <c r="BD45" s="45" t="s">
        <v>431</v>
      </c>
      <c r="BE45" s="45" t="s">
        <v>423</v>
      </c>
      <c r="BF45" s="45">
        <v>35.200000000000003</v>
      </c>
      <c r="BG45" s="34" t="s">
        <v>118</v>
      </c>
      <c r="BH45" s="45">
        <v>3.2</v>
      </c>
      <c r="BI45" s="45">
        <v>1</v>
      </c>
      <c r="BJ45" s="34">
        <v>4.2</v>
      </c>
      <c r="BK45" s="45" t="s">
        <v>246</v>
      </c>
      <c r="BL45" s="45"/>
    </row>
    <row r="46" spans="14:64">
      <c r="N46" s="348"/>
      <c r="O46" s="331"/>
      <c r="P46" s="339" t="s">
        <v>57</v>
      </c>
      <c r="Q46" s="340"/>
      <c r="R46" s="340"/>
      <c r="S46" s="341"/>
      <c r="T46" s="339" t="s">
        <v>58</v>
      </c>
      <c r="U46" s="340"/>
      <c r="V46" s="341"/>
      <c r="W46" s="339" t="s">
        <v>34</v>
      </c>
      <c r="X46" s="340"/>
      <c r="Y46" s="342"/>
      <c r="AN46" s="45">
        <f t="shared" si="2"/>
        <v>32</v>
      </c>
      <c r="AO46" s="45" t="s">
        <v>71</v>
      </c>
      <c r="AP46" s="71">
        <v>160</v>
      </c>
      <c r="AQ46" s="71" t="s">
        <v>876</v>
      </c>
      <c r="AR46" s="71" t="s">
        <v>872</v>
      </c>
      <c r="AS46" s="71">
        <v>192</v>
      </c>
      <c r="AT46" s="34" t="s">
        <v>95</v>
      </c>
      <c r="AU46" s="45">
        <v>3</v>
      </c>
      <c r="AV46" s="45">
        <v>1</v>
      </c>
      <c r="AW46" s="34">
        <v>4</v>
      </c>
      <c r="AX46" s="45" t="s">
        <v>246</v>
      </c>
      <c r="AY46" s="32"/>
      <c r="BA46" s="45">
        <f t="shared" si="3"/>
        <v>32</v>
      </c>
      <c r="BB46" s="45" t="s">
        <v>71</v>
      </c>
      <c r="BC46" s="45">
        <v>140</v>
      </c>
      <c r="BD46" s="71" t="s">
        <v>596</v>
      </c>
      <c r="BE46" s="71" t="s">
        <v>432</v>
      </c>
      <c r="BF46" s="45">
        <v>133.5</v>
      </c>
      <c r="BG46" s="34" t="s">
        <v>118</v>
      </c>
      <c r="BH46" s="45">
        <v>3.2</v>
      </c>
      <c r="BI46" s="45">
        <v>1</v>
      </c>
      <c r="BJ46" s="34">
        <v>4.2</v>
      </c>
      <c r="BK46" s="45" t="s">
        <v>246</v>
      </c>
      <c r="BL46" s="45"/>
    </row>
    <row r="47" spans="14:64">
      <c r="N47" s="343" t="s">
        <v>35</v>
      </c>
      <c r="O47" s="289"/>
      <c r="P47" s="336"/>
      <c r="Q47" s="337"/>
      <c r="R47" s="337"/>
      <c r="S47" s="347"/>
      <c r="T47" s="336"/>
      <c r="U47" s="337"/>
      <c r="V47" s="347"/>
      <c r="W47" s="336"/>
      <c r="X47" s="337"/>
      <c r="Y47" s="338"/>
      <c r="AN47" s="45">
        <f t="shared" si="2"/>
        <v>33</v>
      </c>
      <c r="AO47" s="45" t="s">
        <v>71</v>
      </c>
      <c r="AP47" s="71">
        <v>63</v>
      </c>
      <c r="AQ47" s="73" t="s">
        <v>466</v>
      </c>
      <c r="AR47" s="73" t="s">
        <v>877</v>
      </c>
      <c r="AS47" s="71">
        <v>55.5</v>
      </c>
      <c r="AT47" s="34" t="s">
        <v>95</v>
      </c>
      <c r="AU47" s="45">
        <v>3</v>
      </c>
      <c r="AV47" s="45">
        <v>1</v>
      </c>
      <c r="AW47" s="34">
        <v>4</v>
      </c>
      <c r="AX47" s="45" t="s">
        <v>246</v>
      </c>
      <c r="AY47" s="32"/>
      <c r="BA47" s="45">
        <f t="shared" si="3"/>
        <v>33</v>
      </c>
      <c r="BB47" s="45" t="s">
        <v>71</v>
      </c>
      <c r="BC47" s="45">
        <v>125</v>
      </c>
      <c r="BD47" s="45" t="s">
        <v>432</v>
      </c>
      <c r="BE47" s="45" t="s">
        <v>887</v>
      </c>
      <c r="BF47" s="45">
        <v>100</v>
      </c>
      <c r="BG47" s="34" t="s">
        <v>118</v>
      </c>
      <c r="BH47" s="45">
        <v>3.2</v>
      </c>
      <c r="BI47" s="45">
        <v>1</v>
      </c>
      <c r="BJ47" s="34">
        <v>4.2</v>
      </c>
      <c r="BK47" s="45" t="s">
        <v>246</v>
      </c>
      <c r="BL47" s="45"/>
    </row>
    <row r="48" spans="14:64">
      <c r="N48" s="343" t="s">
        <v>37</v>
      </c>
      <c r="O48" s="289"/>
      <c r="P48" s="336"/>
      <c r="Q48" s="337"/>
      <c r="R48" s="337"/>
      <c r="S48" s="347"/>
      <c r="T48" s="336"/>
      <c r="U48" s="337"/>
      <c r="V48" s="347"/>
      <c r="W48" s="336"/>
      <c r="X48" s="337"/>
      <c r="Y48" s="338"/>
      <c r="AN48" s="45">
        <f t="shared" si="2"/>
        <v>34</v>
      </c>
      <c r="AO48" s="45" t="s">
        <v>71</v>
      </c>
      <c r="AP48" s="71">
        <v>63</v>
      </c>
      <c r="AQ48" s="73" t="s">
        <v>466</v>
      </c>
      <c r="AR48" s="73" t="s">
        <v>877</v>
      </c>
      <c r="AS48" s="71">
        <v>3.5</v>
      </c>
      <c r="AT48" s="34" t="s">
        <v>95</v>
      </c>
      <c r="AU48" s="45">
        <v>3</v>
      </c>
      <c r="AV48" s="45">
        <v>1</v>
      </c>
      <c r="AW48" s="34">
        <v>4</v>
      </c>
      <c r="AX48" s="45" t="s">
        <v>246</v>
      </c>
      <c r="AY48" s="32"/>
      <c r="BA48" s="45">
        <f t="shared" si="3"/>
        <v>34</v>
      </c>
      <c r="BB48" s="45" t="s">
        <v>71</v>
      </c>
      <c r="BC48" s="45">
        <v>110</v>
      </c>
      <c r="BD48" s="45" t="s">
        <v>887</v>
      </c>
      <c r="BE48" s="45" t="s">
        <v>391</v>
      </c>
      <c r="BF48" s="45">
        <v>49</v>
      </c>
      <c r="BG48" s="34" t="s">
        <v>118</v>
      </c>
      <c r="BH48" s="45">
        <v>3.2</v>
      </c>
      <c r="BI48" s="45">
        <v>1</v>
      </c>
      <c r="BJ48" s="34">
        <v>4.2</v>
      </c>
      <c r="BK48" s="45" t="s">
        <v>246</v>
      </c>
      <c r="BL48" s="45"/>
    </row>
    <row r="49" spans="14:64">
      <c r="N49" s="66"/>
      <c r="O49" s="66"/>
      <c r="P49" s="125"/>
      <c r="Q49" s="126"/>
      <c r="R49" s="125"/>
      <c r="S49" s="126"/>
      <c r="T49" s="76"/>
      <c r="U49" s="76"/>
      <c r="AN49" s="45">
        <f t="shared" si="2"/>
        <v>35</v>
      </c>
      <c r="AO49" s="45" t="s">
        <v>71</v>
      </c>
      <c r="AP49" s="71">
        <v>63</v>
      </c>
      <c r="AQ49" s="73" t="s">
        <v>878</v>
      </c>
      <c r="AR49" s="73" t="s">
        <v>186</v>
      </c>
      <c r="AS49" s="71">
        <v>60.6</v>
      </c>
      <c r="AT49" s="34" t="s">
        <v>95</v>
      </c>
      <c r="AU49" s="45">
        <v>3</v>
      </c>
      <c r="AV49" s="45">
        <v>1</v>
      </c>
      <c r="AW49" s="34">
        <v>4</v>
      </c>
      <c r="AX49" s="45" t="s">
        <v>246</v>
      </c>
      <c r="AY49" s="32"/>
      <c r="BA49" s="45">
        <f t="shared" si="3"/>
        <v>35</v>
      </c>
      <c r="BB49" s="45" t="s">
        <v>71</v>
      </c>
      <c r="BC49" s="45">
        <v>90</v>
      </c>
      <c r="BD49" s="45" t="s">
        <v>391</v>
      </c>
      <c r="BE49" s="45" t="s">
        <v>350</v>
      </c>
      <c r="BF49" s="45">
        <v>86</v>
      </c>
      <c r="BG49" s="34" t="s">
        <v>118</v>
      </c>
      <c r="BH49" s="45">
        <v>3.2</v>
      </c>
      <c r="BI49" s="45">
        <v>1</v>
      </c>
      <c r="BJ49" s="34">
        <v>4.2</v>
      </c>
      <c r="BK49" s="45" t="s">
        <v>246</v>
      </c>
      <c r="BL49" s="45"/>
    </row>
    <row r="50" spans="14:64">
      <c r="N50" s="66"/>
      <c r="O50" s="66"/>
      <c r="P50" s="125"/>
      <c r="Q50" s="126"/>
      <c r="R50" s="125"/>
      <c r="S50" s="126"/>
      <c r="T50" s="76"/>
      <c r="U50" s="76"/>
      <c r="AN50" s="45">
        <f t="shared" si="2"/>
        <v>36</v>
      </c>
      <c r="AO50" s="45" t="s">
        <v>71</v>
      </c>
      <c r="AP50" s="71">
        <v>63</v>
      </c>
      <c r="AQ50" s="73" t="s">
        <v>878</v>
      </c>
      <c r="AR50" s="73" t="s">
        <v>259</v>
      </c>
      <c r="AS50" s="73">
        <v>81.5</v>
      </c>
      <c r="AT50" s="34" t="s">
        <v>95</v>
      </c>
      <c r="AU50" s="45">
        <v>3</v>
      </c>
      <c r="AV50" s="45">
        <v>1</v>
      </c>
      <c r="AW50" s="34">
        <v>4</v>
      </c>
      <c r="AX50" s="45" t="s">
        <v>246</v>
      </c>
      <c r="AY50" s="32"/>
      <c r="BA50" s="45">
        <f t="shared" si="3"/>
        <v>36</v>
      </c>
      <c r="BB50" s="45" t="s">
        <v>71</v>
      </c>
      <c r="BC50" s="45">
        <v>110</v>
      </c>
      <c r="BD50" s="45" t="s">
        <v>102</v>
      </c>
      <c r="BE50" s="45" t="s">
        <v>271</v>
      </c>
      <c r="BF50" s="45">
        <v>216.9</v>
      </c>
      <c r="BG50" s="34" t="s">
        <v>118</v>
      </c>
      <c r="BH50" s="45">
        <v>3.2</v>
      </c>
      <c r="BI50" s="45">
        <v>1</v>
      </c>
      <c r="BJ50" s="34">
        <v>4.2</v>
      </c>
      <c r="BK50" s="45" t="s">
        <v>246</v>
      </c>
      <c r="BL50" s="45"/>
    </row>
    <row r="51" spans="14:64">
      <c r="N51" s="66"/>
      <c r="O51" s="66"/>
      <c r="P51" s="125"/>
      <c r="Q51" s="125"/>
      <c r="R51" s="125"/>
      <c r="S51" s="126"/>
      <c r="T51" s="76"/>
      <c r="U51" s="76"/>
      <c r="AN51" s="45">
        <f t="shared" si="2"/>
        <v>37</v>
      </c>
      <c r="AO51" s="45" t="s">
        <v>71</v>
      </c>
      <c r="AP51" s="71">
        <v>63</v>
      </c>
      <c r="AQ51" s="73" t="s">
        <v>259</v>
      </c>
      <c r="AR51" s="73" t="s">
        <v>879</v>
      </c>
      <c r="AS51" s="71">
        <v>37.4</v>
      </c>
      <c r="AT51" s="34" t="s">
        <v>95</v>
      </c>
      <c r="AU51" s="45">
        <v>3</v>
      </c>
      <c r="AV51" s="45">
        <v>1</v>
      </c>
      <c r="AW51" s="34">
        <v>4</v>
      </c>
      <c r="AX51" s="45" t="s">
        <v>246</v>
      </c>
      <c r="AY51" s="32"/>
      <c r="BA51" s="45">
        <f t="shared" si="3"/>
        <v>37</v>
      </c>
      <c r="BB51" s="45" t="s">
        <v>71</v>
      </c>
      <c r="BC51" s="45">
        <v>63</v>
      </c>
      <c r="BD51" s="45" t="s">
        <v>271</v>
      </c>
      <c r="BE51" s="45" t="s">
        <v>316</v>
      </c>
      <c r="BF51" s="45">
        <v>27.8</v>
      </c>
      <c r="BG51" s="34" t="s">
        <v>118</v>
      </c>
      <c r="BH51" s="45">
        <v>3.2</v>
      </c>
      <c r="BI51" s="45">
        <v>1</v>
      </c>
      <c r="BJ51" s="34">
        <v>4.2</v>
      </c>
      <c r="BK51" s="45" t="s">
        <v>246</v>
      </c>
      <c r="BL51" s="45"/>
    </row>
    <row r="52" spans="14:64">
      <c r="N52" s="66"/>
      <c r="O52" s="66"/>
      <c r="P52" s="125"/>
      <c r="Q52" s="125"/>
      <c r="R52" s="125"/>
      <c r="S52" s="126"/>
      <c r="T52" s="76"/>
      <c r="U52" s="76"/>
      <c r="AN52" s="45">
        <f t="shared" si="2"/>
        <v>38</v>
      </c>
      <c r="AO52" s="45" t="s">
        <v>71</v>
      </c>
      <c r="AP52" s="71">
        <v>63</v>
      </c>
      <c r="AQ52" s="73" t="s">
        <v>259</v>
      </c>
      <c r="AR52" s="73" t="s">
        <v>880</v>
      </c>
      <c r="AS52" s="71">
        <v>47.6</v>
      </c>
      <c r="AT52" s="34" t="s">
        <v>95</v>
      </c>
      <c r="AU52" s="45">
        <v>3</v>
      </c>
      <c r="AV52" s="45">
        <v>1</v>
      </c>
      <c r="AW52" s="34">
        <v>4</v>
      </c>
      <c r="AX52" s="45" t="s">
        <v>246</v>
      </c>
      <c r="AY52" s="32"/>
      <c r="BA52" s="45">
        <f t="shared" si="3"/>
        <v>38</v>
      </c>
      <c r="BB52" s="45" t="s">
        <v>71</v>
      </c>
      <c r="BC52" s="45">
        <v>90</v>
      </c>
      <c r="BD52" s="45" t="s">
        <v>271</v>
      </c>
      <c r="BE52" s="45" t="s">
        <v>76</v>
      </c>
      <c r="BF52" s="45">
        <v>136.6</v>
      </c>
      <c r="BG52" s="34" t="s">
        <v>118</v>
      </c>
      <c r="BH52" s="45">
        <v>3.2</v>
      </c>
      <c r="BI52" s="45">
        <v>1</v>
      </c>
      <c r="BJ52" s="34">
        <v>4.2</v>
      </c>
      <c r="BK52" s="45" t="s">
        <v>246</v>
      </c>
      <c r="BL52" s="45"/>
    </row>
    <row r="53" spans="14:64">
      <c r="N53" s="66"/>
      <c r="O53" s="66"/>
      <c r="P53" s="125"/>
      <c r="Q53" s="126"/>
      <c r="R53" s="126"/>
      <c r="S53" s="126"/>
      <c r="T53" s="76"/>
      <c r="U53" s="76"/>
      <c r="AN53" s="45">
        <f t="shared" si="2"/>
        <v>39</v>
      </c>
      <c r="AO53" s="45" t="s">
        <v>71</v>
      </c>
      <c r="AP53" s="71">
        <v>63</v>
      </c>
      <c r="AQ53" s="73" t="s">
        <v>881</v>
      </c>
      <c r="AR53" s="73" t="s">
        <v>878</v>
      </c>
      <c r="AS53" s="71">
        <v>147</v>
      </c>
      <c r="AT53" s="34" t="s">
        <v>95</v>
      </c>
      <c r="AU53" s="45">
        <v>3</v>
      </c>
      <c r="AV53" s="45">
        <v>1</v>
      </c>
      <c r="AW53" s="34">
        <v>4</v>
      </c>
      <c r="AX53" s="45" t="s">
        <v>246</v>
      </c>
      <c r="AY53" s="32"/>
      <c r="BA53" s="45">
        <f t="shared" si="3"/>
        <v>39</v>
      </c>
      <c r="BB53" s="45" t="s">
        <v>71</v>
      </c>
      <c r="BC53" s="45">
        <v>63</v>
      </c>
      <c r="BD53" s="34" t="s">
        <v>76</v>
      </c>
      <c r="BE53" s="34" t="s">
        <v>658</v>
      </c>
      <c r="BF53" s="45">
        <v>202.5</v>
      </c>
      <c r="BG53" s="34" t="s">
        <v>118</v>
      </c>
      <c r="BH53" s="45">
        <v>3.2</v>
      </c>
      <c r="BI53" s="45">
        <v>1</v>
      </c>
      <c r="BJ53" s="34">
        <v>4.2</v>
      </c>
      <c r="BK53" s="45" t="s">
        <v>246</v>
      </c>
      <c r="BL53" s="45"/>
    </row>
    <row r="54" spans="14:64">
      <c r="N54" s="66"/>
      <c r="O54" s="66"/>
      <c r="P54" s="125"/>
      <c r="Q54" s="126"/>
      <c r="R54" s="126"/>
      <c r="S54" s="126"/>
      <c r="T54" s="76"/>
      <c r="U54" s="76"/>
      <c r="AN54" s="45">
        <f t="shared" si="2"/>
        <v>40</v>
      </c>
      <c r="AO54" s="45" t="s">
        <v>71</v>
      </c>
      <c r="AP54" s="71">
        <v>90</v>
      </c>
      <c r="AQ54" s="73" t="s">
        <v>350</v>
      </c>
      <c r="AR54" s="73" t="s">
        <v>840</v>
      </c>
      <c r="AS54" s="71">
        <v>214</v>
      </c>
      <c r="AT54" s="34" t="s">
        <v>95</v>
      </c>
      <c r="AU54" s="45">
        <v>3</v>
      </c>
      <c r="AV54" s="45">
        <v>1</v>
      </c>
      <c r="AW54" s="34">
        <v>4</v>
      </c>
      <c r="AX54" s="45" t="s">
        <v>246</v>
      </c>
      <c r="AY54" s="32"/>
      <c r="BA54" s="45">
        <f t="shared" si="3"/>
        <v>40</v>
      </c>
      <c r="BB54" s="45" t="s">
        <v>71</v>
      </c>
      <c r="BC54" s="45">
        <v>63</v>
      </c>
      <c r="BD54" s="34" t="s">
        <v>353</v>
      </c>
      <c r="BE54" s="34" t="s">
        <v>414</v>
      </c>
      <c r="BF54" s="45">
        <v>56.9</v>
      </c>
      <c r="BG54" s="34" t="s">
        <v>118</v>
      </c>
      <c r="BH54" s="45">
        <v>3.2</v>
      </c>
      <c r="BI54" s="45">
        <v>1</v>
      </c>
      <c r="BJ54" s="34">
        <v>4.2</v>
      </c>
      <c r="BK54" s="45" t="s">
        <v>246</v>
      </c>
      <c r="BL54" s="45"/>
    </row>
    <row r="55" spans="14:64">
      <c r="N55" s="66"/>
      <c r="O55" s="66"/>
      <c r="P55" s="125"/>
      <c r="Q55" s="126"/>
      <c r="R55" s="126"/>
      <c r="S55" s="126"/>
      <c r="T55" s="76"/>
      <c r="U55" s="76"/>
      <c r="AN55" s="45">
        <f t="shared" si="2"/>
        <v>41</v>
      </c>
      <c r="AO55" s="45" t="s">
        <v>71</v>
      </c>
      <c r="AP55" s="71">
        <v>63</v>
      </c>
      <c r="AQ55" s="73" t="s">
        <v>398</v>
      </c>
      <c r="AR55" s="73" t="s">
        <v>321</v>
      </c>
      <c r="AS55" s="73">
        <v>373.4</v>
      </c>
      <c r="AT55" s="34" t="s">
        <v>95</v>
      </c>
      <c r="AU55" s="45">
        <v>3</v>
      </c>
      <c r="AV55" s="45">
        <v>1</v>
      </c>
      <c r="AW55" s="34">
        <v>4</v>
      </c>
      <c r="AX55" s="45" t="s">
        <v>246</v>
      </c>
      <c r="AY55" s="32"/>
      <c r="BA55" s="348"/>
      <c r="BB55" s="331"/>
      <c r="BC55" s="339" t="s">
        <v>57</v>
      </c>
      <c r="BD55" s="340"/>
      <c r="BE55" s="340"/>
      <c r="BF55" s="341"/>
      <c r="BG55" s="339" t="s">
        <v>58</v>
      </c>
      <c r="BH55" s="340"/>
      <c r="BI55" s="341"/>
      <c r="BJ55" s="339" t="s">
        <v>34</v>
      </c>
      <c r="BK55" s="340"/>
      <c r="BL55" s="342"/>
    </row>
    <row r="56" spans="14:64">
      <c r="N56" s="66"/>
      <c r="O56" s="66"/>
      <c r="P56" s="125"/>
      <c r="Q56" s="126"/>
      <c r="R56" s="126"/>
      <c r="S56" s="126"/>
      <c r="T56" s="76"/>
      <c r="U56" s="76"/>
      <c r="AN56" s="45">
        <f t="shared" si="2"/>
        <v>42</v>
      </c>
      <c r="AO56" s="45" t="s">
        <v>71</v>
      </c>
      <c r="AP56" s="71">
        <v>63</v>
      </c>
      <c r="AQ56" s="73" t="s">
        <v>398</v>
      </c>
      <c r="AR56" s="73" t="s">
        <v>321</v>
      </c>
      <c r="AS56" s="73">
        <v>3</v>
      </c>
      <c r="AT56" s="34" t="s">
        <v>95</v>
      </c>
      <c r="AU56" s="45">
        <v>3</v>
      </c>
      <c r="AV56" s="45">
        <v>1</v>
      </c>
      <c r="AW56" s="34">
        <v>4</v>
      </c>
      <c r="AX56" s="45" t="s">
        <v>246</v>
      </c>
      <c r="AY56" s="32"/>
      <c r="BA56" s="343" t="s">
        <v>35</v>
      </c>
      <c r="BB56" s="289"/>
      <c r="BC56" s="336"/>
      <c r="BD56" s="337"/>
      <c r="BE56" s="337"/>
      <c r="BF56" s="347"/>
      <c r="BG56" s="336"/>
      <c r="BH56" s="337"/>
      <c r="BI56" s="347"/>
      <c r="BJ56" s="336"/>
      <c r="BK56" s="337"/>
      <c r="BL56" s="338"/>
    </row>
    <row r="57" spans="14:64">
      <c r="N57" s="66"/>
      <c r="O57" s="66"/>
      <c r="P57" s="125"/>
      <c r="Q57" s="126"/>
      <c r="R57" s="126"/>
      <c r="S57" s="125"/>
      <c r="T57" s="76"/>
      <c r="U57" s="76"/>
      <c r="AN57" s="45">
        <f t="shared" si="2"/>
        <v>43</v>
      </c>
      <c r="AO57" s="45" t="s">
        <v>71</v>
      </c>
      <c r="AP57" s="71">
        <v>63</v>
      </c>
      <c r="AQ57" s="73" t="s">
        <v>398</v>
      </c>
      <c r="AR57" s="73" t="s">
        <v>709</v>
      </c>
      <c r="AS57" s="73">
        <v>27.4</v>
      </c>
      <c r="AT57" s="34" t="s">
        <v>95</v>
      </c>
      <c r="AU57" s="45">
        <v>3</v>
      </c>
      <c r="AV57" s="45">
        <v>1</v>
      </c>
      <c r="AW57" s="34">
        <v>4</v>
      </c>
      <c r="AX57" s="45" t="s">
        <v>246</v>
      </c>
      <c r="AY57" s="32"/>
      <c r="BA57" s="343" t="s">
        <v>37</v>
      </c>
      <c r="BB57" s="289"/>
      <c r="BC57" s="336"/>
      <c r="BD57" s="337"/>
      <c r="BE57" s="337"/>
      <c r="BF57" s="347"/>
      <c r="BG57" s="336"/>
      <c r="BH57" s="337"/>
      <c r="BI57" s="347"/>
      <c r="BJ57" s="336"/>
      <c r="BK57" s="337"/>
      <c r="BL57" s="338"/>
    </row>
    <row r="58" spans="14:64">
      <c r="N58" s="66"/>
      <c r="O58" s="66"/>
      <c r="P58" s="125"/>
      <c r="Q58" s="126"/>
      <c r="R58" s="126"/>
      <c r="S58" s="125"/>
      <c r="T58" s="76"/>
      <c r="U58" s="76"/>
      <c r="AN58" s="45">
        <f t="shared" si="2"/>
        <v>44</v>
      </c>
      <c r="AO58" s="45" t="s">
        <v>71</v>
      </c>
      <c r="AP58" s="71">
        <v>63</v>
      </c>
      <c r="AQ58" s="73" t="s">
        <v>709</v>
      </c>
      <c r="AR58" s="73" t="s">
        <v>713</v>
      </c>
      <c r="AS58" s="73">
        <v>12</v>
      </c>
      <c r="AT58" s="34" t="s">
        <v>95</v>
      </c>
      <c r="AU58" s="45">
        <v>3</v>
      </c>
      <c r="AV58" s="45">
        <v>1</v>
      </c>
      <c r="AW58" s="34">
        <v>4</v>
      </c>
      <c r="AX58" s="45" t="s">
        <v>246</v>
      </c>
      <c r="AY58" s="32"/>
    </row>
    <row r="59" spans="14:64">
      <c r="N59" s="66"/>
      <c r="O59" s="66"/>
      <c r="P59" s="125"/>
      <c r="Q59" s="126"/>
      <c r="R59" s="126"/>
      <c r="S59" s="125"/>
      <c r="T59" s="76"/>
      <c r="U59" s="76"/>
      <c r="AN59" s="45">
        <f t="shared" si="2"/>
        <v>45</v>
      </c>
      <c r="AO59" s="45" t="s">
        <v>71</v>
      </c>
      <c r="AP59" s="71">
        <v>63</v>
      </c>
      <c r="AQ59" s="73" t="s">
        <v>713</v>
      </c>
      <c r="AR59" s="73" t="s">
        <v>442</v>
      </c>
      <c r="AS59" s="73">
        <v>34</v>
      </c>
      <c r="AT59" s="34" t="s">
        <v>95</v>
      </c>
      <c r="AU59" s="45">
        <v>3</v>
      </c>
      <c r="AV59" s="45">
        <v>1</v>
      </c>
      <c r="AW59" s="34">
        <v>4</v>
      </c>
      <c r="AX59" s="45" t="s">
        <v>246</v>
      </c>
      <c r="AY59" s="32"/>
    </row>
    <row r="60" spans="14:64">
      <c r="N60" s="66"/>
      <c r="O60" s="66"/>
      <c r="P60" s="125"/>
      <c r="Q60" s="125"/>
      <c r="R60" s="125"/>
      <c r="S60" s="126"/>
      <c r="T60" s="76"/>
      <c r="U60" s="76"/>
      <c r="AN60" s="45">
        <f t="shared" si="2"/>
        <v>46</v>
      </c>
      <c r="AO60" s="45" t="s">
        <v>71</v>
      </c>
      <c r="AP60" s="71">
        <v>63</v>
      </c>
      <c r="AQ60" s="73" t="s">
        <v>442</v>
      </c>
      <c r="AR60" s="73" t="s">
        <v>334</v>
      </c>
      <c r="AS60" s="73">
        <v>23.2</v>
      </c>
      <c r="AT60" s="34" t="s">
        <v>95</v>
      </c>
      <c r="AU60" s="45">
        <v>3</v>
      </c>
      <c r="AV60" s="45">
        <v>1</v>
      </c>
      <c r="AW60" s="34">
        <v>4</v>
      </c>
      <c r="AX60" s="45" t="s">
        <v>246</v>
      </c>
      <c r="AY60" s="32"/>
    </row>
    <row r="61" spans="14:64">
      <c r="N61" s="66"/>
      <c r="O61" s="66"/>
      <c r="P61" s="125"/>
      <c r="Q61" s="125"/>
      <c r="R61" s="125"/>
      <c r="S61" s="126"/>
      <c r="T61" s="76"/>
      <c r="U61" s="76"/>
      <c r="AN61" s="45">
        <f t="shared" si="2"/>
        <v>47</v>
      </c>
      <c r="AO61" s="45" t="s">
        <v>71</v>
      </c>
      <c r="AP61" s="71">
        <v>63</v>
      </c>
      <c r="AQ61" s="73" t="s">
        <v>334</v>
      </c>
      <c r="AR61" s="73" t="s">
        <v>689</v>
      </c>
      <c r="AS61" s="73">
        <v>40.299999999999997</v>
      </c>
      <c r="AT61" s="34" t="s">
        <v>95</v>
      </c>
      <c r="AU61" s="45">
        <v>3</v>
      </c>
      <c r="AV61" s="45">
        <v>1</v>
      </c>
      <c r="AW61" s="34">
        <v>4</v>
      </c>
      <c r="AX61" s="45" t="s">
        <v>246</v>
      </c>
      <c r="AY61" s="32"/>
    </row>
    <row r="62" spans="14:64">
      <c r="N62" s="66"/>
      <c r="O62" s="66"/>
      <c r="P62" s="125"/>
      <c r="Q62" s="125"/>
      <c r="R62" s="125"/>
      <c r="S62" s="125"/>
      <c r="T62" s="76"/>
      <c r="U62" s="76"/>
      <c r="AN62" s="348"/>
      <c r="AO62" s="331"/>
      <c r="AP62" s="339" t="s">
        <v>57</v>
      </c>
      <c r="AQ62" s="340"/>
      <c r="AR62" s="340"/>
      <c r="AS62" s="341"/>
      <c r="AT62" s="339" t="s">
        <v>58</v>
      </c>
      <c r="AU62" s="340"/>
      <c r="AV62" s="341"/>
      <c r="AW62" s="339" t="s">
        <v>34</v>
      </c>
      <c r="AX62" s="340"/>
      <c r="AY62" s="342"/>
    </row>
    <row r="63" spans="14:64">
      <c r="N63" s="66"/>
      <c r="O63" s="66"/>
      <c r="P63" s="125"/>
      <c r="Q63" s="125"/>
      <c r="R63" s="125"/>
      <c r="S63" s="125"/>
      <c r="T63" s="76"/>
      <c r="U63" s="76"/>
      <c r="AN63" s="343" t="s">
        <v>35</v>
      </c>
      <c r="AO63" s="289"/>
      <c r="AP63" s="336"/>
      <c r="AQ63" s="337"/>
      <c r="AR63" s="337"/>
      <c r="AS63" s="347"/>
      <c r="AT63" s="336"/>
      <c r="AU63" s="337"/>
      <c r="AV63" s="347"/>
      <c r="AW63" s="336"/>
      <c r="AX63" s="337"/>
      <c r="AY63" s="338"/>
    </row>
    <row r="64" spans="14:64">
      <c r="N64" s="66"/>
      <c r="O64" s="66"/>
      <c r="P64" s="125"/>
      <c r="Q64" s="126"/>
      <c r="R64" s="126"/>
      <c r="S64" s="125"/>
      <c r="T64" s="76"/>
      <c r="U64" s="76"/>
      <c r="AN64" s="343" t="s">
        <v>37</v>
      </c>
      <c r="AO64" s="289"/>
      <c r="AP64" s="336"/>
      <c r="AQ64" s="337"/>
      <c r="AR64" s="337"/>
      <c r="AS64" s="347"/>
      <c r="AT64" s="336"/>
      <c r="AU64" s="337"/>
      <c r="AV64" s="347"/>
      <c r="AW64" s="336"/>
      <c r="AX64" s="337"/>
      <c r="AY64" s="338"/>
    </row>
    <row r="65" spans="14:21">
      <c r="N65" s="66"/>
      <c r="O65" s="66"/>
      <c r="P65" s="125"/>
      <c r="Q65" s="126"/>
      <c r="R65" s="126"/>
      <c r="S65" s="125"/>
      <c r="T65" s="76"/>
      <c r="U65" s="76"/>
    </row>
    <row r="66" spans="14:21">
      <c r="N66" s="66"/>
      <c r="O66" s="66"/>
      <c r="P66" s="125"/>
      <c r="Q66" s="126"/>
      <c r="R66" s="126"/>
      <c r="S66" s="126"/>
      <c r="T66" s="76"/>
      <c r="U66" s="76"/>
    </row>
    <row r="67" spans="14:21">
      <c r="N67" s="66"/>
      <c r="O67" s="66"/>
      <c r="P67" s="125"/>
      <c r="Q67" s="126"/>
      <c r="R67" s="126"/>
      <c r="S67" s="126"/>
      <c r="T67" s="76"/>
      <c r="U67" s="76"/>
    </row>
    <row r="68" spans="14:21">
      <c r="N68" s="66"/>
      <c r="O68" s="66"/>
      <c r="P68" s="125"/>
      <c r="Q68" s="126"/>
      <c r="R68" s="126"/>
      <c r="S68" s="126"/>
      <c r="T68" s="76"/>
      <c r="U68" s="76"/>
    </row>
    <row r="69" spans="14:21">
      <c r="N69" s="66"/>
      <c r="O69" s="66"/>
      <c r="P69" s="125"/>
      <c r="Q69" s="126"/>
      <c r="R69" s="126"/>
      <c r="S69" s="126"/>
      <c r="T69" s="76"/>
      <c r="U69" s="76"/>
    </row>
    <row r="70" spans="14:21">
      <c r="N70" s="66"/>
      <c r="O70" s="66"/>
      <c r="P70" s="125"/>
      <c r="Q70" s="126"/>
      <c r="R70" s="126"/>
      <c r="S70" s="126"/>
      <c r="T70" s="76"/>
      <c r="U70" s="76"/>
    </row>
    <row r="71" spans="14:21">
      <c r="N71" s="66"/>
      <c r="O71" s="66"/>
      <c r="P71" s="125"/>
      <c r="Q71" s="126"/>
      <c r="R71" s="126"/>
      <c r="S71" s="126"/>
      <c r="T71" s="76"/>
      <c r="U71" s="76"/>
    </row>
    <row r="72" spans="14:21">
      <c r="N72" s="66"/>
      <c r="O72" s="66"/>
      <c r="P72" s="125"/>
      <c r="Q72" s="126"/>
      <c r="R72" s="126"/>
      <c r="S72" s="126"/>
      <c r="T72" s="76"/>
      <c r="U72" s="76"/>
    </row>
    <row r="73" spans="14:21">
      <c r="N73" s="66"/>
      <c r="O73" s="66"/>
      <c r="P73" s="125"/>
      <c r="Q73" s="126"/>
      <c r="R73" s="126"/>
      <c r="S73" s="125"/>
      <c r="T73" s="76"/>
      <c r="U73" s="76"/>
    </row>
    <row r="74" spans="14:21">
      <c r="N74" s="66"/>
      <c r="O74" s="66"/>
      <c r="P74" s="125"/>
      <c r="Q74" s="126"/>
      <c r="R74" s="126"/>
      <c r="S74" s="126"/>
      <c r="T74" s="76"/>
      <c r="U74" s="76"/>
    </row>
    <row r="75" spans="14:21">
      <c r="N75" s="66"/>
      <c r="O75" s="66"/>
      <c r="P75" s="125"/>
      <c r="Q75" s="126"/>
      <c r="R75" s="126"/>
      <c r="S75" s="126"/>
      <c r="T75" s="76"/>
      <c r="U75" s="76"/>
    </row>
    <row r="76" spans="14:21">
      <c r="N76" s="66"/>
      <c r="O76" s="66"/>
      <c r="P76" s="125"/>
      <c r="Q76" s="126"/>
      <c r="R76" s="126"/>
      <c r="S76" s="126"/>
      <c r="T76" s="76"/>
      <c r="U76" s="76"/>
    </row>
    <row r="77" spans="14:21">
      <c r="N77" s="66"/>
      <c r="O77" s="66"/>
      <c r="P77" s="125"/>
      <c r="Q77" s="126"/>
      <c r="R77" s="125"/>
      <c r="S77" s="125"/>
      <c r="T77" s="76"/>
      <c r="U77" s="76"/>
    </row>
    <row r="78" spans="14:21">
      <c r="N78" s="66"/>
      <c r="O78" s="66"/>
      <c r="P78" s="125"/>
      <c r="Q78" s="126"/>
      <c r="R78" s="125"/>
      <c r="S78" s="125"/>
      <c r="T78" s="76"/>
      <c r="U78" s="76"/>
    </row>
    <row r="79" spans="14:21">
      <c r="N79" s="66"/>
      <c r="O79" s="66"/>
      <c r="P79" s="125"/>
      <c r="Q79" s="126"/>
      <c r="R79" s="126"/>
      <c r="S79" s="125"/>
      <c r="T79" s="76"/>
      <c r="U79" s="76"/>
    </row>
    <row r="80" spans="14:21">
      <c r="N80" s="66"/>
      <c r="O80" s="66"/>
      <c r="P80" s="125"/>
      <c r="Q80" s="125"/>
      <c r="R80" s="125"/>
      <c r="S80" s="125"/>
      <c r="T80" s="76"/>
      <c r="U80" s="76"/>
    </row>
    <row r="81" spans="14:21">
      <c r="N81" s="66"/>
      <c r="O81" s="66"/>
      <c r="P81" s="125"/>
      <c r="Q81" s="126"/>
      <c r="R81" s="126"/>
      <c r="S81" s="126"/>
      <c r="T81" s="76"/>
      <c r="U81" s="76"/>
    </row>
    <row r="82" spans="14:21">
      <c r="N82" s="66"/>
      <c r="O82" s="66"/>
      <c r="P82" s="125"/>
      <c r="Q82" s="126"/>
      <c r="R82" s="125"/>
      <c r="S82" s="125"/>
      <c r="T82" s="76"/>
      <c r="U82" s="76"/>
    </row>
    <row r="83" spans="14:21">
      <c r="N83" s="66"/>
      <c r="O83" s="66"/>
      <c r="P83" s="125"/>
      <c r="Q83" s="126"/>
      <c r="R83" s="125"/>
      <c r="S83" s="125"/>
      <c r="T83" s="76"/>
      <c r="U83" s="76"/>
    </row>
    <row r="84" spans="14:21">
      <c r="N84" s="66"/>
      <c r="O84" s="66"/>
      <c r="P84" s="125"/>
      <c r="Q84" s="125"/>
      <c r="R84" s="125"/>
      <c r="S84" s="125"/>
      <c r="T84" s="76"/>
      <c r="U84" s="76"/>
    </row>
    <row r="85" spans="14:21">
      <c r="N85" s="66"/>
      <c r="O85" s="66"/>
      <c r="P85" s="125"/>
      <c r="Q85" s="125"/>
      <c r="R85" s="125"/>
      <c r="S85" s="125"/>
      <c r="T85" s="76"/>
      <c r="U85" s="76"/>
    </row>
    <row r="86" spans="14:21">
      <c r="N86" s="66"/>
      <c r="O86" s="66"/>
      <c r="P86" s="125"/>
      <c r="Q86" s="126"/>
      <c r="R86" s="126"/>
      <c r="S86" s="125"/>
      <c r="T86" s="76"/>
      <c r="U86" s="76"/>
    </row>
    <row r="87" spans="14:21">
      <c r="N87" s="66"/>
      <c r="O87" s="66"/>
      <c r="P87" s="125"/>
      <c r="Q87" s="126"/>
      <c r="R87" s="126"/>
      <c r="S87" s="125"/>
      <c r="T87" s="76"/>
      <c r="U87" s="76"/>
    </row>
    <row r="88" spans="14:21">
      <c r="N88" s="66"/>
      <c r="O88" s="66"/>
      <c r="P88" s="125"/>
      <c r="Q88" s="126"/>
      <c r="R88" s="126"/>
      <c r="S88" s="125"/>
      <c r="T88" s="76"/>
      <c r="U88" s="76"/>
    </row>
    <row r="89" spans="14:21">
      <c r="N89" s="66"/>
      <c r="O89" s="66"/>
      <c r="P89" s="125"/>
      <c r="Q89" s="126"/>
      <c r="R89" s="125"/>
      <c r="S89" s="125"/>
      <c r="T89" s="76"/>
      <c r="U89" s="76"/>
    </row>
    <row r="90" spans="14:21">
      <c r="N90" s="66"/>
      <c r="O90" s="66"/>
      <c r="P90" s="125"/>
      <c r="Q90" s="125"/>
      <c r="R90" s="125"/>
      <c r="S90" s="125"/>
      <c r="T90" s="76"/>
      <c r="U90" s="76"/>
    </row>
    <row r="91" spans="14:21">
      <c r="N91" s="66"/>
      <c r="O91" s="66"/>
      <c r="P91" s="125"/>
      <c r="Q91" s="125"/>
      <c r="R91" s="125"/>
      <c r="S91" s="125"/>
      <c r="T91" s="76"/>
      <c r="U91" s="76"/>
    </row>
    <row r="92" spans="14:21">
      <c r="N92" s="66"/>
      <c r="O92" s="66"/>
      <c r="P92" s="125"/>
      <c r="Q92" s="125"/>
      <c r="R92" s="125"/>
      <c r="S92" s="125"/>
      <c r="T92" s="76"/>
      <c r="U92" s="76"/>
    </row>
    <row r="93" spans="14:21">
      <c r="N93" s="66"/>
      <c r="O93" s="66"/>
      <c r="P93" s="125"/>
      <c r="Q93" s="125"/>
      <c r="R93" s="126"/>
      <c r="S93" s="125"/>
      <c r="T93" s="76"/>
      <c r="U93" s="76"/>
    </row>
    <row r="94" spans="14:21">
      <c r="N94" s="66"/>
      <c r="O94" s="66"/>
      <c r="P94" s="125"/>
      <c r="Q94" s="126"/>
      <c r="R94" s="126"/>
      <c r="S94" s="125"/>
      <c r="T94" s="76"/>
      <c r="U94" s="76"/>
    </row>
    <row r="95" spans="14:21">
      <c r="N95" s="66"/>
      <c r="O95" s="66"/>
      <c r="P95" s="125"/>
      <c r="Q95" s="126"/>
      <c r="R95" s="126"/>
      <c r="S95" s="125"/>
      <c r="T95" s="76"/>
      <c r="U95" s="76"/>
    </row>
    <row r="96" spans="14:21">
      <c r="N96" s="66"/>
      <c r="O96" s="66"/>
      <c r="P96" s="125"/>
      <c r="Q96" s="126"/>
      <c r="R96" s="126"/>
      <c r="S96" s="125"/>
      <c r="T96" s="76"/>
      <c r="U96" s="76"/>
    </row>
    <row r="97" spans="14:21">
      <c r="N97" s="66"/>
      <c r="O97" s="66"/>
      <c r="P97" s="125"/>
      <c r="Q97" s="126"/>
      <c r="R97" s="126"/>
      <c r="S97" s="125"/>
      <c r="T97" s="76"/>
      <c r="U97" s="76"/>
    </row>
    <row r="98" spans="14:21">
      <c r="N98" s="66"/>
      <c r="O98" s="66"/>
      <c r="P98" s="125"/>
      <c r="Q98" s="126"/>
      <c r="R98" s="126"/>
      <c r="S98" s="125"/>
      <c r="T98" s="76"/>
      <c r="U98" s="76"/>
    </row>
    <row r="99" spans="14:21">
      <c r="N99" s="66"/>
      <c r="O99" s="66"/>
      <c r="P99" s="125"/>
      <c r="Q99" s="126"/>
      <c r="R99" s="125"/>
      <c r="S99" s="125"/>
      <c r="T99" s="76"/>
      <c r="U99" s="76"/>
    </row>
    <row r="100" spans="14:21">
      <c r="N100" s="66"/>
      <c r="O100" s="66"/>
      <c r="P100" s="125"/>
      <c r="Q100" s="125"/>
      <c r="R100" s="125"/>
      <c r="S100" s="125"/>
      <c r="T100" s="76"/>
      <c r="U100" s="76"/>
    </row>
    <row r="101" spans="14:21">
      <c r="N101" s="66"/>
      <c r="O101" s="66"/>
      <c r="P101" s="125"/>
      <c r="Q101" s="126"/>
      <c r="R101" s="125"/>
      <c r="S101" s="125"/>
      <c r="T101" s="76"/>
      <c r="U101" s="76"/>
    </row>
    <row r="102" spans="14:21">
      <c r="N102" s="66"/>
      <c r="O102" s="66"/>
      <c r="P102" s="125"/>
      <c r="Q102" s="125"/>
      <c r="R102" s="125"/>
      <c r="S102" s="125"/>
      <c r="T102" s="76"/>
      <c r="U102" s="76"/>
    </row>
    <row r="103" spans="14:21">
      <c r="N103" s="66"/>
      <c r="O103" s="66"/>
      <c r="P103" s="125"/>
      <c r="Q103" s="126"/>
      <c r="R103" s="126"/>
      <c r="S103" s="125"/>
      <c r="T103" s="76"/>
      <c r="U103" s="76"/>
    </row>
    <row r="104" spans="14:21">
      <c r="N104" s="66"/>
      <c r="O104" s="66"/>
      <c r="P104" s="125"/>
      <c r="Q104" s="126"/>
      <c r="R104" s="126"/>
      <c r="S104" s="125"/>
      <c r="T104" s="76"/>
      <c r="U104" s="76"/>
    </row>
    <row r="105" spans="14:21">
      <c r="N105" s="66"/>
      <c r="O105" s="66"/>
      <c r="P105" s="125"/>
      <c r="Q105" s="126"/>
      <c r="R105" s="126"/>
      <c r="S105" s="125"/>
      <c r="T105" s="76"/>
      <c r="U105" s="76"/>
    </row>
    <row r="106" spans="14:21">
      <c r="N106" s="66"/>
      <c r="O106" s="66"/>
      <c r="P106" s="125"/>
      <c r="Q106" s="126"/>
      <c r="R106" s="126"/>
      <c r="S106" s="126"/>
      <c r="T106" s="76"/>
      <c r="U106" s="76"/>
    </row>
    <row r="107" spans="14:21">
      <c r="N107" s="66"/>
      <c r="O107" s="66"/>
      <c r="P107" s="125"/>
      <c r="Q107" s="126"/>
      <c r="R107" s="126"/>
      <c r="S107" s="125"/>
      <c r="T107" s="76"/>
      <c r="U107" s="76"/>
    </row>
    <row r="108" spans="14:21">
      <c r="N108" s="66"/>
      <c r="O108" s="66"/>
      <c r="P108" s="125"/>
      <c r="Q108" s="126"/>
      <c r="R108" s="126"/>
      <c r="S108" s="125"/>
      <c r="T108" s="76"/>
      <c r="U108" s="76"/>
    </row>
    <row r="109" spans="14:21">
      <c r="N109" s="66"/>
      <c r="O109" s="66"/>
      <c r="P109" s="125"/>
      <c r="Q109" s="126"/>
      <c r="R109" s="126"/>
      <c r="S109" s="125"/>
      <c r="T109" s="76"/>
      <c r="U109" s="76"/>
    </row>
    <row r="110" spans="14:21">
      <c r="N110" s="66"/>
      <c r="O110" s="66"/>
      <c r="P110" s="125"/>
      <c r="Q110" s="126"/>
      <c r="R110" s="126"/>
      <c r="S110" s="125"/>
      <c r="T110" s="76"/>
      <c r="U110" s="76"/>
    </row>
    <row r="111" spans="14:21">
      <c r="N111" s="66"/>
      <c r="O111" s="66"/>
      <c r="P111" s="125"/>
      <c r="Q111" s="126"/>
      <c r="R111" s="126"/>
      <c r="S111" s="126"/>
      <c r="T111" s="76"/>
      <c r="U111" s="76"/>
    </row>
    <row r="112" spans="14:21">
      <c r="N112" s="66"/>
      <c r="O112" s="66"/>
      <c r="P112" s="125"/>
      <c r="Q112" s="126"/>
      <c r="R112" s="126"/>
      <c r="S112" s="126"/>
      <c r="T112" s="76"/>
      <c r="U112" s="76"/>
    </row>
    <row r="113" spans="14:21">
      <c r="N113" s="66"/>
      <c r="O113" s="66"/>
      <c r="P113" s="125"/>
      <c r="Q113" s="126"/>
      <c r="R113" s="126"/>
      <c r="S113" s="126"/>
      <c r="T113" s="76"/>
      <c r="U113" s="76"/>
    </row>
    <row r="114" spans="14:21">
      <c r="N114" s="66"/>
      <c r="O114" s="66"/>
      <c r="P114" s="125"/>
      <c r="Q114" s="126"/>
      <c r="R114" s="126"/>
      <c r="S114" s="126"/>
      <c r="T114" s="76"/>
      <c r="U114" s="76"/>
    </row>
    <row r="115" spans="14:21">
      <c r="N115" s="66"/>
      <c r="O115" s="66"/>
      <c r="P115" s="125"/>
      <c r="Q115" s="126"/>
      <c r="R115" s="126"/>
      <c r="S115" s="126"/>
      <c r="T115" s="76"/>
      <c r="U115" s="76"/>
    </row>
    <row r="116" spans="14:21">
      <c r="N116" s="66"/>
      <c r="O116" s="66"/>
      <c r="P116" s="125"/>
      <c r="Q116" s="126"/>
      <c r="R116" s="126"/>
      <c r="S116" s="126"/>
      <c r="T116" s="76"/>
      <c r="U116" s="76"/>
    </row>
    <row r="117" spans="14:21">
      <c r="N117" s="66"/>
      <c r="O117" s="66"/>
      <c r="P117" s="125"/>
      <c r="Q117" s="126"/>
      <c r="R117" s="126"/>
      <c r="S117" s="126"/>
      <c r="T117" s="76"/>
      <c r="U117" s="76"/>
    </row>
    <row r="118" spans="14:21">
      <c r="N118" s="66"/>
      <c r="O118" s="66"/>
      <c r="P118" s="125"/>
      <c r="Q118" s="126"/>
      <c r="R118" s="126"/>
      <c r="S118" s="126"/>
      <c r="T118" s="76"/>
      <c r="U118" s="76"/>
    </row>
    <row r="119" spans="14:21">
      <c r="N119" s="66"/>
      <c r="O119" s="66"/>
      <c r="P119" s="125"/>
      <c r="Q119" s="126"/>
      <c r="R119" s="126"/>
      <c r="S119" s="126"/>
      <c r="T119" s="76"/>
      <c r="U119" s="76"/>
    </row>
    <row r="120" spans="14:21">
      <c r="N120" s="66"/>
      <c r="O120" s="66"/>
      <c r="P120" s="125"/>
      <c r="Q120" s="126"/>
      <c r="R120" s="126"/>
      <c r="S120" s="126"/>
      <c r="T120" s="76"/>
      <c r="U120" s="76"/>
    </row>
    <row r="121" spans="14:21">
      <c r="N121" s="66"/>
      <c r="O121" s="66"/>
      <c r="P121" s="125"/>
      <c r="Q121" s="126"/>
      <c r="R121" s="126"/>
      <c r="S121" s="126"/>
      <c r="T121" s="76"/>
      <c r="U121" s="76"/>
    </row>
    <row r="122" spans="14:21">
      <c r="N122" s="66"/>
      <c r="O122" s="66"/>
      <c r="P122" s="125"/>
      <c r="Q122" s="126"/>
      <c r="R122" s="126"/>
      <c r="S122" s="126"/>
      <c r="T122" s="76"/>
      <c r="U122" s="76"/>
    </row>
    <row r="123" spans="14:21">
      <c r="N123" s="66"/>
      <c r="O123" s="66"/>
      <c r="P123" s="125"/>
      <c r="Q123" s="126"/>
      <c r="R123" s="126"/>
      <c r="S123" s="126"/>
      <c r="T123" s="76"/>
      <c r="U123" s="76"/>
    </row>
    <row r="124" spans="14:21">
      <c r="N124" s="66"/>
      <c r="O124" s="66"/>
      <c r="P124" s="125"/>
      <c r="Q124" s="126"/>
      <c r="R124" s="126"/>
      <c r="S124" s="126"/>
      <c r="T124" s="76"/>
      <c r="U124" s="76"/>
    </row>
    <row r="125" spans="14:21">
      <c r="N125" s="66"/>
      <c r="O125" s="66"/>
      <c r="P125" s="125"/>
      <c r="Q125" s="126"/>
      <c r="R125" s="126"/>
      <c r="S125" s="126"/>
      <c r="T125" s="76"/>
      <c r="U125" s="76"/>
    </row>
    <row r="126" spans="14:21">
      <c r="N126" s="66"/>
      <c r="O126" s="66"/>
      <c r="P126" s="125"/>
      <c r="Q126" s="125"/>
      <c r="R126" s="125"/>
      <c r="S126" s="125"/>
      <c r="T126" s="76"/>
      <c r="U126" s="76"/>
    </row>
    <row r="127" spans="14:21">
      <c r="N127" s="66"/>
      <c r="O127" s="66"/>
      <c r="P127" s="125"/>
      <c r="Q127" s="125"/>
      <c r="R127" s="125"/>
      <c r="S127" s="125"/>
      <c r="T127" s="76"/>
      <c r="U127" s="76"/>
    </row>
    <row r="128" spans="14:21">
      <c r="N128" s="66"/>
      <c r="O128" s="66"/>
      <c r="P128" s="125"/>
      <c r="Q128" s="125"/>
      <c r="R128" s="125"/>
      <c r="S128" s="125"/>
      <c r="T128" s="76"/>
      <c r="U128" s="76"/>
    </row>
    <row r="129" spans="14:21">
      <c r="N129" s="66"/>
      <c r="O129" s="66"/>
      <c r="P129" s="125"/>
      <c r="Q129" s="125"/>
      <c r="R129" s="125"/>
      <c r="S129" s="125"/>
      <c r="T129" s="76"/>
      <c r="U129" s="76"/>
    </row>
    <row r="130" spans="14:21">
      <c r="N130" s="66"/>
      <c r="O130" s="66"/>
      <c r="P130" s="125"/>
      <c r="Q130" s="125"/>
      <c r="R130" s="125"/>
      <c r="S130" s="125"/>
      <c r="T130" s="76"/>
      <c r="U130" s="76"/>
    </row>
    <row r="131" spans="14:21">
      <c r="N131" s="66"/>
      <c r="O131" s="66"/>
      <c r="P131" s="125"/>
      <c r="Q131" s="125"/>
      <c r="R131" s="125"/>
      <c r="S131" s="125"/>
      <c r="T131" s="76"/>
      <c r="U131" s="76"/>
    </row>
    <row r="132" spans="14:21">
      <c r="N132" s="66"/>
      <c r="O132" s="66"/>
      <c r="P132" s="125"/>
      <c r="Q132" s="125"/>
      <c r="R132" s="125"/>
      <c r="S132" s="125"/>
      <c r="T132" s="76"/>
      <c r="U132" s="76"/>
    </row>
    <row r="133" spans="14:21">
      <c r="N133" s="66"/>
      <c r="O133" s="66"/>
      <c r="P133" s="125"/>
      <c r="Q133" s="125"/>
      <c r="R133" s="125"/>
      <c r="S133" s="125"/>
      <c r="T133" s="76"/>
      <c r="U133" s="76"/>
    </row>
    <row r="134" spans="14:21">
      <c r="N134" s="66"/>
      <c r="O134" s="66"/>
      <c r="P134" s="125"/>
      <c r="Q134" s="125"/>
      <c r="R134" s="125"/>
      <c r="S134" s="125"/>
      <c r="T134" s="76"/>
      <c r="U134" s="76"/>
    </row>
    <row r="135" spans="14:21">
      <c r="N135" s="66"/>
      <c r="O135" s="66"/>
      <c r="P135" s="125"/>
      <c r="Q135" s="125"/>
      <c r="R135" s="125"/>
      <c r="S135" s="125"/>
      <c r="T135" s="76"/>
      <c r="U135" s="76"/>
    </row>
    <row r="136" spans="14:21">
      <c r="N136" s="66"/>
      <c r="O136" s="66"/>
      <c r="P136" s="125"/>
      <c r="Q136" s="125"/>
      <c r="R136" s="125"/>
      <c r="S136" s="125"/>
      <c r="T136" s="76"/>
      <c r="U136" s="76"/>
    </row>
    <row r="137" spans="14:21">
      <c r="N137" s="66"/>
      <c r="O137" s="66"/>
      <c r="P137" s="125"/>
      <c r="Q137" s="125"/>
      <c r="R137" s="125"/>
      <c r="S137" s="125"/>
      <c r="T137" s="76"/>
      <c r="U137" s="76"/>
    </row>
    <row r="138" spans="14:21">
      <c r="N138" s="66"/>
      <c r="O138" s="66"/>
      <c r="P138" s="125"/>
      <c r="Q138" s="125"/>
      <c r="R138" s="125"/>
      <c r="S138" s="125"/>
      <c r="T138" s="76"/>
      <c r="U138" s="76"/>
    </row>
    <row r="139" spans="14:21">
      <c r="N139" s="66"/>
      <c r="O139" s="66"/>
      <c r="P139" s="125"/>
      <c r="Q139" s="125"/>
      <c r="R139" s="125"/>
      <c r="S139" s="125"/>
      <c r="T139" s="76"/>
      <c r="U139" s="76"/>
    </row>
    <row r="140" spans="14:21">
      <c r="N140" s="66"/>
      <c r="O140" s="66"/>
      <c r="P140" s="125"/>
      <c r="Q140" s="125"/>
      <c r="R140" s="125"/>
      <c r="S140" s="125"/>
      <c r="T140" s="76"/>
      <c r="U140" s="76"/>
    </row>
    <row r="141" spans="14:21">
      <c r="N141" s="66"/>
      <c r="O141" s="66"/>
      <c r="P141" s="125"/>
      <c r="Q141" s="125"/>
      <c r="R141" s="125"/>
      <c r="S141" s="125"/>
      <c r="T141" s="76"/>
      <c r="U141" s="76"/>
    </row>
    <row r="142" spans="14:21">
      <c r="N142" s="66"/>
      <c r="O142" s="66"/>
      <c r="P142" s="125"/>
      <c r="Q142" s="125"/>
      <c r="R142" s="125"/>
      <c r="S142" s="125"/>
      <c r="T142" s="76"/>
      <c r="U142" s="76"/>
    </row>
    <row r="143" spans="14:21">
      <c r="N143" s="66"/>
      <c r="O143" s="66"/>
      <c r="P143" s="125"/>
      <c r="Q143" s="125"/>
      <c r="R143" s="125"/>
      <c r="S143" s="125"/>
      <c r="T143" s="76"/>
      <c r="U143" s="76"/>
    </row>
    <row r="144" spans="14:21">
      <c r="N144" s="66"/>
      <c r="O144" s="66"/>
      <c r="P144" s="125"/>
      <c r="Q144" s="125"/>
      <c r="R144" s="125"/>
      <c r="S144" s="125"/>
      <c r="T144" s="76"/>
      <c r="U144" s="76"/>
    </row>
    <row r="145" spans="14:21">
      <c r="N145" s="66"/>
      <c r="O145" s="66"/>
      <c r="P145" s="125"/>
      <c r="Q145" s="125"/>
      <c r="R145" s="125"/>
      <c r="S145" s="125"/>
      <c r="T145" s="76"/>
      <c r="U145" s="76"/>
    </row>
    <row r="146" spans="14:21">
      <c r="N146" s="66"/>
      <c r="O146" s="66"/>
      <c r="P146" s="125"/>
      <c r="Q146" s="125"/>
      <c r="R146" s="125"/>
      <c r="S146" s="125"/>
      <c r="T146" s="76"/>
      <c r="U146" s="76"/>
    </row>
    <row r="147" spans="14:21">
      <c r="N147" s="66"/>
      <c r="O147" s="66"/>
      <c r="P147" s="125"/>
      <c r="Q147" s="125"/>
      <c r="R147" s="125"/>
      <c r="S147" s="125"/>
      <c r="T147" s="76"/>
      <c r="U147" s="76"/>
    </row>
    <row r="148" spans="14:21">
      <c r="N148" s="66"/>
      <c r="O148" s="66"/>
      <c r="P148" s="125"/>
      <c r="Q148" s="125"/>
      <c r="R148" s="125"/>
      <c r="S148" s="125"/>
      <c r="T148" s="76"/>
      <c r="U148" s="76"/>
    </row>
    <row r="149" spans="14:21">
      <c r="N149" s="66"/>
      <c r="O149" s="66"/>
      <c r="P149" s="125"/>
      <c r="Q149" s="125"/>
      <c r="R149" s="125"/>
      <c r="S149" s="125"/>
      <c r="T149" s="76"/>
      <c r="U149" s="76"/>
    </row>
    <row r="150" spans="14:21">
      <c r="N150" s="66"/>
      <c r="O150" s="66"/>
      <c r="P150" s="125"/>
      <c r="Q150" s="125"/>
      <c r="R150" s="125"/>
      <c r="S150" s="125"/>
      <c r="T150" s="76"/>
      <c r="U150" s="76"/>
    </row>
    <row r="151" spans="14:21">
      <c r="N151" s="66"/>
      <c r="O151" s="66"/>
      <c r="P151" s="125"/>
      <c r="Q151" s="125"/>
      <c r="R151" s="125"/>
      <c r="S151" s="125"/>
      <c r="T151" s="76"/>
      <c r="U151" s="76"/>
    </row>
    <row r="152" spans="14:21">
      <c r="N152" s="66"/>
      <c r="O152" s="66"/>
      <c r="P152" s="125"/>
      <c r="Q152" s="125"/>
      <c r="R152" s="125"/>
      <c r="S152" s="125"/>
      <c r="T152" s="76"/>
      <c r="U152" s="76"/>
    </row>
    <row r="153" spans="14:21">
      <c r="N153" s="66"/>
      <c r="O153" s="66"/>
      <c r="P153" s="125"/>
      <c r="Q153" s="125"/>
      <c r="R153" s="125"/>
      <c r="S153" s="125"/>
      <c r="T153" s="76"/>
      <c r="U153" s="76"/>
    </row>
    <row r="154" spans="14:21">
      <c r="N154" s="66"/>
      <c r="O154" s="66"/>
      <c r="P154" s="125"/>
      <c r="Q154" s="125"/>
      <c r="R154" s="125"/>
      <c r="S154" s="125"/>
      <c r="T154" s="76"/>
      <c r="U154" s="76"/>
    </row>
    <row r="155" spans="14:21">
      <c r="N155" s="66"/>
      <c r="O155" s="66"/>
      <c r="P155" s="125"/>
      <c r="Q155" s="125"/>
      <c r="R155" s="125"/>
      <c r="S155" s="125"/>
      <c r="T155" s="76"/>
      <c r="U155" s="76"/>
    </row>
    <row r="156" spans="14:21">
      <c r="N156" s="66"/>
      <c r="O156" s="66"/>
      <c r="P156" s="125"/>
      <c r="Q156" s="126"/>
      <c r="R156" s="126"/>
      <c r="S156" s="125"/>
      <c r="T156" s="76"/>
      <c r="U156" s="76"/>
    </row>
    <row r="157" spans="14:21">
      <c r="N157" s="66"/>
      <c r="O157" s="66"/>
      <c r="P157" s="125"/>
      <c r="Q157" s="126"/>
      <c r="R157" s="126"/>
      <c r="S157" s="125"/>
      <c r="T157" s="76"/>
      <c r="U157" s="76"/>
    </row>
    <row r="158" spans="14:21">
      <c r="N158" s="66"/>
      <c r="O158" s="66"/>
      <c r="P158" s="125"/>
      <c r="Q158" s="126"/>
      <c r="R158" s="126"/>
      <c r="S158" s="125"/>
      <c r="T158" s="76"/>
      <c r="U158" s="76"/>
    </row>
    <row r="159" spans="14:21">
      <c r="N159" s="66"/>
      <c r="O159" s="66"/>
      <c r="P159" s="125"/>
      <c r="Q159" s="126"/>
      <c r="R159" s="126"/>
      <c r="S159" s="125"/>
      <c r="T159" s="76"/>
      <c r="U159" s="76"/>
    </row>
    <row r="160" spans="14:21">
      <c r="N160" s="66"/>
      <c r="O160" s="66"/>
      <c r="P160" s="125"/>
      <c r="Q160" s="126"/>
      <c r="R160" s="126"/>
      <c r="S160" s="125"/>
      <c r="T160" s="76"/>
      <c r="U160" s="76"/>
    </row>
    <row r="161" spans="14:21">
      <c r="N161" s="66"/>
      <c r="O161" s="66"/>
      <c r="P161" s="125"/>
      <c r="Q161" s="126"/>
      <c r="R161" s="126"/>
      <c r="S161" s="125"/>
      <c r="T161" s="76"/>
      <c r="U161" s="76"/>
    </row>
    <row r="162" spans="14:21">
      <c r="N162" s="66"/>
      <c r="O162" s="66"/>
      <c r="P162" s="125"/>
      <c r="Q162" s="125"/>
      <c r="R162" s="125"/>
      <c r="S162" s="125"/>
      <c r="T162" s="76"/>
      <c r="U162" s="76"/>
    </row>
    <row r="163" spans="14:21">
      <c r="N163" s="66"/>
      <c r="O163" s="66"/>
      <c r="P163" s="125"/>
      <c r="Q163" s="125"/>
      <c r="R163" s="125"/>
      <c r="S163" s="125"/>
      <c r="T163" s="76"/>
      <c r="U163" s="76"/>
    </row>
    <row r="164" spans="14:21">
      <c r="N164" s="66"/>
      <c r="O164" s="66"/>
      <c r="P164" s="125"/>
      <c r="Q164" s="125"/>
      <c r="R164" s="125"/>
      <c r="S164" s="125"/>
      <c r="T164" s="76"/>
      <c r="U164" s="76"/>
    </row>
    <row r="165" spans="14:21">
      <c r="N165" s="66"/>
      <c r="O165" s="66"/>
      <c r="P165" s="125"/>
      <c r="Q165" s="125"/>
      <c r="R165" s="125"/>
      <c r="S165" s="125"/>
      <c r="T165" s="76"/>
      <c r="U165" s="76"/>
    </row>
    <row r="166" spans="14:21">
      <c r="N166" s="66"/>
      <c r="O166" s="66"/>
      <c r="P166" s="125"/>
      <c r="Q166" s="125"/>
      <c r="R166" s="125"/>
      <c r="S166" s="125"/>
      <c r="T166" s="76"/>
      <c r="U166" s="76"/>
    </row>
    <row r="167" spans="14:21">
      <c r="N167" s="66"/>
      <c r="O167" s="66"/>
      <c r="P167" s="125"/>
      <c r="Q167" s="125"/>
      <c r="R167" s="125"/>
      <c r="S167" s="125"/>
      <c r="T167" s="76"/>
      <c r="U167" s="76"/>
    </row>
    <row r="168" spans="14:21">
      <c r="N168" s="66"/>
      <c r="O168" s="66"/>
      <c r="P168" s="125"/>
      <c r="Q168" s="125"/>
      <c r="R168" s="125"/>
      <c r="S168" s="125"/>
      <c r="T168" s="76"/>
      <c r="U168" s="76"/>
    </row>
    <row r="169" spans="14:21">
      <c r="N169" s="66"/>
      <c r="O169" s="66"/>
      <c r="P169" s="125"/>
      <c r="Q169" s="125"/>
      <c r="R169" s="125"/>
      <c r="S169" s="125"/>
      <c r="T169" s="76"/>
      <c r="U169" s="76"/>
    </row>
    <row r="170" spans="14:21">
      <c r="N170" s="66"/>
      <c r="O170" s="66"/>
      <c r="P170" s="125"/>
      <c r="Q170" s="125"/>
      <c r="R170" s="125"/>
      <c r="S170" s="125"/>
      <c r="T170" s="76"/>
      <c r="U170" s="76"/>
    </row>
    <row r="171" spans="14:21">
      <c r="N171" s="66"/>
      <c r="O171" s="66"/>
      <c r="P171" s="125"/>
      <c r="Q171" s="125"/>
      <c r="R171" s="125"/>
      <c r="S171" s="125"/>
      <c r="T171" s="76"/>
      <c r="U171" s="76"/>
    </row>
    <row r="172" spans="14:21">
      <c r="N172" s="66"/>
      <c r="O172" s="66"/>
      <c r="P172" s="125"/>
      <c r="Q172" s="125"/>
      <c r="R172" s="125"/>
      <c r="S172" s="125"/>
      <c r="T172" s="76"/>
      <c r="U172" s="76"/>
    </row>
    <row r="173" spans="14:21">
      <c r="P173" s="76"/>
      <c r="Q173" s="125"/>
      <c r="R173" s="125"/>
      <c r="S173" s="125"/>
      <c r="T173" s="76"/>
      <c r="U173" s="76"/>
    </row>
  </sheetData>
  <mergeCells count="180">
    <mergeCell ref="A20:B20"/>
    <mergeCell ref="C20:F20"/>
    <mergeCell ref="G20:I20"/>
    <mergeCell ref="J20:L20"/>
    <mergeCell ref="A19:B19"/>
    <mergeCell ref="C19:F19"/>
    <mergeCell ref="G19:I19"/>
    <mergeCell ref="J19:L19"/>
    <mergeCell ref="A9:L9"/>
    <mergeCell ref="A11:L11"/>
    <mergeCell ref="A13:A14"/>
    <mergeCell ref="B13:B14"/>
    <mergeCell ref="C13:C14"/>
    <mergeCell ref="D13:D14"/>
    <mergeCell ref="E13:E14"/>
    <mergeCell ref="F13:F14"/>
    <mergeCell ref="G13:G14"/>
    <mergeCell ref="H13:J13"/>
    <mergeCell ref="K13:K14"/>
    <mergeCell ref="L13:L14"/>
    <mergeCell ref="N1:N4"/>
    <mergeCell ref="O1:U4"/>
    <mergeCell ref="N5:O5"/>
    <mergeCell ref="N6:O6"/>
    <mergeCell ref="N7:O7"/>
    <mergeCell ref="A18:B18"/>
    <mergeCell ref="C18:F18"/>
    <mergeCell ref="G18:I18"/>
    <mergeCell ref="J18:L18"/>
    <mergeCell ref="A8:B8"/>
    <mergeCell ref="A1:A4"/>
    <mergeCell ref="B1:H4"/>
    <mergeCell ref="A5:B5"/>
    <mergeCell ref="A6:B6"/>
    <mergeCell ref="A7:B7"/>
    <mergeCell ref="N8:O8"/>
    <mergeCell ref="N9:Y9"/>
    <mergeCell ref="N11:Y11"/>
    <mergeCell ref="N13:N14"/>
    <mergeCell ref="O13:O14"/>
    <mergeCell ref="P13:P14"/>
    <mergeCell ref="Q13:Q14"/>
    <mergeCell ref="R13:R14"/>
    <mergeCell ref="S13:S14"/>
    <mergeCell ref="T13:T14"/>
    <mergeCell ref="U13:W13"/>
    <mergeCell ref="X13:X14"/>
    <mergeCell ref="Y13:Y14"/>
    <mergeCell ref="AN1:AN4"/>
    <mergeCell ref="AO1:AU4"/>
    <mergeCell ref="AN5:AO5"/>
    <mergeCell ref="AN6:AO6"/>
    <mergeCell ref="AN7:AO7"/>
    <mergeCell ref="AA8:AB8"/>
    <mergeCell ref="AA9:AL9"/>
    <mergeCell ref="AA11:AL11"/>
    <mergeCell ref="AA13:AA14"/>
    <mergeCell ref="AB13:AB14"/>
    <mergeCell ref="AC13:AC14"/>
    <mergeCell ref="AD13:AD14"/>
    <mergeCell ref="AE13:AE14"/>
    <mergeCell ref="AF13:AF14"/>
    <mergeCell ref="AG13:AG14"/>
    <mergeCell ref="AH13:AJ13"/>
    <mergeCell ref="AK13:AK14"/>
    <mergeCell ref="AL13:AL14"/>
    <mergeCell ref="AA1:AA4"/>
    <mergeCell ref="AB1:AH4"/>
    <mergeCell ref="AA5:AB5"/>
    <mergeCell ref="AA6:AB6"/>
    <mergeCell ref="AA7:AB7"/>
    <mergeCell ref="AN8:AO8"/>
    <mergeCell ref="AN9:AY9"/>
    <mergeCell ref="AN11:AY11"/>
    <mergeCell ref="AN13:AN14"/>
    <mergeCell ref="AO13:AO14"/>
    <mergeCell ref="AP13:AP14"/>
    <mergeCell ref="AQ13:AQ14"/>
    <mergeCell ref="AR13:AR14"/>
    <mergeCell ref="AS13:AS14"/>
    <mergeCell ref="AT13:AT14"/>
    <mergeCell ref="AU13:AW13"/>
    <mergeCell ref="AX13:AX14"/>
    <mergeCell ref="AY13:AY14"/>
    <mergeCell ref="BN1:BN4"/>
    <mergeCell ref="BO1:BU4"/>
    <mergeCell ref="BN5:BO5"/>
    <mergeCell ref="BN6:BO6"/>
    <mergeCell ref="BN7:BO7"/>
    <mergeCell ref="BA8:BB8"/>
    <mergeCell ref="BA9:BL9"/>
    <mergeCell ref="BA11:BL11"/>
    <mergeCell ref="BA13:BA14"/>
    <mergeCell ref="BB13:BB14"/>
    <mergeCell ref="BC13:BC14"/>
    <mergeCell ref="BD13:BD14"/>
    <mergeCell ref="BE13:BE14"/>
    <mergeCell ref="BF13:BF14"/>
    <mergeCell ref="BG13:BG14"/>
    <mergeCell ref="BH13:BJ13"/>
    <mergeCell ref="BK13:BK14"/>
    <mergeCell ref="BL13:BL14"/>
    <mergeCell ref="BA1:BA4"/>
    <mergeCell ref="BB1:BH4"/>
    <mergeCell ref="BA5:BB5"/>
    <mergeCell ref="BA6:BB6"/>
    <mergeCell ref="BA7:BB7"/>
    <mergeCell ref="BN8:BO8"/>
    <mergeCell ref="BN9:BY9"/>
    <mergeCell ref="BN11:BY11"/>
    <mergeCell ref="BN13:BN14"/>
    <mergeCell ref="BO13:BO14"/>
    <mergeCell ref="BP13:BP14"/>
    <mergeCell ref="BQ13:BQ14"/>
    <mergeCell ref="BR13:BR14"/>
    <mergeCell ref="BS13:BS14"/>
    <mergeCell ref="BT13:BT14"/>
    <mergeCell ref="BU13:BW13"/>
    <mergeCell ref="BX13:BX14"/>
    <mergeCell ref="BY13:BY14"/>
    <mergeCell ref="N48:O48"/>
    <mergeCell ref="P48:S48"/>
    <mergeCell ref="T48:V48"/>
    <mergeCell ref="W48:Y48"/>
    <mergeCell ref="AA39:AB39"/>
    <mergeCell ref="AA41:AB41"/>
    <mergeCell ref="N46:O46"/>
    <mergeCell ref="P46:S46"/>
    <mergeCell ref="T46:V46"/>
    <mergeCell ref="W46:Y46"/>
    <mergeCell ref="N47:O47"/>
    <mergeCell ref="P47:S47"/>
    <mergeCell ref="T47:V47"/>
    <mergeCell ref="W47:Y47"/>
    <mergeCell ref="AC41:AF41"/>
    <mergeCell ref="AG41:AI41"/>
    <mergeCell ref="AJ41:AL41"/>
    <mergeCell ref="AN62:AO62"/>
    <mergeCell ref="AP62:AS62"/>
    <mergeCell ref="AC39:AF39"/>
    <mergeCell ref="AG39:AI39"/>
    <mergeCell ref="AJ39:AL39"/>
    <mergeCell ref="AA40:AB40"/>
    <mergeCell ref="AC40:AF40"/>
    <mergeCell ref="AG40:AI40"/>
    <mergeCell ref="AJ40:AL40"/>
    <mergeCell ref="BA56:BB56"/>
    <mergeCell ref="BC56:BF56"/>
    <mergeCell ref="BG56:BI56"/>
    <mergeCell ref="BJ56:BL56"/>
    <mergeCell ref="AN64:AO64"/>
    <mergeCell ref="AP64:AS64"/>
    <mergeCell ref="AT64:AV64"/>
    <mergeCell ref="AW64:AY64"/>
    <mergeCell ref="BA55:BB55"/>
    <mergeCell ref="BA57:BB57"/>
    <mergeCell ref="AT62:AV62"/>
    <mergeCell ref="AW62:AY62"/>
    <mergeCell ref="AN63:AO63"/>
    <mergeCell ref="AP63:AS63"/>
    <mergeCell ref="AT63:AV63"/>
    <mergeCell ref="AW63:AY63"/>
    <mergeCell ref="BT32:BV32"/>
    <mergeCell ref="BW32:BY32"/>
    <mergeCell ref="BT30:BV30"/>
    <mergeCell ref="BW30:BY30"/>
    <mergeCell ref="BN31:BO31"/>
    <mergeCell ref="BP31:BS31"/>
    <mergeCell ref="BT31:BV31"/>
    <mergeCell ref="BW31:BY31"/>
    <mergeCell ref="BC57:BF57"/>
    <mergeCell ref="BG57:BI57"/>
    <mergeCell ref="BJ57:BL57"/>
    <mergeCell ref="BN30:BO30"/>
    <mergeCell ref="BP30:BS30"/>
    <mergeCell ref="BN32:BO32"/>
    <mergeCell ref="BP32:BS32"/>
    <mergeCell ref="BC55:BF55"/>
    <mergeCell ref="BG55:BI55"/>
    <mergeCell ref="BJ55:BL55"/>
  </mergeCells>
  <pageMargins left="0.23622047244094491" right="0.23622047244094491" top="0.74803149606299213" bottom="0.74803149606299213" header="0.31496062992125984" footer="0.31496062992125984"/>
  <pageSetup paperSize="9"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sqref="A1:L14"/>
    </sheetView>
  </sheetViews>
  <sheetFormatPr defaultRowHeight="15"/>
  <cols>
    <col min="1" max="1" width="12.28515625" customWidth="1"/>
    <col min="2" max="2" width="10.28515625" customWidth="1"/>
    <col min="4" max="4" width="11.28515625" customWidth="1"/>
    <col min="7" max="7" width="26" customWidth="1"/>
    <col min="8" max="8" width="20.28515625" bestFit="1" customWidth="1"/>
    <col min="9" max="9" width="18.28515625" bestFit="1" customWidth="1"/>
    <col min="10" max="10" width="11.7109375" bestFit="1" customWidth="1"/>
  </cols>
  <sheetData>
    <row r="1" spans="1:12" ht="23.25">
      <c r="A1" s="316"/>
      <c r="B1" s="318" t="s">
        <v>40</v>
      </c>
      <c r="C1" s="319"/>
      <c r="D1" s="319"/>
      <c r="E1" s="319"/>
      <c r="F1" s="319"/>
      <c r="G1" s="319"/>
      <c r="H1" s="320"/>
      <c r="I1" s="12"/>
      <c r="J1" s="9"/>
      <c r="K1" s="9"/>
      <c r="L1" s="10"/>
    </row>
    <row r="2" spans="1:12" ht="23.25">
      <c r="A2" s="317"/>
      <c r="B2" s="321"/>
      <c r="C2" s="322"/>
      <c r="D2" s="322"/>
      <c r="E2" s="322"/>
      <c r="F2" s="322"/>
      <c r="G2" s="322"/>
      <c r="H2" s="323"/>
      <c r="I2" s="13"/>
      <c r="L2" s="11"/>
    </row>
    <row r="3" spans="1:12" ht="23.25">
      <c r="A3" s="317"/>
      <c r="B3" s="321"/>
      <c r="C3" s="322"/>
      <c r="D3" s="322"/>
      <c r="E3" s="322"/>
      <c r="F3" s="322"/>
      <c r="G3" s="322"/>
      <c r="H3" s="323"/>
      <c r="I3" s="13"/>
      <c r="L3" s="11"/>
    </row>
    <row r="4" spans="1:12" ht="23.25">
      <c r="A4" s="317"/>
      <c r="B4" s="321"/>
      <c r="C4" s="322"/>
      <c r="D4" s="322"/>
      <c r="E4" s="322"/>
      <c r="F4" s="322"/>
      <c r="G4" s="322"/>
      <c r="H4" s="323"/>
      <c r="I4" s="13"/>
      <c r="L4" s="11"/>
    </row>
    <row r="5" spans="1:12" ht="16.5">
      <c r="A5" s="310" t="s">
        <v>54</v>
      </c>
      <c r="B5" s="311"/>
      <c r="C5" s="24" t="s">
        <v>64</v>
      </c>
      <c r="D5" s="25"/>
      <c r="E5" s="25"/>
      <c r="F5" s="25"/>
      <c r="G5" s="25"/>
      <c r="H5" s="25"/>
      <c r="I5" s="25"/>
      <c r="J5" s="25"/>
      <c r="K5" s="25"/>
      <c r="L5" s="26"/>
    </row>
    <row r="6" spans="1:12" ht="16.5">
      <c r="A6" s="310" t="s">
        <v>59</v>
      </c>
      <c r="B6" s="311"/>
      <c r="C6" s="24" t="s">
        <v>61</v>
      </c>
      <c r="D6" s="25"/>
      <c r="E6" s="25"/>
      <c r="F6" s="25"/>
      <c r="G6" s="25"/>
      <c r="H6" s="25"/>
      <c r="I6" s="25"/>
      <c r="J6" s="25"/>
      <c r="K6" s="25"/>
      <c r="L6" s="26"/>
    </row>
    <row r="7" spans="1:12" ht="16.5">
      <c r="A7" s="324" t="s">
        <v>62</v>
      </c>
      <c r="B7" s="325"/>
      <c r="C7" s="24" t="s">
        <v>63</v>
      </c>
      <c r="D7" s="25"/>
      <c r="E7" s="25"/>
      <c r="F7" s="25"/>
      <c r="G7" s="25"/>
      <c r="H7" s="25"/>
      <c r="I7" s="25"/>
      <c r="J7" s="25"/>
      <c r="K7" s="25"/>
      <c r="L7" s="26"/>
    </row>
    <row r="8" spans="1:12" ht="16.5">
      <c r="A8" s="310" t="s">
        <v>55</v>
      </c>
      <c r="B8" s="311"/>
      <c r="C8" s="24" t="s">
        <v>53</v>
      </c>
      <c r="D8" s="25"/>
      <c r="E8" s="25"/>
      <c r="F8" s="25"/>
      <c r="G8" s="25"/>
      <c r="H8" s="25"/>
      <c r="I8" s="25"/>
      <c r="J8" s="25"/>
      <c r="K8" s="25"/>
      <c r="L8" s="26"/>
    </row>
    <row r="9" spans="1:12" ht="15.75">
      <c r="A9" s="312" t="s">
        <v>109</v>
      </c>
      <c r="B9" s="313"/>
      <c r="C9" s="313"/>
      <c r="D9" s="313"/>
      <c r="E9" s="313"/>
      <c r="F9" s="313"/>
      <c r="G9" s="313"/>
      <c r="H9" s="313"/>
      <c r="I9" s="313"/>
      <c r="J9" s="313"/>
      <c r="K9" s="313"/>
      <c r="L9" s="314"/>
    </row>
    <row r="10" spans="1:12" ht="15.75">
      <c r="A10" s="18" t="s">
        <v>41</v>
      </c>
      <c r="B10" s="14"/>
      <c r="C10" s="14"/>
      <c r="D10" s="14"/>
      <c r="E10" s="14"/>
      <c r="F10" s="14"/>
      <c r="G10" s="15" t="s">
        <v>42</v>
      </c>
      <c r="H10" s="16"/>
      <c r="I10" s="14"/>
      <c r="J10" s="14"/>
      <c r="K10" s="14"/>
      <c r="L10" s="19"/>
    </row>
    <row r="11" spans="1:12">
      <c r="A11" s="326"/>
      <c r="B11" s="327"/>
      <c r="C11" s="327"/>
      <c r="D11" s="327"/>
      <c r="E11" s="327"/>
      <c r="F11" s="327"/>
      <c r="G11" s="327"/>
      <c r="H11" s="327"/>
      <c r="I11" s="327"/>
      <c r="J11" s="327"/>
      <c r="K11" s="327"/>
      <c r="L11" s="328"/>
    </row>
    <row r="12" spans="1:12">
      <c r="A12" s="18" t="s">
        <v>120</v>
      </c>
      <c r="B12" s="40">
        <v>45007</v>
      </c>
      <c r="C12" s="7"/>
      <c r="D12" s="15"/>
      <c r="E12" s="17"/>
      <c r="F12" s="16"/>
      <c r="G12" s="15" t="s">
        <v>119</v>
      </c>
      <c r="I12" s="17"/>
      <c r="J12" s="17"/>
      <c r="K12" s="17"/>
      <c r="L12" s="20"/>
    </row>
    <row r="13" spans="1:12">
      <c r="A13" s="334" t="s">
        <v>44</v>
      </c>
      <c r="B13" s="332" t="s">
        <v>45</v>
      </c>
      <c r="C13" s="315" t="s">
        <v>46</v>
      </c>
      <c r="D13" s="315" t="s">
        <v>69</v>
      </c>
      <c r="E13" s="315" t="s">
        <v>70</v>
      </c>
      <c r="F13" s="315" t="s">
        <v>47</v>
      </c>
      <c r="G13" s="335" t="s">
        <v>79</v>
      </c>
      <c r="H13" s="329" t="s">
        <v>49</v>
      </c>
      <c r="I13" s="330"/>
      <c r="J13" s="331"/>
      <c r="K13" s="332" t="s">
        <v>26</v>
      </c>
      <c r="L13" s="333" t="s">
        <v>50</v>
      </c>
    </row>
    <row r="14" spans="1:12" ht="45">
      <c r="A14" s="334"/>
      <c r="B14" s="332"/>
      <c r="C14" s="315"/>
      <c r="D14" s="315"/>
      <c r="E14" s="315"/>
      <c r="F14" s="315"/>
      <c r="G14" s="335"/>
      <c r="H14" s="27" t="s">
        <v>51</v>
      </c>
      <c r="I14" s="28" t="s">
        <v>52</v>
      </c>
      <c r="J14" s="27" t="s">
        <v>56</v>
      </c>
      <c r="K14" s="332"/>
      <c r="L14" s="333"/>
    </row>
    <row r="15" spans="1:12">
      <c r="A15" s="37">
        <v>1</v>
      </c>
      <c r="B15" s="34" t="s">
        <v>71</v>
      </c>
      <c r="C15" s="34">
        <v>99.3</v>
      </c>
      <c r="D15" s="34" t="s">
        <v>110</v>
      </c>
      <c r="E15" s="34" t="s">
        <v>111</v>
      </c>
      <c r="F15" s="34">
        <v>296</v>
      </c>
      <c r="G15" s="34" t="s">
        <v>118</v>
      </c>
      <c r="H15" s="34" t="s">
        <v>133</v>
      </c>
      <c r="I15" s="34" t="s">
        <v>132</v>
      </c>
      <c r="J15" s="36">
        <v>0.16666666666666666</v>
      </c>
      <c r="K15" s="34"/>
      <c r="L15" s="39"/>
    </row>
    <row r="16" spans="1:12">
      <c r="A16" s="37">
        <f>1+A15</f>
        <v>2</v>
      </c>
      <c r="B16" s="34" t="s">
        <v>71</v>
      </c>
      <c r="C16" s="34">
        <v>99.3</v>
      </c>
      <c r="D16" s="34" t="s">
        <v>111</v>
      </c>
      <c r="E16" s="34" t="s">
        <v>112</v>
      </c>
      <c r="F16" s="34">
        <v>63</v>
      </c>
      <c r="G16" s="34" t="s">
        <v>118</v>
      </c>
      <c r="H16" s="34" t="s">
        <v>133</v>
      </c>
      <c r="I16" s="34" t="s">
        <v>132</v>
      </c>
      <c r="J16" s="36">
        <v>0.16666666666666666</v>
      </c>
      <c r="K16" s="34"/>
      <c r="L16" s="39"/>
    </row>
    <row r="17" spans="1:12">
      <c r="A17" s="37">
        <f t="shared" ref="A17:A21" si="0">1+A16</f>
        <v>3</v>
      </c>
      <c r="B17" s="34" t="s">
        <v>71</v>
      </c>
      <c r="C17" s="34">
        <v>99.3</v>
      </c>
      <c r="D17" s="34" t="s">
        <v>112</v>
      </c>
      <c r="E17" s="34" t="s">
        <v>113</v>
      </c>
      <c r="F17" s="34">
        <v>391</v>
      </c>
      <c r="G17" s="34" t="s">
        <v>118</v>
      </c>
      <c r="H17" s="34" t="s">
        <v>133</v>
      </c>
      <c r="I17" s="34" t="s">
        <v>132</v>
      </c>
      <c r="J17" s="36">
        <v>0.16666666666666666</v>
      </c>
      <c r="K17" s="34"/>
      <c r="L17" s="39"/>
    </row>
    <row r="18" spans="1:12">
      <c r="A18" s="37">
        <f t="shared" si="0"/>
        <v>4</v>
      </c>
      <c r="B18" s="34" t="s">
        <v>71</v>
      </c>
      <c r="C18" s="34">
        <v>56.7</v>
      </c>
      <c r="D18" s="34" t="s">
        <v>112</v>
      </c>
      <c r="E18" s="34" t="s">
        <v>114</v>
      </c>
      <c r="F18" s="34">
        <v>209</v>
      </c>
      <c r="G18" s="34" t="s">
        <v>118</v>
      </c>
      <c r="H18" s="34" t="s">
        <v>133</v>
      </c>
      <c r="I18" s="34" t="s">
        <v>132</v>
      </c>
      <c r="J18" s="36">
        <v>0.16666666666666666</v>
      </c>
      <c r="K18" s="34"/>
      <c r="L18" s="39"/>
    </row>
    <row r="19" spans="1:12">
      <c r="A19" s="37">
        <f t="shared" si="0"/>
        <v>5</v>
      </c>
      <c r="B19" s="34" t="s">
        <v>71</v>
      </c>
      <c r="C19" s="34">
        <v>56.7</v>
      </c>
      <c r="D19" s="34" t="s">
        <v>114</v>
      </c>
      <c r="E19" s="34" t="s">
        <v>115</v>
      </c>
      <c r="F19" s="34">
        <v>68</v>
      </c>
      <c r="G19" s="34" t="s">
        <v>118</v>
      </c>
      <c r="H19" s="34" t="s">
        <v>133</v>
      </c>
      <c r="I19" s="34" t="s">
        <v>132</v>
      </c>
      <c r="J19" s="36">
        <v>0.16666666666666666</v>
      </c>
      <c r="K19" s="34"/>
      <c r="L19" s="39"/>
    </row>
    <row r="20" spans="1:12">
      <c r="A20" s="37">
        <f t="shared" si="0"/>
        <v>6</v>
      </c>
      <c r="B20" s="34" t="s">
        <v>71</v>
      </c>
      <c r="C20" s="34">
        <v>56.7</v>
      </c>
      <c r="D20" s="34" t="s">
        <v>114</v>
      </c>
      <c r="E20" s="34" t="s">
        <v>116</v>
      </c>
      <c r="F20" s="34">
        <v>43</v>
      </c>
      <c r="G20" s="34" t="s">
        <v>118</v>
      </c>
      <c r="H20" s="34" t="s">
        <v>133</v>
      </c>
      <c r="I20" s="34" t="s">
        <v>132</v>
      </c>
      <c r="J20" s="36">
        <v>0.16666666666666666</v>
      </c>
      <c r="K20" s="34"/>
      <c r="L20" s="39"/>
    </row>
    <row r="21" spans="1:12">
      <c r="A21" s="37">
        <f t="shared" si="0"/>
        <v>7</v>
      </c>
      <c r="B21" s="34" t="s">
        <v>71</v>
      </c>
      <c r="C21" s="34">
        <v>56.7</v>
      </c>
      <c r="D21" s="34" t="s">
        <v>110</v>
      </c>
      <c r="E21" s="34" t="s">
        <v>117</v>
      </c>
      <c r="F21" s="34">
        <v>106</v>
      </c>
      <c r="G21" s="34" t="s">
        <v>118</v>
      </c>
      <c r="H21" s="34" t="s">
        <v>133</v>
      </c>
      <c r="I21" s="34" t="s">
        <v>132</v>
      </c>
      <c r="J21" s="36">
        <v>0.16666666666666666</v>
      </c>
      <c r="K21" s="34"/>
      <c r="L21" s="39"/>
    </row>
    <row r="22" spans="1:12">
      <c r="A22" s="37"/>
      <c r="B22" s="8"/>
      <c r="C22" s="8"/>
      <c r="D22" s="8"/>
      <c r="E22" s="8"/>
      <c r="F22" s="8"/>
      <c r="G22" s="8"/>
      <c r="H22" s="8"/>
      <c r="I22" s="8"/>
      <c r="J22" s="8"/>
      <c r="K22" s="8"/>
      <c r="L22" s="23"/>
    </row>
    <row r="23" spans="1:12">
      <c r="A23" s="21"/>
      <c r="B23" s="8"/>
      <c r="C23" s="8"/>
      <c r="D23" s="8"/>
      <c r="E23" s="8"/>
      <c r="F23" s="8"/>
      <c r="G23" s="8"/>
      <c r="H23" s="8"/>
      <c r="I23" s="8"/>
      <c r="J23" s="8"/>
      <c r="K23" s="8"/>
      <c r="L23" s="23"/>
    </row>
    <row r="24" spans="1:12">
      <c r="A24" s="21"/>
      <c r="B24" s="8"/>
      <c r="C24" s="8"/>
      <c r="D24" s="8"/>
      <c r="E24" s="8"/>
      <c r="F24" s="8"/>
      <c r="G24" s="8"/>
      <c r="H24" s="8"/>
      <c r="I24" s="8"/>
      <c r="J24" s="8"/>
      <c r="K24" s="8"/>
      <c r="L24" s="23"/>
    </row>
    <row r="25" spans="1:12">
      <c r="A25" s="21"/>
      <c r="B25" s="8"/>
      <c r="C25" s="8"/>
      <c r="D25" s="8"/>
      <c r="E25" s="8"/>
      <c r="F25" s="8"/>
      <c r="G25" s="8"/>
      <c r="H25" s="8"/>
      <c r="I25" s="8"/>
      <c r="J25" s="8"/>
      <c r="K25" s="8"/>
      <c r="L25" s="23"/>
    </row>
    <row r="26" spans="1:12">
      <c r="A26" s="21"/>
      <c r="B26" s="8"/>
      <c r="C26" s="8"/>
      <c r="D26" s="8"/>
      <c r="E26" s="8"/>
      <c r="F26" s="8"/>
      <c r="G26" s="8"/>
      <c r="H26" s="8"/>
      <c r="I26" s="8"/>
      <c r="J26" s="8"/>
      <c r="K26" s="8"/>
      <c r="L26" s="23"/>
    </row>
    <row r="27" spans="1:12">
      <c r="A27" s="21"/>
      <c r="B27" s="8"/>
      <c r="C27" s="8"/>
      <c r="D27" s="8"/>
      <c r="E27" s="8"/>
      <c r="F27" s="8"/>
      <c r="G27" s="8"/>
      <c r="H27" s="8"/>
      <c r="I27" s="8"/>
      <c r="J27" s="8"/>
      <c r="K27" s="8"/>
      <c r="L27" s="22"/>
    </row>
    <row r="28" spans="1:12">
      <c r="A28" s="21"/>
      <c r="B28" s="8"/>
      <c r="C28" s="8"/>
      <c r="D28" s="8"/>
      <c r="E28" s="8"/>
      <c r="F28" s="8"/>
      <c r="G28" s="8"/>
      <c r="H28" s="8"/>
      <c r="I28" s="8"/>
      <c r="J28" s="8"/>
      <c r="K28" s="8"/>
      <c r="L28" s="22"/>
    </row>
    <row r="29" spans="1:12">
      <c r="A29" s="348"/>
      <c r="B29" s="331"/>
      <c r="C29" s="339" t="s">
        <v>57</v>
      </c>
      <c r="D29" s="340"/>
      <c r="E29" s="340"/>
      <c r="F29" s="341"/>
      <c r="G29" s="339" t="s">
        <v>58</v>
      </c>
      <c r="H29" s="340"/>
      <c r="I29" s="341"/>
      <c r="J29" s="339" t="s">
        <v>34</v>
      </c>
      <c r="K29" s="340"/>
      <c r="L29" s="342"/>
    </row>
    <row r="30" spans="1:12">
      <c r="A30" s="343" t="s">
        <v>35</v>
      </c>
      <c r="B30" s="289"/>
      <c r="C30" s="336" t="s">
        <v>96</v>
      </c>
      <c r="D30" s="337"/>
      <c r="E30" s="337"/>
      <c r="F30" s="347"/>
      <c r="G30" s="336"/>
      <c r="H30" s="337"/>
      <c r="I30" s="347"/>
      <c r="J30" s="336"/>
      <c r="K30" s="337"/>
      <c r="L30" s="338"/>
    </row>
    <row r="31" spans="1:12">
      <c r="A31" s="343" t="s">
        <v>36</v>
      </c>
      <c r="B31" s="289"/>
      <c r="C31" s="336" t="s">
        <v>97</v>
      </c>
      <c r="D31" s="337"/>
      <c r="E31" s="337"/>
      <c r="F31" s="347"/>
      <c r="G31" s="336"/>
      <c r="H31" s="337"/>
      <c r="I31" s="347"/>
      <c r="J31" s="336"/>
      <c r="K31" s="337"/>
      <c r="L31" s="338"/>
    </row>
    <row r="32" spans="1:12">
      <c r="A32" s="343" t="s">
        <v>37</v>
      </c>
      <c r="B32" s="289"/>
      <c r="C32" s="336"/>
      <c r="D32" s="337"/>
      <c r="E32" s="337"/>
      <c r="F32" s="347"/>
      <c r="G32" s="336"/>
      <c r="H32" s="337"/>
      <c r="I32" s="347"/>
      <c r="J32" s="336"/>
      <c r="K32" s="337"/>
      <c r="L32" s="338"/>
    </row>
    <row r="33" spans="1:12" ht="15.75" thickBot="1">
      <c r="A33" s="349" t="s">
        <v>38</v>
      </c>
      <c r="B33" s="350"/>
      <c r="C33" s="365">
        <v>44985</v>
      </c>
      <c r="D33" s="366"/>
      <c r="E33" s="366"/>
      <c r="F33" s="367"/>
      <c r="G33" s="354"/>
      <c r="H33" s="355"/>
      <c r="I33" s="356"/>
      <c r="J33" s="354"/>
      <c r="K33" s="355"/>
      <c r="L33" s="357"/>
    </row>
  </sheetData>
  <mergeCells count="38">
    <mergeCell ref="A8:B8"/>
    <mergeCell ref="A1:A4"/>
    <mergeCell ref="B1:H4"/>
    <mergeCell ref="A5:B5"/>
    <mergeCell ref="A6:B6"/>
    <mergeCell ref="A7:B7"/>
    <mergeCell ref="A9:L9"/>
    <mergeCell ref="A11:L11"/>
    <mergeCell ref="A13:A14"/>
    <mergeCell ref="B13:B14"/>
    <mergeCell ref="C13:C14"/>
    <mergeCell ref="D13:D14"/>
    <mergeCell ref="E13:E14"/>
    <mergeCell ref="F13:F14"/>
    <mergeCell ref="G13:G14"/>
    <mergeCell ref="H13:J13"/>
    <mergeCell ref="K13:K14"/>
    <mergeCell ref="L13:L14"/>
    <mergeCell ref="A29:B29"/>
    <mergeCell ref="C29:F29"/>
    <mergeCell ref="G29:I29"/>
    <mergeCell ref="J29:L29"/>
    <mergeCell ref="A30:B30"/>
    <mergeCell ref="C30:F30"/>
    <mergeCell ref="G30:I30"/>
    <mergeCell ref="J30:L30"/>
    <mergeCell ref="A33:B33"/>
    <mergeCell ref="C33:F33"/>
    <mergeCell ref="G33:I33"/>
    <mergeCell ref="J33:L33"/>
    <mergeCell ref="A31:B31"/>
    <mergeCell ref="C31:F31"/>
    <mergeCell ref="G31:I31"/>
    <mergeCell ref="J31:L31"/>
    <mergeCell ref="A32:B32"/>
    <mergeCell ref="C32:F32"/>
    <mergeCell ref="G32:I32"/>
    <mergeCell ref="J32:L32"/>
  </mergeCells>
  <pageMargins left="0.70866141732283472" right="0.70866141732283472" top="0.74803149606299213" bottom="0.74803149606299213" header="0.31496062992125984" footer="0.31496062992125984"/>
  <pageSetup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3"/>
  <sheetViews>
    <sheetView topLeftCell="A34" workbookViewId="0">
      <selection activeCell="A52" sqref="A52:L56"/>
    </sheetView>
  </sheetViews>
  <sheetFormatPr defaultRowHeight="15"/>
  <cols>
    <col min="1" max="1" width="13" customWidth="1"/>
    <col min="2" max="2" width="15.28515625" bestFit="1" customWidth="1"/>
    <col min="7" max="7" width="21.5703125" customWidth="1"/>
    <col min="8" max="8" width="13.7109375" customWidth="1"/>
    <col min="9" max="9" width="15.140625" customWidth="1"/>
    <col min="10" max="10" width="11.85546875" customWidth="1"/>
    <col min="14" max="14" width="11.5703125" customWidth="1"/>
    <col min="15" max="15" width="15.28515625" bestFit="1" customWidth="1"/>
    <col min="17" max="17" width="10.5703125" bestFit="1" customWidth="1"/>
    <col min="20" max="20" width="22.140625" customWidth="1"/>
    <col min="21" max="21" width="11.28515625" bestFit="1" customWidth="1"/>
    <col min="28" max="28" width="9.28515625" customWidth="1"/>
    <col min="29" max="29" width="10.42578125" bestFit="1" customWidth="1"/>
    <col min="34" max="34" width="12.42578125" customWidth="1"/>
    <col min="36" max="36" width="10.42578125" bestFit="1" customWidth="1"/>
    <col min="43" max="43" width="9.85546875" customWidth="1"/>
  </cols>
  <sheetData>
    <row r="1" spans="1:48" ht="23.25">
      <c r="A1" s="316"/>
      <c r="B1" s="318" t="s">
        <v>40</v>
      </c>
      <c r="C1" s="319"/>
      <c r="D1" s="319"/>
      <c r="E1" s="319"/>
      <c r="F1" s="319"/>
      <c r="G1" s="319"/>
      <c r="H1" s="320"/>
      <c r="I1" s="12"/>
      <c r="J1" s="9"/>
      <c r="K1" s="9"/>
      <c r="L1" s="10"/>
      <c r="N1" s="316"/>
      <c r="O1" s="318" t="s">
        <v>40</v>
      </c>
      <c r="P1" s="319"/>
      <c r="Q1" s="319"/>
      <c r="R1" s="319"/>
      <c r="S1" s="319"/>
      <c r="T1" s="319"/>
      <c r="U1" s="320"/>
      <c r="V1" s="12"/>
      <c r="W1" s="9"/>
      <c r="X1" s="9"/>
      <c r="Y1" s="10"/>
      <c r="AB1" s="316"/>
      <c r="AC1" s="318" t="s">
        <v>40</v>
      </c>
      <c r="AD1" s="319"/>
      <c r="AE1" s="319"/>
      <c r="AF1" s="319"/>
      <c r="AG1" s="319"/>
      <c r="AH1" s="319"/>
      <c r="AI1" s="320"/>
      <c r="AJ1" s="318"/>
      <c r="AK1" s="319"/>
      <c r="AL1" s="319"/>
      <c r="AM1" s="320"/>
    </row>
    <row r="2" spans="1:48" ht="23.25">
      <c r="A2" s="317"/>
      <c r="B2" s="321"/>
      <c r="C2" s="322"/>
      <c r="D2" s="322"/>
      <c r="E2" s="322"/>
      <c r="F2" s="322"/>
      <c r="G2" s="322"/>
      <c r="H2" s="323"/>
      <c r="I2" s="13"/>
      <c r="L2" s="11"/>
      <c r="N2" s="317"/>
      <c r="O2" s="321"/>
      <c r="P2" s="322"/>
      <c r="Q2" s="322"/>
      <c r="R2" s="322"/>
      <c r="S2" s="322"/>
      <c r="T2" s="322"/>
      <c r="U2" s="323"/>
      <c r="V2" s="13"/>
      <c r="Y2" s="11"/>
      <c r="AB2" s="317"/>
      <c r="AC2" s="321"/>
      <c r="AD2" s="322"/>
      <c r="AE2" s="322"/>
      <c r="AF2" s="322"/>
      <c r="AG2" s="322"/>
      <c r="AH2" s="322"/>
      <c r="AI2" s="323"/>
      <c r="AJ2" s="321"/>
      <c r="AK2" s="322"/>
      <c r="AL2" s="322"/>
      <c r="AM2" s="323"/>
    </row>
    <row r="3" spans="1:48" ht="23.25">
      <c r="A3" s="317"/>
      <c r="B3" s="321"/>
      <c r="C3" s="322"/>
      <c r="D3" s="322"/>
      <c r="E3" s="322"/>
      <c r="F3" s="322"/>
      <c r="G3" s="322"/>
      <c r="H3" s="323"/>
      <c r="I3" s="13"/>
      <c r="L3" s="11"/>
      <c r="N3" s="317"/>
      <c r="O3" s="321"/>
      <c r="P3" s="322"/>
      <c r="Q3" s="322"/>
      <c r="R3" s="322"/>
      <c r="S3" s="322"/>
      <c r="T3" s="322"/>
      <c r="U3" s="323"/>
      <c r="V3" s="13"/>
      <c r="Y3" s="11"/>
      <c r="AB3" s="317"/>
      <c r="AC3" s="321"/>
      <c r="AD3" s="322"/>
      <c r="AE3" s="322"/>
      <c r="AF3" s="322"/>
      <c r="AG3" s="322"/>
      <c r="AH3" s="322"/>
      <c r="AI3" s="323"/>
      <c r="AJ3" s="321"/>
      <c r="AK3" s="322"/>
      <c r="AL3" s="322"/>
      <c r="AM3" s="323"/>
    </row>
    <row r="4" spans="1:48" ht="23.25">
      <c r="A4" s="317"/>
      <c r="B4" s="321"/>
      <c r="C4" s="322"/>
      <c r="D4" s="322"/>
      <c r="E4" s="322"/>
      <c r="F4" s="322"/>
      <c r="G4" s="322"/>
      <c r="H4" s="323"/>
      <c r="I4" s="13"/>
      <c r="L4" s="11"/>
      <c r="N4" s="317"/>
      <c r="O4" s="321"/>
      <c r="P4" s="322"/>
      <c r="Q4" s="322"/>
      <c r="R4" s="322"/>
      <c r="S4" s="322"/>
      <c r="T4" s="322"/>
      <c r="U4" s="323"/>
      <c r="V4" s="13"/>
      <c r="Y4" s="11"/>
      <c r="AB4" s="317"/>
      <c r="AC4" s="321"/>
      <c r="AD4" s="322"/>
      <c r="AE4" s="322"/>
      <c r="AF4" s="322"/>
      <c r="AG4" s="322"/>
      <c r="AH4" s="322"/>
      <c r="AI4" s="323"/>
      <c r="AJ4" s="419"/>
      <c r="AK4" s="420"/>
      <c r="AL4" s="420"/>
      <c r="AM4" s="421"/>
    </row>
    <row r="5" spans="1:48" ht="16.5">
      <c r="A5" s="310" t="s">
        <v>54</v>
      </c>
      <c r="B5" s="311"/>
      <c r="C5" s="24" t="s">
        <v>64</v>
      </c>
      <c r="D5" s="25"/>
      <c r="E5" s="25"/>
      <c r="F5" s="25"/>
      <c r="G5" s="25"/>
      <c r="H5" s="25"/>
      <c r="I5" s="25"/>
      <c r="J5" s="25"/>
      <c r="K5" s="25"/>
      <c r="L5" s="26"/>
      <c r="N5" s="310" t="s">
        <v>54</v>
      </c>
      <c r="O5" s="311"/>
      <c r="P5" s="24" t="s">
        <v>64</v>
      </c>
      <c r="Q5" s="25"/>
      <c r="R5" s="25"/>
      <c r="S5" s="25"/>
      <c r="T5" s="25"/>
      <c r="U5" s="25"/>
      <c r="V5" s="25"/>
      <c r="W5" s="25"/>
      <c r="X5" s="25"/>
      <c r="Y5" s="26"/>
      <c r="AB5" s="310" t="s">
        <v>54</v>
      </c>
      <c r="AC5" s="311"/>
      <c r="AD5" s="24" t="s">
        <v>64</v>
      </c>
      <c r="AE5" s="25"/>
      <c r="AF5" s="25"/>
      <c r="AG5" s="25"/>
      <c r="AH5" s="25"/>
      <c r="AI5" s="25"/>
      <c r="AJ5" s="25"/>
      <c r="AK5" s="25"/>
      <c r="AL5" s="25"/>
      <c r="AM5" s="26"/>
    </row>
    <row r="6" spans="1:48" ht="16.5">
      <c r="A6" s="310" t="s">
        <v>59</v>
      </c>
      <c r="B6" s="311"/>
      <c r="C6" s="24" t="s">
        <v>61</v>
      </c>
      <c r="D6" s="25"/>
      <c r="E6" s="25"/>
      <c r="F6" s="25"/>
      <c r="G6" s="25"/>
      <c r="H6" s="25"/>
      <c r="I6" s="25"/>
      <c r="J6" s="25"/>
      <c r="K6" s="25"/>
      <c r="L6" s="26"/>
      <c r="N6" s="310" t="s">
        <v>59</v>
      </c>
      <c r="O6" s="311"/>
      <c r="P6" s="24" t="s">
        <v>61</v>
      </c>
      <c r="Q6" s="25"/>
      <c r="R6" s="25"/>
      <c r="S6" s="25"/>
      <c r="T6" s="25"/>
      <c r="U6" s="25"/>
      <c r="V6" s="25"/>
      <c r="W6" s="25"/>
      <c r="X6" s="25"/>
      <c r="Y6" s="26"/>
      <c r="AB6" s="310" t="s">
        <v>59</v>
      </c>
      <c r="AC6" s="311"/>
      <c r="AD6" s="24" t="s">
        <v>61</v>
      </c>
      <c r="AE6" s="25"/>
      <c r="AF6" s="25"/>
      <c r="AG6" s="25"/>
      <c r="AH6" s="25"/>
      <c r="AI6" s="25"/>
      <c r="AJ6" s="25"/>
      <c r="AK6" s="25"/>
      <c r="AL6" s="25"/>
      <c r="AM6" s="26"/>
    </row>
    <row r="7" spans="1:48" ht="16.5">
      <c r="A7" s="324" t="s">
        <v>62</v>
      </c>
      <c r="B7" s="325"/>
      <c r="C7" s="24" t="s">
        <v>63</v>
      </c>
      <c r="D7" s="25"/>
      <c r="E7" s="25"/>
      <c r="F7" s="25"/>
      <c r="G7" s="25"/>
      <c r="H7" s="25"/>
      <c r="I7" s="25"/>
      <c r="J7" s="25"/>
      <c r="K7" s="25"/>
      <c r="L7" s="26"/>
      <c r="N7" s="324" t="s">
        <v>62</v>
      </c>
      <c r="O7" s="325"/>
      <c r="P7" s="24" t="s">
        <v>63</v>
      </c>
      <c r="Q7" s="25"/>
      <c r="R7" s="25"/>
      <c r="S7" s="25"/>
      <c r="T7" s="25"/>
      <c r="U7" s="25"/>
      <c r="V7" s="25"/>
      <c r="W7" s="25"/>
      <c r="X7" s="25"/>
      <c r="Y7" s="26"/>
      <c r="AB7" s="324" t="s">
        <v>62</v>
      </c>
      <c r="AC7" s="325"/>
      <c r="AD7" s="24" t="s">
        <v>63</v>
      </c>
      <c r="AE7" s="25"/>
      <c r="AF7" s="25"/>
      <c r="AG7" s="25"/>
      <c r="AH7" s="25"/>
      <c r="AI7" s="25"/>
      <c r="AJ7" s="25"/>
      <c r="AK7" s="25"/>
      <c r="AL7" s="25"/>
      <c r="AM7" s="26"/>
    </row>
    <row r="8" spans="1:48" ht="16.5">
      <c r="A8" s="310" t="s">
        <v>55</v>
      </c>
      <c r="B8" s="311"/>
      <c r="C8" s="24" t="s">
        <v>53</v>
      </c>
      <c r="D8" s="25"/>
      <c r="E8" s="25"/>
      <c r="F8" s="25"/>
      <c r="G8" s="25"/>
      <c r="H8" s="25"/>
      <c r="I8" s="25"/>
      <c r="J8" s="25"/>
      <c r="K8" s="25"/>
      <c r="L8" s="26"/>
      <c r="N8" s="310" t="s">
        <v>55</v>
      </c>
      <c r="O8" s="311"/>
      <c r="P8" s="24" t="s">
        <v>53</v>
      </c>
      <c r="Q8" s="25"/>
      <c r="R8" s="25"/>
      <c r="S8" s="25"/>
      <c r="T8" s="25"/>
      <c r="U8" s="25"/>
      <c r="V8" s="25"/>
      <c r="W8" s="25"/>
      <c r="X8" s="25"/>
      <c r="Y8" s="26"/>
      <c r="AB8" s="310" t="s">
        <v>55</v>
      </c>
      <c r="AC8" s="311"/>
      <c r="AD8" s="24" t="s">
        <v>53</v>
      </c>
      <c r="AE8" s="25"/>
      <c r="AF8" s="25"/>
      <c r="AG8" s="25"/>
      <c r="AH8" s="25"/>
      <c r="AI8" s="25"/>
      <c r="AJ8" s="25"/>
      <c r="AK8" s="25"/>
      <c r="AL8" s="25"/>
      <c r="AM8" s="26"/>
    </row>
    <row r="9" spans="1:48" ht="15.75">
      <c r="A9" s="312" t="s">
        <v>156</v>
      </c>
      <c r="B9" s="313"/>
      <c r="C9" s="313"/>
      <c r="D9" s="313"/>
      <c r="E9" s="313"/>
      <c r="F9" s="313"/>
      <c r="G9" s="313"/>
      <c r="H9" s="313"/>
      <c r="I9" s="313"/>
      <c r="J9" s="313"/>
      <c r="K9" s="313"/>
      <c r="L9" s="314"/>
      <c r="N9" s="312" t="s">
        <v>156</v>
      </c>
      <c r="O9" s="313"/>
      <c r="P9" s="313"/>
      <c r="Q9" s="313"/>
      <c r="R9" s="313"/>
      <c r="S9" s="313"/>
      <c r="T9" s="313"/>
      <c r="U9" s="313"/>
      <c r="V9" s="313"/>
      <c r="W9" s="313"/>
      <c r="X9" s="313"/>
      <c r="Y9" s="314"/>
      <c r="AB9" s="312" t="s">
        <v>156</v>
      </c>
      <c r="AC9" s="313"/>
      <c r="AD9" s="313"/>
      <c r="AE9" s="313"/>
      <c r="AF9" s="313"/>
      <c r="AG9" s="313"/>
      <c r="AH9" s="313"/>
      <c r="AI9" s="313"/>
      <c r="AJ9" s="313"/>
      <c r="AK9" s="313"/>
      <c r="AL9" s="313"/>
      <c r="AM9" s="314"/>
    </row>
    <row r="10" spans="1:48" ht="15.75">
      <c r="A10" s="18" t="s">
        <v>41</v>
      </c>
      <c r="B10" s="14"/>
      <c r="C10" s="14"/>
      <c r="D10" s="14"/>
      <c r="E10" s="14"/>
      <c r="F10" s="14"/>
      <c r="G10" s="15" t="s">
        <v>42</v>
      </c>
      <c r="H10" s="16"/>
      <c r="I10" s="14"/>
      <c r="J10" s="14"/>
      <c r="K10" s="14"/>
      <c r="L10" s="19"/>
      <c r="N10" s="18" t="s">
        <v>41</v>
      </c>
      <c r="O10" s="14"/>
      <c r="P10" s="14"/>
      <c r="Q10" s="14"/>
      <c r="R10" s="14"/>
      <c r="S10" s="14"/>
      <c r="T10" s="15" t="s">
        <v>42</v>
      </c>
      <c r="U10" s="16"/>
      <c r="V10" s="14"/>
      <c r="W10" s="14"/>
      <c r="X10" s="14"/>
      <c r="Y10" s="19"/>
      <c r="AB10" s="18" t="s">
        <v>41</v>
      </c>
      <c r="AC10" s="14"/>
      <c r="AD10" s="14"/>
      <c r="AE10" s="14"/>
      <c r="AF10" s="14"/>
      <c r="AG10" s="14"/>
      <c r="AH10" s="15" t="s">
        <v>42</v>
      </c>
      <c r="AI10" s="16"/>
      <c r="AJ10" s="14"/>
      <c r="AK10" s="14"/>
      <c r="AL10" s="14"/>
      <c r="AM10" s="19"/>
    </row>
    <row r="11" spans="1:48">
      <c r="A11" s="326"/>
      <c r="B11" s="327"/>
      <c r="C11" s="327"/>
      <c r="D11" s="327"/>
      <c r="E11" s="327"/>
      <c r="F11" s="327"/>
      <c r="G11" s="327"/>
      <c r="H11" s="327"/>
      <c r="I11" s="327"/>
      <c r="J11" s="327"/>
      <c r="K11" s="327"/>
      <c r="L11" s="328"/>
      <c r="N11" s="326"/>
      <c r="O11" s="327"/>
      <c r="P11" s="327"/>
      <c r="Q11" s="327"/>
      <c r="R11" s="327"/>
      <c r="S11" s="327"/>
      <c r="T11" s="327"/>
      <c r="U11" s="327"/>
      <c r="V11" s="327"/>
      <c r="W11" s="327"/>
      <c r="X11" s="327"/>
      <c r="Y11" s="328"/>
      <c r="AB11" s="326"/>
      <c r="AC11" s="327"/>
      <c r="AD11" s="327"/>
      <c r="AE11" s="327"/>
      <c r="AF11" s="327"/>
      <c r="AG11" s="327"/>
      <c r="AH11" s="327"/>
      <c r="AI11" s="327"/>
      <c r="AJ11" s="327"/>
      <c r="AK11" s="327"/>
      <c r="AL11" s="327"/>
      <c r="AM11" s="328"/>
    </row>
    <row r="12" spans="1:48">
      <c r="A12" s="18" t="s">
        <v>120</v>
      </c>
      <c r="B12" s="47">
        <v>45044</v>
      </c>
      <c r="C12" s="7"/>
      <c r="D12" s="15"/>
      <c r="E12" s="17"/>
      <c r="F12" s="16"/>
      <c r="G12" s="15" t="s">
        <v>196</v>
      </c>
      <c r="H12" s="47">
        <v>45044</v>
      </c>
      <c r="I12" s="17"/>
      <c r="J12" s="17"/>
      <c r="K12" s="17"/>
      <c r="L12" s="20"/>
      <c r="N12" s="18" t="s">
        <v>120</v>
      </c>
      <c r="O12" s="47">
        <v>45076</v>
      </c>
      <c r="P12" s="7"/>
      <c r="Q12" s="15"/>
      <c r="R12" s="17"/>
      <c r="S12" s="16"/>
      <c r="T12" s="15" t="s">
        <v>196</v>
      </c>
      <c r="U12" s="47">
        <v>45076</v>
      </c>
      <c r="V12" s="17"/>
      <c r="W12" s="17"/>
      <c r="X12" s="17"/>
      <c r="Y12" s="20"/>
      <c r="AB12" s="18" t="s">
        <v>120</v>
      </c>
      <c r="AC12" s="47">
        <v>45048</v>
      </c>
      <c r="AD12" s="7"/>
      <c r="AE12" s="15"/>
      <c r="AF12" s="17"/>
      <c r="AG12" s="16"/>
      <c r="AH12" s="15" t="s">
        <v>196</v>
      </c>
      <c r="AI12" s="47"/>
      <c r="AJ12" s="35">
        <v>45048</v>
      </c>
      <c r="AK12" s="17"/>
      <c r="AL12" s="17"/>
      <c r="AM12" s="20"/>
    </row>
    <row r="13" spans="1:48" ht="16.5" customHeight="1">
      <c r="A13" s="334" t="s">
        <v>44</v>
      </c>
      <c r="B13" s="332" t="s">
        <v>45</v>
      </c>
      <c r="C13" s="315" t="s">
        <v>46</v>
      </c>
      <c r="D13" s="315" t="s">
        <v>69</v>
      </c>
      <c r="E13" s="315" t="s">
        <v>70</v>
      </c>
      <c r="F13" s="315" t="s">
        <v>47</v>
      </c>
      <c r="G13" s="399" t="s">
        <v>79</v>
      </c>
      <c r="H13" s="329" t="s">
        <v>49</v>
      </c>
      <c r="I13" s="330"/>
      <c r="J13" s="331"/>
      <c r="K13" s="332" t="s">
        <v>26</v>
      </c>
      <c r="L13" s="333" t="s">
        <v>50</v>
      </c>
      <c r="N13" s="334" t="s">
        <v>44</v>
      </c>
      <c r="O13" s="332" t="s">
        <v>45</v>
      </c>
      <c r="P13" s="315" t="s">
        <v>46</v>
      </c>
      <c r="Q13" s="315" t="s">
        <v>69</v>
      </c>
      <c r="R13" s="315" t="s">
        <v>70</v>
      </c>
      <c r="S13" s="315" t="s">
        <v>47</v>
      </c>
      <c r="T13" s="399" t="s">
        <v>79</v>
      </c>
      <c r="U13" s="329" t="s">
        <v>49</v>
      </c>
      <c r="V13" s="330"/>
      <c r="W13" s="331"/>
      <c r="X13" s="332" t="s">
        <v>26</v>
      </c>
      <c r="Y13" s="333" t="s">
        <v>50</v>
      </c>
      <c r="AB13" s="334" t="s">
        <v>44</v>
      </c>
      <c r="AC13" s="332" t="s">
        <v>45</v>
      </c>
      <c r="AD13" s="315" t="s">
        <v>46</v>
      </c>
      <c r="AE13" s="315" t="s">
        <v>69</v>
      </c>
      <c r="AF13" s="315" t="s">
        <v>70</v>
      </c>
      <c r="AG13" s="315" t="s">
        <v>47</v>
      </c>
      <c r="AH13" s="399" t="s">
        <v>79</v>
      </c>
      <c r="AI13" s="329" t="s">
        <v>49</v>
      </c>
      <c r="AJ13" s="330"/>
      <c r="AK13" s="331"/>
      <c r="AL13" s="332" t="s">
        <v>26</v>
      </c>
      <c r="AM13" s="333" t="s">
        <v>50</v>
      </c>
      <c r="AQ13" s="32" t="s">
        <v>435</v>
      </c>
      <c r="AR13" s="32" t="s">
        <v>436</v>
      </c>
    </row>
    <row r="14" spans="1:48" ht="60">
      <c r="A14" s="334"/>
      <c r="B14" s="332"/>
      <c r="C14" s="315"/>
      <c r="D14" s="315"/>
      <c r="E14" s="315"/>
      <c r="F14" s="315"/>
      <c r="G14" s="400"/>
      <c r="H14" s="27" t="s">
        <v>51</v>
      </c>
      <c r="I14" s="28" t="s">
        <v>52</v>
      </c>
      <c r="J14" s="27" t="s">
        <v>56</v>
      </c>
      <c r="K14" s="332"/>
      <c r="L14" s="333"/>
      <c r="N14" s="334"/>
      <c r="O14" s="332"/>
      <c r="P14" s="315"/>
      <c r="Q14" s="315"/>
      <c r="R14" s="315"/>
      <c r="S14" s="315"/>
      <c r="T14" s="400"/>
      <c r="U14" s="27" t="s">
        <v>51</v>
      </c>
      <c r="V14" s="28" t="s">
        <v>52</v>
      </c>
      <c r="W14" s="27" t="s">
        <v>56</v>
      </c>
      <c r="X14" s="332"/>
      <c r="Y14" s="333"/>
      <c r="AB14" s="334"/>
      <c r="AC14" s="332"/>
      <c r="AD14" s="315"/>
      <c r="AE14" s="315"/>
      <c r="AF14" s="315"/>
      <c r="AG14" s="315"/>
      <c r="AH14" s="400"/>
      <c r="AI14" s="27" t="s">
        <v>51</v>
      </c>
      <c r="AJ14" s="28" t="s">
        <v>52</v>
      </c>
      <c r="AK14" s="27" t="s">
        <v>56</v>
      </c>
      <c r="AL14" s="332"/>
      <c r="AM14" s="333"/>
      <c r="AQ14" s="67" t="s">
        <v>395</v>
      </c>
      <c r="AR14" s="67" t="s">
        <v>77</v>
      </c>
      <c r="AS14" s="42" t="s">
        <v>396</v>
      </c>
      <c r="AT14" s="34"/>
      <c r="AU14" s="34">
        <v>63</v>
      </c>
      <c r="AV14" s="34">
        <v>32</v>
      </c>
    </row>
    <row r="15" spans="1:48" ht="15.75">
      <c r="A15" s="72">
        <v>1</v>
      </c>
      <c r="B15" s="73" t="s">
        <v>71</v>
      </c>
      <c r="C15" s="73">
        <v>67.400000000000006</v>
      </c>
      <c r="D15" s="73" t="s">
        <v>158</v>
      </c>
      <c r="E15" s="73" t="s">
        <v>157</v>
      </c>
      <c r="F15" s="73">
        <v>452.5</v>
      </c>
      <c r="G15" s="73" t="s">
        <v>194</v>
      </c>
      <c r="H15" s="73">
        <v>3</v>
      </c>
      <c r="I15" s="73">
        <v>1</v>
      </c>
      <c r="J15" s="74" t="s">
        <v>195</v>
      </c>
      <c r="K15" s="73" t="s">
        <v>246</v>
      </c>
      <c r="L15" s="75"/>
      <c r="M15" s="76"/>
      <c r="N15" s="72">
        <v>1</v>
      </c>
      <c r="O15" s="73" t="s">
        <v>71</v>
      </c>
      <c r="P15" s="73">
        <v>126.3</v>
      </c>
      <c r="Q15" s="73" t="s">
        <v>189</v>
      </c>
      <c r="R15" s="73" t="s">
        <v>197</v>
      </c>
      <c r="S15" s="73">
        <v>95.8</v>
      </c>
      <c r="T15" s="73" t="s">
        <v>194</v>
      </c>
      <c r="U15" s="73">
        <v>3</v>
      </c>
      <c r="V15" s="73">
        <v>1</v>
      </c>
      <c r="W15" s="74" t="s">
        <v>195</v>
      </c>
      <c r="X15" s="73" t="s">
        <v>246</v>
      </c>
      <c r="Y15" s="75"/>
      <c r="Z15" s="76"/>
      <c r="AA15" s="76"/>
      <c r="AB15" s="71">
        <v>1</v>
      </c>
      <c r="AC15" s="73" t="s">
        <v>71</v>
      </c>
      <c r="AD15" s="71">
        <v>99.3</v>
      </c>
      <c r="AE15" s="71" t="s">
        <v>232</v>
      </c>
      <c r="AF15" s="71" t="s">
        <v>247</v>
      </c>
      <c r="AG15" s="73">
        <v>1474</v>
      </c>
      <c r="AH15" s="73" t="s">
        <v>194</v>
      </c>
      <c r="AI15" s="73">
        <v>3</v>
      </c>
      <c r="AJ15" s="73">
        <v>1</v>
      </c>
      <c r="AK15" s="74" t="s">
        <v>195</v>
      </c>
      <c r="AL15" s="73" t="s">
        <v>246</v>
      </c>
      <c r="AM15" s="77"/>
      <c r="AQ15" s="67" t="s">
        <v>77</v>
      </c>
      <c r="AR15" s="67" t="s">
        <v>346</v>
      </c>
      <c r="AS15" s="41" t="s">
        <v>397</v>
      </c>
      <c r="AT15" s="41">
        <v>0.39</v>
      </c>
      <c r="AU15" s="34">
        <v>63</v>
      </c>
      <c r="AV15" s="34">
        <v>3.5</v>
      </c>
    </row>
    <row r="16" spans="1:48" ht="15.75">
      <c r="A16" s="72">
        <v>2</v>
      </c>
      <c r="B16" s="73" t="s">
        <v>71</v>
      </c>
      <c r="C16" s="73">
        <v>126.3</v>
      </c>
      <c r="D16" s="73" t="s">
        <v>159</v>
      </c>
      <c r="E16" s="73" t="s">
        <v>160</v>
      </c>
      <c r="F16" s="73">
        <v>125.5</v>
      </c>
      <c r="G16" s="73" t="s">
        <v>194</v>
      </c>
      <c r="H16" s="73">
        <v>3</v>
      </c>
      <c r="I16" s="73">
        <v>1</v>
      </c>
      <c r="J16" s="74" t="s">
        <v>195</v>
      </c>
      <c r="K16" s="73" t="s">
        <v>246</v>
      </c>
      <c r="L16" s="75"/>
      <c r="M16" s="76"/>
      <c r="N16" s="72">
        <v>2</v>
      </c>
      <c r="O16" s="73" t="s">
        <v>71</v>
      </c>
      <c r="P16" s="73">
        <v>67.400000000000006</v>
      </c>
      <c r="Q16" s="73" t="s">
        <v>197</v>
      </c>
      <c r="R16" s="73" t="s">
        <v>198</v>
      </c>
      <c r="S16" s="73">
        <v>46</v>
      </c>
      <c r="T16" s="73" t="s">
        <v>194</v>
      </c>
      <c r="U16" s="73">
        <v>3</v>
      </c>
      <c r="V16" s="73">
        <v>1</v>
      </c>
      <c r="W16" s="74" t="s">
        <v>195</v>
      </c>
      <c r="X16" s="73" t="s">
        <v>246</v>
      </c>
      <c r="Y16" s="75"/>
      <c r="Z16" s="76"/>
      <c r="AA16" s="76"/>
      <c r="AB16" s="71">
        <f>1+AB15</f>
        <v>2</v>
      </c>
      <c r="AC16" s="73" t="s">
        <v>71</v>
      </c>
      <c r="AD16" s="77">
        <v>81.099999999999994</v>
      </c>
      <c r="AE16" s="71" t="s">
        <v>247</v>
      </c>
      <c r="AF16" s="71" t="s">
        <v>248</v>
      </c>
      <c r="AG16" s="73">
        <v>138.30000000000001</v>
      </c>
      <c r="AH16" s="73" t="s">
        <v>194</v>
      </c>
      <c r="AI16" s="73">
        <v>3</v>
      </c>
      <c r="AJ16" s="73">
        <v>1</v>
      </c>
      <c r="AK16" s="74" t="s">
        <v>195</v>
      </c>
      <c r="AL16" s="73" t="s">
        <v>246</v>
      </c>
      <c r="AM16" s="77"/>
      <c r="AQ16" s="67" t="s">
        <v>77</v>
      </c>
      <c r="AR16" s="67" t="s">
        <v>346</v>
      </c>
      <c r="AS16" s="42" t="s">
        <v>396</v>
      </c>
      <c r="AT16" s="34"/>
      <c r="AU16" s="34">
        <v>63</v>
      </c>
      <c r="AV16" s="34">
        <v>49</v>
      </c>
    </row>
    <row r="17" spans="1:48" ht="15.75">
      <c r="A17" s="72">
        <f>1+A16</f>
        <v>3</v>
      </c>
      <c r="B17" s="73" t="s">
        <v>71</v>
      </c>
      <c r="C17" s="73">
        <v>56.7</v>
      </c>
      <c r="D17" s="73" t="s">
        <v>161</v>
      </c>
      <c r="E17" s="73" t="s">
        <v>163</v>
      </c>
      <c r="F17" s="73">
        <v>37.4</v>
      </c>
      <c r="G17" s="73" t="s">
        <v>194</v>
      </c>
      <c r="H17" s="73">
        <v>3</v>
      </c>
      <c r="I17" s="73">
        <v>1</v>
      </c>
      <c r="J17" s="74" t="s">
        <v>195</v>
      </c>
      <c r="K17" s="73" t="s">
        <v>246</v>
      </c>
      <c r="L17" s="75"/>
      <c r="M17" s="76"/>
      <c r="N17" s="72">
        <f>1+N16</f>
        <v>3</v>
      </c>
      <c r="O17" s="73" t="s">
        <v>71</v>
      </c>
      <c r="P17" s="73">
        <v>56.7</v>
      </c>
      <c r="Q17" s="73" t="s">
        <v>199</v>
      </c>
      <c r="R17" s="73" t="s">
        <v>200</v>
      </c>
      <c r="S17" s="73">
        <v>50</v>
      </c>
      <c r="T17" s="73" t="s">
        <v>194</v>
      </c>
      <c r="U17" s="73">
        <v>3</v>
      </c>
      <c r="V17" s="73">
        <v>1</v>
      </c>
      <c r="W17" s="74" t="s">
        <v>195</v>
      </c>
      <c r="X17" s="73" t="s">
        <v>246</v>
      </c>
      <c r="Y17" s="75"/>
      <c r="Z17" s="76"/>
      <c r="AA17" s="76"/>
      <c r="AB17" s="71">
        <f t="shared" ref="AB17:AB42" si="0">1+AB16</f>
        <v>3</v>
      </c>
      <c r="AC17" s="73" t="s">
        <v>71</v>
      </c>
      <c r="AD17" s="77">
        <v>81.099999999999994</v>
      </c>
      <c r="AE17" s="71" t="s">
        <v>248</v>
      </c>
      <c r="AF17" s="71" t="s">
        <v>249</v>
      </c>
      <c r="AG17" s="73">
        <v>124.1</v>
      </c>
      <c r="AH17" s="73" t="s">
        <v>194</v>
      </c>
      <c r="AI17" s="73">
        <v>3</v>
      </c>
      <c r="AJ17" s="73">
        <v>1</v>
      </c>
      <c r="AK17" s="74" t="s">
        <v>195</v>
      </c>
      <c r="AL17" s="73" t="s">
        <v>246</v>
      </c>
      <c r="AM17" s="77"/>
      <c r="AQ17" s="69" t="s">
        <v>327</v>
      </c>
      <c r="AR17" s="69" t="s">
        <v>398</v>
      </c>
      <c r="AS17" s="42" t="s">
        <v>396</v>
      </c>
      <c r="AT17" s="34"/>
      <c r="AU17" s="34">
        <v>63</v>
      </c>
      <c r="AV17" s="34">
        <v>17.2</v>
      </c>
    </row>
    <row r="18" spans="1:48" ht="15" customHeight="1">
      <c r="A18" s="72">
        <f t="shared" ref="A18:A49" si="1">1+A17</f>
        <v>4</v>
      </c>
      <c r="B18" s="73" t="s">
        <v>71</v>
      </c>
      <c r="C18" s="73">
        <v>126.3</v>
      </c>
      <c r="D18" s="73" t="s">
        <v>161</v>
      </c>
      <c r="E18" s="73" t="s">
        <v>162</v>
      </c>
      <c r="F18" s="73">
        <v>225.4</v>
      </c>
      <c r="G18" s="73" t="s">
        <v>194</v>
      </c>
      <c r="H18" s="73">
        <v>3</v>
      </c>
      <c r="I18" s="73">
        <v>1</v>
      </c>
      <c r="J18" s="74" t="s">
        <v>195</v>
      </c>
      <c r="K18" s="73" t="s">
        <v>246</v>
      </c>
      <c r="L18" s="75"/>
      <c r="M18" s="76"/>
      <c r="N18" s="72">
        <f t="shared" ref="N18:N67" si="2">1+N17</f>
        <v>4</v>
      </c>
      <c r="O18" s="73" t="s">
        <v>71</v>
      </c>
      <c r="P18" s="73">
        <v>67.400000000000006</v>
      </c>
      <c r="Q18" s="73" t="s">
        <v>199</v>
      </c>
      <c r="R18" s="73" t="s">
        <v>201</v>
      </c>
      <c r="S18" s="73">
        <v>231.5</v>
      </c>
      <c r="T18" s="73" t="s">
        <v>194</v>
      </c>
      <c r="U18" s="73">
        <v>3</v>
      </c>
      <c r="V18" s="73">
        <v>1</v>
      </c>
      <c r="W18" s="74" t="s">
        <v>195</v>
      </c>
      <c r="X18" s="73" t="s">
        <v>246</v>
      </c>
      <c r="Y18" s="75"/>
      <c r="Z18" s="76"/>
      <c r="AA18" s="76"/>
      <c r="AB18" s="71">
        <f t="shared" si="0"/>
        <v>4</v>
      </c>
      <c r="AC18" s="73" t="s">
        <v>71</v>
      </c>
      <c r="AD18" s="77">
        <v>56.7</v>
      </c>
      <c r="AE18" s="71" t="s">
        <v>249</v>
      </c>
      <c r="AF18" s="71" t="s">
        <v>250</v>
      </c>
      <c r="AG18" s="73">
        <v>17.2</v>
      </c>
      <c r="AH18" s="73" t="s">
        <v>194</v>
      </c>
      <c r="AI18" s="73">
        <v>3</v>
      </c>
      <c r="AJ18" s="73">
        <v>1</v>
      </c>
      <c r="AK18" s="74" t="s">
        <v>195</v>
      </c>
      <c r="AL18" s="73" t="s">
        <v>246</v>
      </c>
      <c r="AM18" s="77"/>
      <c r="AQ18" s="67" t="s">
        <v>342</v>
      </c>
      <c r="AR18" s="67" t="s">
        <v>399</v>
      </c>
      <c r="AS18" s="42" t="s">
        <v>396</v>
      </c>
      <c r="AT18" s="34"/>
      <c r="AU18" s="34">
        <v>63</v>
      </c>
      <c r="AV18" s="34">
        <v>210</v>
      </c>
    </row>
    <row r="19" spans="1:48" ht="15.75">
      <c r="A19" s="72">
        <f t="shared" si="1"/>
        <v>5</v>
      </c>
      <c r="B19" s="73" t="s">
        <v>71</v>
      </c>
      <c r="C19" s="73">
        <v>56.7</v>
      </c>
      <c r="D19" s="73" t="s">
        <v>162</v>
      </c>
      <c r="E19" s="73" t="s">
        <v>164</v>
      </c>
      <c r="F19" s="73">
        <v>9</v>
      </c>
      <c r="G19" s="73" t="s">
        <v>194</v>
      </c>
      <c r="H19" s="73">
        <v>3</v>
      </c>
      <c r="I19" s="73">
        <v>1</v>
      </c>
      <c r="J19" s="74" t="s">
        <v>195</v>
      </c>
      <c r="K19" s="73" t="s">
        <v>246</v>
      </c>
      <c r="L19" s="75"/>
      <c r="M19" s="76"/>
      <c r="N19" s="72">
        <f t="shared" si="2"/>
        <v>5</v>
      </c>
      <c r="O19" s="73" t="s">
        <v>71</v>
      </c>
      <c r="P19" s="73">
        <v>56.7</v>
      </c>
      <c r="Q19" s="73" t="s">
        <v>201</v>
      </c>
      <c r="R19" s="73" t="s">
        <v>202</v>
      </c>
      <c r="S19" s="73">
        <v>106.9</v>
      </c>
      <c r="T19" s="73" t="s">
        <v>194</v>
      </c>
      <c r="U19" s="73">
        <v>3</v>
      </c>
      <c r="V19" s="73">
        <v>1</v>
      </c>
      <c r="W19" s="74" t="s">
        <v>195</v>
      </c>
      <c r="X19" s="73" t="s">
        <v>246</v>
      </c>
      <c r="Y19" s="75"/>
      <c r="Z19" s="76"/>
      <c r="AA19" s="76"/>
      <c r="AB19" s="71">
        <f t="shared" si="0"/>
        <v>5</v>
      </c>
      <c r="AC19" s="73" t="s">
        <v>71</v>
      </c>
      <c r="AD19" s="77">
        <v>81.099999999999994</v>
      </c>
      <c r="AE19" s="71" t="s">
        <v>248</v>
      </c>
      <c r="AF19" s="71" t="s">
        <v>251</v>
      </c>
      <c r="AG19" s="73">
        <v>90</v>
      </c>
      <c r="AH19" s="73" t="s">
        <v>194</v>
      </c>
      <c r="AI19" s="73">
        <v>3</v>
      </c>
      <c r="AJ19" s="73">
        <v>1</v>
      </c>
      <c r="AK19" s="74" t="s">
        <v>195</v>
      </c>
      <c r="AL19" s="73" t="s">
        <v>246</v>
      </c>
      <c r="AM19" s="77"/>
      <c r="AQ19" s="67" t="s">
        <v>326</v>
      </c>
      <c r="AR19" s="67" t="s">
        <v>116</v>
      </c>
      <c r="AS19" s="42" t="s">
        <v>396</v>
      </c>
      <c r="AT19" s="34"/>
      <c r="AU19" s="34">
        <v>63</v>
      </c>
      <c r="AV19" s="34">
        <v>62</v>
      </c>
    </row>
    <row r="20" spans="1:48" ht="15.75">
      <c r="A20" s="72">
        <f t="shared" si="1"/>
        <v>6</v>
      </c>
      <c r="B20" s="73" t="s">
        <v>71</v>
      </c>
      <c r="C20" s="73">
        <v>126.3</v>
      </c>
      <c r="D20" s="73" t="s">
        <v>162</v>
      </c>
      <c r="E20" s="73" t="s">
        <v>114</v>
      </c>
      <c r="F20" s="73">
        <v>90.8</v>
      </c>
      <c r="G20" s="73" t="s">
        <v>194</v>
      </c>
      <c r="H20" s="73">
        <v>3</v>
      </c>
      <c r="I20" s="73">
        <v>1</v>
      </c>
      <c r="J20" s="74" t="s">
        <v>195</v>
      </c>
      <c r="K20" s="73" t="s">
        <v>246</v>
      </c>
      <c r="L20" s="75"/>
      <c r="M20" s="76"/>
      <c r="N20" s="72">
        <f t="shared" si="2"/>
        <v>6</v>
      </c>
      <c r="O20" s="73" t="s">
        <v>71</v>
      </c>
      <c r="P20" s="73">
        <v>126.3</v>
      </c>
      <c r="Q20" s="73" t="s">
        <v>197</v>
      </c>
      <c r="R20" s="73" t="s">
        <v>203</v>
      </c>
      <c r="S20" s="73">
        <v>88.9</v>
      </c>
      <c r="T20" s="73" t="s">
        <v>194</v>
      </c>
      <c r="U20" s="73">
        <v>3</v>
      </c>
      <c r="V20" s="73">
        <v>1</v>
      </c>
      <c r="W20" s="74" t="s">
        <v>195</v>
      </c>
      <c r="X20" s="73" t="s">
        <v>246</v>
      </c>
      <c r="Y20" s="75"/>
      <c r="Z20" s="76"/>
      <c r="AA20" s="76"/>
      <c r="AB20" s="71">
        <f t="shared" si="0"/>
        <v>6</v>
      </c>
      <c r="AC20" s="73" t="s">
        <v>71</v>
      </c>
      <c r="AD20" s="77">
        <v>67.400000000000006</v>
      </c>
      <c r="AE20" s="71" t="s">
        <v>251</v>
      </c>
      <c r="AF20" s="71" t="s">
        <v>252</v>
      </c>
      <c r="AG20" s="73">
        <v>24.3</v>
      </c>
      <c r="AH20" s="73" t="s">
        <v>194</v>
      </c>
      <c r="AI20" s="73">
        <v>3</v>
      </c>
      <c r="AJ20" s="73">
        <v>1</v>
      </c>
      <c r="AK20" s="74" t="s">
        <v>195</v>
      </c>
      <c r="AL20" s="73" t="s">
        <v>246</v>
      </c>
      <c r="AM20" s="77"/>
      <c r="AN20">
        <f>73+221+241</f>
        <v>535</v>
      </c>
      <c r="AQ20" s="67" t="s">
        <v>116</v>
      </c>
      <c r="AR20" s="67" t="s">
        <v>336</v>
      </c>
      <c r="AS20" s="42" t="s">
        <v>396</v>
      </c>
      <c r="AT20" s="34"/>
      <c r="AU20" s="34">
        <v>63</v>
      </c>
      <c r="AV20" s="34">
        <v>68</v>
      </c>
    </row>
    <row r="21" spans="1:48" ht="15.75">
      <c r="A21" s="72">
        <f t="shared" si="1"/>
        <v>7</v>
      </c>
      <c r="B21" s="73" t="s">
        <v>71</v>
      </c>
      <c r="C21" s="73">
        <v>126.3</v>
      </c>
      <c r="D21" s="73" t="s">
        <v>165</v>
      </c>
      <c r="E21" s="73" t="s">
        <v>166</v>
      </c>
      <c r="F21" s="73">
        <v>44.9</v>
      </c>
      <c r="G21" s="73" t="s">
        <v>194</v>
      </c>
      <c r="H21" s="73">
        <v>3</v>
      </c>
      <c r="I21" s="73">
        <v>1</v>
      </c>
      <c r="J21" s="74" t="s">
        <v>195</v>
      </c>
      <c r="K21" s="73" t="s">
        <v>246</v>
      </c>
      <c r="L21" s="75"/>
      <c r="M21" s="76"/>
      <c r="N21" s="72">
        <f t="shared" si="2"/>
        <v>7</v>
      </c>
      <c r="O21" s="73" t="s">
        <v>71</v>
      </c>
      <c r="P21" s="73">
        <v>126.3</v>
      </c>
      <c r="Q21" s="73" t="s">
        <v>203</v>
      </c>
      <c r="R21" s="73" t="s">
        <v>204</v>
      </c>
      <c r="S21" s="73">
        <v>181.6</v>
      </c>
      <c r="T21" s="73" t="s">
        <v>194</v>
      </c>
      <c r="U21" s="73">
        <v>3</v>
      </c>
      <c r="V21" s="73">
        <v>1</v>
      </c>
      <c r="W21" s="74" t="s">
        <v>195</v>
      </c>
      <c r="X21" s="73" t="s">
        <v>246</v>
      </c>
      <c r="Y21" s="75"/>
      <c r="Z21" s="76"/>
      <c r="AA21" s="76"/>
      <c r="AB21" s="71">
        <f t="shared" si="0"/>
        <v>7</v>
      </c>
      <c r="AC21" s="73" t="s">
        <v>71</v>
      </c>
      <c r="AD21" s="77">
        <v>67.400000000000006</v>
      </c>
      <c r="AE21" s="71" t="s">
        <v>252</v>
      </c>
      <c r="AF21" s="71" t="s">
        <v>253</v>
      </c>
      <c r="AG21" s="73">
        <v>23.6</v>
      </c>
      <c r="AH21" s="73" t="s">
        <v>194</v>
      </c>
      <c r="AI21" s="73">
        <v>3</v>
      </c>
      <c r="AJ21" s="73">
        <v>1</v>
      </c>
      <c r="AK21" s="74" t="s">
        <v>195</v>
      </c>
      <c r="AL21" s="73" t="s">
        <v>246</v>
      </c>
      <c r="AM21" s="77"/>
      <c r="AQ21" s="67" t="s">
        <v>400</v>
      </c>
      <c r="AR21" s="67" t="s">
        <v>401</v>
      </c>
      <c r="AS21" s="42" t="s">
        <v>396</v>
      </c>
      <c r="AT21" s="34"/>
      <c r="AU21" s="34">
        <v>63</v>
      </c>
      <c r="AV21" s="34">
        <v>6.2</v>
      </c>
    </row>
    <row r="22" spans="1:48" ht="15.75">
      <c r="A22" s="72">
        <f t="shared" si="1"/>
        <v>8</v>
      </c>
      <c r="B22" s="73" t="s">
        <v>71</v>
      </c>
      <c r="C22" s="73">
        <v>126.3</v>
      </c>
      <c r="D22" s="71" t="s">
        <v>166</v>
      </c>
      <c r="E22" s="71" t="s">
        <v>167</v>
      </c>
      <c r="F22" s="71">
        <v>100.3</v>
      </c>
      <c r="G22" s="73" t="s">
        <v>194</v>
      </c>
      <c r="H22" s="73">
        <v>3</v>
      </c>
      <c r="I22" s="73">
        <v>1</v>
      </c>
      <c r="J22" s="74" t="s">
        <v>195</v>
      </c>
      <c r="K22" s="73" t="s">
        <v>246</v>
      </c>
      <c r="L22" s="78"/>
      <c r="M22" s="76"/>
      <c r="N22" s="72">
        <f t="shared" si="2"/>
        <v>8</v>
      </c>
      <c r="O22" s="73" t="s">
        <v>71</v>
      </c>
      <c r="P22" s="73">
        <v>99.3</v>
      </c>
      <c r="Q22" s="71" t="s">
        <v>203</v>
      </c>
      <c r="R22" s="71" t="s">
        <v>205</v>
      </c>
      <c r="S22" s="71">
        <v>19</v>
      </c>
      <c r="T22" s="73" t="s">
        <v>194</v>
      </c>
      <c r="U22" s="73">
        <v>3</v>
      </c>
      <c r="V22" s="73">
        <v>1</v>
      </c>
      <c r="W22" s="74" t="s">
        <v>195</v>
      </c>
      <c r="X22" s="73" t="s">
        <v>246</v>
      </c>
      <c r="Y22" s="78"/>
      <c r="Z22" s="76"/>
      <c r="AA22" s="76"/>
      <c r="AB22" s="71">
        <f t="shared" si="0"/>
        <v>8</v>
      </c>
      <c r="AC22" s="73" t="s">
        <v>71</v>
      </c>
      <c r="AD22" s="77">
        <v>56.7</v>
      </c>
      <c r="AE22" s="71" t="s">
        <v>251</v>
      </c>
      <c r="AF22" s="71" t="s">
        <v>254</v>
      </c>
      <c r="AG22" s="73">
        <v>210</v>
      </c>
      <c r="AH22" s="73" t="s">
        <v>194</v>
      </c>
      <c r="AI22" s="73">
        <v>3</v>
      </c>
      <c r="AJ22" s="73">
        <v>1</v>
      </c>
      <c r="AK22" s="74" t="s">
        <v>195</v>
      </c>
      <c r="AL22" s="73" t="s">
        <v>246</v>
      </c>
      <c r="AM22" s="77"/>
      <c r="AQ22" s="67" t="s">
        <v>400</v>
      </c>
      <c r="AR22" s="67" t="s">
        <v>401</v>
      </c>
      <c r="AS22" s="42" t="s">
        <v>396</v>
      </c>
      <c r="AT22" s="34"/>
      <c r="AU22" s="34">
        <v>63</v>
      </c>
      <c r="AV22" s="34">
        <v>120</v>
      </c>
    </row>
    <row r="23" spans="1:48" ht="15.75">
      <c r="A23" s="72">
        <f t="shared" si="1"/>
        <v>9</v>
      </c>
      <c r="B23" s="73" t="s">
        <v>71</v>
      </c>
      <c r="C23" s="71">
        <v>56.7</v>
      </c>
      <c r="D23" s="71" t="s">
        <v>167</v>
      </c>
      <c r="E23" s="71" t="s">
        <v>166</v>
      </c>
      <c r="F23" s="71">
        <v>83</v>
      </c>
      <c r="G23" s="73" t="s">
        <v>194</v>
      </c>
      <c r="H23" s="73">
        <v>3</v>
      </c>
      <c r="I23" s="73">
        <v>1</v>
      </c>
      <c r="J23" s="74" t="s">
        <v>195</v>
      </c>
      <c r="K23" s="73" t="s">
        <v>246</v>
      </c>
      <c r="L23" s="78"/>
      <c r="M23" s="76"/>
      <c r="N23" s="72">
        <f t="shared" si="2"/>
        <v>9</v>
      </c>
      <c r="O23" s="73" t="s">
        <v>71</v>
      </c>
      <c r="P23" s="71">
        <v>99.3</v>
      </c>
      <c r="Q23" s="71" t="s">
        <v>205</v>
      </c>
      <c r="R23" s="71" t="s">
        <v>206</v>
      </c>
      <c r="S23" s="71">
        <v>58</v>
      </c>
      <c r="T23" s="73" t="s">
        <v>194</v>
      </c>
      <c r="U23" s="73">
        <v>3</v>
      </c>
      <c r="V23" s="73">
        <v>1</v>
      </c>
      <c r="W23" s="74" t="s">
        <v>195</v>
      </c>
      <c r="X23" s="73" t="s">
        <v>246</v>
      </c>
      <c r="Y23" s="78"/>
      <c r="Z23" s="76"/>
      <c r="AA23" s="76"/>
      <c r="AB23" s="71">
        <f t="shared" si="0"/>
        <v>9</v>
      </c>
      <c r="AC23" s="73" t="s">
        <v>71</v>
      </c>
      <c r="AD23" s="77">
        <v>81.099999999999994</v>
      </c>
      <c r="AE23" s="71" t="s">
        <v>247</v>
      </c>
      <c r="AF23" s="71" t="s">
        <v>255</v>
      </c>
      <c r="AG23" s="73">
        <v>89.5</v>
      </c>
      <c r="AH23" s="73" t="s">
        <v>194</v>
      </c>
      <c r="AI23" s="73">
        <v>3</v>
      </c>
      <c r="AJ23" s="73">
        <v>1</v>
      </c>
      <c r="AK23" s="74" t="s">
        <v>195</v>
      </c>
      <c r="AL23" s="73" t="s">
        <v>246</v>
      </c>
      <c r="AM23" s="77"/>
      <c r="AQ23" s="67" t="s">
        <v>77</v>
      </c>
      <c r="AR23" s="67" t="s">
        <v>402</v>
      </c>
      <c r="AS23" s="42" t="s">
        <v>396</v>
      </c>
      <c r="AT23" s="34"/>
      <c r="AU23" s="34">
        <v>63</v>
      </c>
      <c r="AV23" s="34">
        <v>227.7</v>
      </c>
    </row>
    <row r="24" spans="1:48" ht="15.75">
      <c r="A24" s="72">
        <f t="shared" si="1"/>
        <v>10</v>
      </c>
      <c r="B24" s="73" t="s">
        <v>71</v>
      </c>
      <c r="C24" s="71">
        <v>126.3</v>
      </c>
      <c r="D24" s="71" t="s">
        <v>167</v>
      </c>
      <c r="E24" s="71" t="s">
        <v>168</v>
      </c>
      <c r="F24" s="71">
        <v>31</v>
      </c>
      <c r="G24" s="73" t="s">
        <v>194</v>
      </c>
      <c r="H24" s="73">
        <v>3</v>
      </c>
      <c r="I24" s="73">
        <v>1</v>
      </c>
      <c r="J24" s="74" t="s">
        <v>195</v>
      </c>
      <c r="K24" s="73" t="s">
        <v>246</v>
      </c>
      <c r="L24" s="78"/>
      <c r="M24" s="76"/>
      <c r="N24" s="72">
        <f t="shared" si="2"/>
        <v>10</v>
      </c>
      <c r="O24" s="73" t="s">
        <v>71</v>
      </c>
      <c r="P24" s="71">
        <v>56.7</v>
      </c>
      <c r="Q24" s="71" t="s">
        <v>206</v>
      </c>
      <c r="R24" s="71" t="s">
        <v>207</v>
      </c>
      <c r="S24" s="71">
        <v>55</v>
      </c>
      <c r="T24" s="73" t="s">
        <v>194</v>
      </c>
      <c r="U24" s="73">
        <v>3</v>
      </c>
      <c r="V24" s="73">
        <v>1</v>
      </c>
      <c r="W24" s="74" t="s">
        <v>195</v>
      </c>
      <c r="X24" s="73" t="s">
        <v>246</v>
      </c>
      <c r="Y24" s="78"/>
      <c r="Z24" s="76"/>
      <c r="AA24" s="76"/>
      <c r="AB24" s="71">
        <f t="shared" si="0"/>
        <v>10</v>
      </c>
      <c r="AC24" s="73" t="s">
        <v>71</v>
      </c>
      <c r="AD24" s="77">
        <v>67.400000000000006</v>
      </c>
      <c r="AE24" s="71" t="s">
        <v>255</v>
      </c>
      <c r="AF24" s="71" t="s">
        <v>256</v>
      </c>
      <c r="AG24" s="73">
        <v>74</v>
      </c>
      <c r="AH24" s="73" t="s">
        <v>194</v>
      </c>
      <c r="AI24" s="73">
        <v>3</v>
      </c>
      <c r="AJ24" s="73">
        <v>1</v>
      </c>
      <c r="AK24" s="74" t="s">
        <v>195</v>
      </c>
      <c r="AL24" s="73" t="s">
        <v>246</v>
      </c>
      <c r="AM24" s="77"/>
      <c r="AQ24" s="67" t="s">
        <v>403</v>
      </c>
      <c r="AR24" s="67" t="s">
        <v>404</v>
      </c>
      <c r="AS24" s="42" t="s">
        <v>396</v>
      </c>
      <c r="AT24" s="34"/>
      <c r="AU24" s="34">
        <v>63</v>
      </c>
      <c r="AV24" s="34">
        <v>11</v>
      </c>
    </row>
    <row r="25" spans="1:48" ht="15.75">
      <c r="A25" s="72">
        <f t="shared" si="1"/>
        <v>11</v>
      </c>
      <c r="B25" s="73" t="s">
        <v>71</v>
      </c>
      <c r="C25" s="71">
        <v>126.3</v>
      </c>
      <c r="D25" s="71" t="s">
        <v>168</v>
      </c>
      <c r="E25" s="71" t="s">
        <v>169</v>
      </c>
      <c r="F25" s="71">
        <v>314.8</v>
      </c>
      <c r="G25" s="73" t="s">
        <v>194</v>
      </c>
      <c r="H25" s="73">
        <v>3</v>
      </c>
      <c r="I25" s="73">
        <v>1</v>
      </c>
      <c r="J25" s="74" t="s">
        <v>195</v>
      </c>
      <c r="K25" s="73" t="s">
        <v>246</v>
      </c>
      <c r="L25" s="78"/>
      <c r="M25" s="76"/>
      <c r="N25" s="72">
        <f t="shared" si="2"/>
        <v>11</v>
      </c>
      <c r="O25" s="73" t="s">
        <v>71</v>
      </c>
      <c r="P25" s="71">
        <v>56.7</v>
      </c>
      <c r="Q25" s="71" t="s">
        <v>208</v>
      </c>
      <c r="R25" s="71" t="s">
        <v>209</v>
      </c>
      <c r="S25" s="71">
        <v>28.7</v>
      </c>
      <c r="T25" s="73" t="s">
        <v>194</v>
      </c>
      <c r="U25" s="73">
        <v>3</v>
      </c>
      <c r="V25" s="73">
        <v>1</v>
      </c>
      <c r="W25" s="74" t="s">
        <v>195</v>
      </c>
      <c r="X25" s="73" t="s">
        <v>246</v>
      </c>
      <c r="Y25" s="78"/>
      <c r="Z25" s="76"/>
      <c r="AA25" s="76"/>
      <c r="AB25" s="71">
        <f t="shared" si="0"/>
        <v>11</v>
      </c>
      <c r="AC25" s="73" t="s">
        <v>71</v>
      </c>
      <c r="AD25" s="77">
        <v>56.7</v>
      </c>
      <c r="AE25" s="71" t="s">
        <v>256</v>
      </c>
      <c r="AF25" s="71" t="s">
        <v>257</v>
      </c>
      <c r="AG25" s="73">
        <v>62</v>
      </c>
      <c r="AH25" s="73" t="s">
        <v>194</v>
      </c>
      <c r="AI25" s="73">
        <v>3</v>
      </c>
      <c r="AJ25" s="73">
        <v>1</v>
      </c>
      <c r="AK25" s="74" t="s">
        <v>195</v>
      </c>
      <c r="AL25" s="73" t="s">
        <v>246</v>
      </c>
      <c r="AM25" s="77"/>
      <c r="AQ25" s="67" t="s">
        <v>314</v>
      </c>
      <c r="AR25" s="67" t="s">
        <v>101</v>
      </c>
      <c r="AS25" s="42" t="s">
        <v>396</v>
      </c>
      <c r="AT25" s="41"/>
      <c r="AU25" s="34">
        <v>63</v>
      </c>
      <c r="AV25" s="34">
        <v>84.6</v>
      </c>
    </row>
    <row r="26" spans="1:48" ht="15.75">
      <c r="A26" s="72">
        <f t="shared" si="1"/>
        <v>12</v>
      </c>
      <c r="B26" s="73" t="s">
        <v>71</v>
      </c>
      <c r="C26" s="71">
        <v>67.400000000000006</v>
      </c>
      <c r="D26" s="71" t="s">
        <v>169</v>
      </c>
      <c r="E26" s="71" t="s">
        <v>170</v>
      </c>
      <c r="F26" s="71">
        <v>68.2</v>
      </c>
      <c r="G26" s="73" t="s">
        <v>194</v>
      </c>
      <c r="H26" s="73">
        <v>3</v>
      </c>
      <c r="I26" s="73">
        <v>1</v>
      </c>
      <c r="J26" s="74" t="s">
        <v>195</v>
      </c>
      <c r="K26" s="73" t="s">
        <v>246</v>
      </c>
      <c r="L26" s="78"/>
      <c r="M26" s="76"/>
      <c r="N26" s="72">
        <f t="shared" si="2"/>
        <v>12</v>
      </c>
      <c r="O26" s="73" t="s">
        <v>71</v>
      </c>
      <c r="P26" s="71">
        <v>99.3</v>
      </c>
      <c r="Q26" s="71" t="s">
        <v>206</v>
      </c>
      <c r="R26" s="71" t="s">
        <v>210</v>
      </c>
      <c r="S26" s="71">
        <v>75</v>
      </c>
      <c r="T26" s="73" t="s">
        <v>194</v>
      </c>
      <c r="U26" s="73">
        <v>3</v>
      </c>
      <c r="V26" s="73">
        <v>1</v>
      </c>
      <c r="W26" s="74" t="s">
        <v>195</v>
      </c>
      <c r="X26" s="73" t="s">
        <v>246</v>
      </c>
      <c r="Y26" s="78"/>
      <c r="Z26" s="76"/>
      <c r="AA26" s="76"/>
      <c r="AB26" s="71">
        <f t="shared" si="0"/>
        <v>12</v>
      </c>
      <c r="AC26" s="73" t="s">
        <v>71</v>
      </c>
      <c r="AD26" s="77">
        <v>67.400000000000006</v>
      </c>
      <c r="AE26" s="71" t="s">
        <v>255</v>
      </c>
      <c r="AF26" s="71" t="s">
        <v>258</v>
      </c>
      <c r="AG26" s="73">
        <v>74.5</v>
      </c>
      <c r="AH26" s="73" t="s">
        <v>194</v>
      </c>
      <c r="AI26" s="73">
        <v>3</v>
      </c>
      <c r="AJ26" s="73">
        <v>1</v>
      </c>
      <c r="AK26" s="74" t="s">
        <v>195</v>
      </c>
      <c r="AL26" s="73" t="s">
        <v>246</v>
      </c>
      <c r="AM26" s="77"/>
      <c r="AQ26" s="67" t="s">
        <v>405</v>
      </c>
      <c r="AR26" s="67" t="s">
        <v>406</v>
      </c>
      <c r="AS26" s="42" t="s">
        <v>396</v>
      </c>
      <c r="AT26" s="34"/>
      <c r="AU26" s="34">
        <v>63</v>
      </c>
      <c r="AV26" s="34">
        <v>47.4</v>
      </c>
    </row>
    <row r="27" spans="1:48" ht="15.75">
      <c r="A27" s="72">
        <f t="shared" si="1"/>
        <v>13</v>
      </c>
      <c r="B27" s="73" t="s">
        <v>71</v>
      </c>
      <c r="C27" s="71">
        <v>67.400000000000006</v>
      </c>
      <c r="D27" s="71" t="s">
        <v>170</v>
      </c>
      <c r="E27" s="71" t="s">
        <v>171</v>
      </c>
      <c r="F27" s="71">
        <v>183.2</v>
      </c>
      <c r="G27" s="73" t="s">
        <v>194</v>
      </c>
      <c r="H27" s="73">
        <v>3</v>
      </c>
      <c r="I27" s="73">
        <v>1</v>
      </c>
      <c r="J27" s="74" t="s">
        <v>195</v>
      </c>
      <c r="K27" s="73" t="s">
        <v>246</v>
      </c>
      <c r="L27" s="78"/>
      <c r="M27" s="76"/>
      <c r="N27" s="72">
        <f t="shared" si="2"/>
        <v>13</v>
      </c>
      <c r="O27" s="73" t="s">
        <v>71</v>
      </c>
      <c r="P27" s="71">
        <v>99.3</v>
      </c>
      <c r="Q27" s="71" t="s">
        <v>210</v>
      </c>
      <c r="R27" s="71" t="s">
        <v>211</v>
      </c>
      <c r="S27" s="71">
        <v>57.3</v>
      </c>
      <c r="T27" s="73" t="s">
        <v>194</v>
      </c>
      <c r="U27" s="73">
        <v>3</v>
      </c>
      <c r="V27" s="73">
        <v>1</v>
      </c>
      <c r="W27" s="74" t="s">
        <v>195</v>
      </c>
      <c r="X27" s="73" t="s">
        <v>246</v>
      </c>
      <c r="Y27" s="78"/>
      <c r="Z27" s="76"/>
      <c r="AA27" s="76"/>
      <c r="AB27" s="71">
        <f t="shared" si="0"/>
        <v>13</v>
      </c>
      <c r="AC27" s="73" t="s">
        <v>71</v>
      </c>
      <c r="AD27" s="77">
        <v>67.400000000000006</v>
      </c>
      <c r="AE27" s="71" t="s">
        <v>258</v>
      </c>
      <c r="AF27" s="71" t="s">
        <v>257</v>
      </c>
      <c r="AG27" s="73">
        <v>41.2</v>
      </c>
      <c r="AH27" s="73" t="s">
        <v>194</v>
      </c>
      <c r="AI27" s="73">
        <v>3</v>
      </c>
      <c r="AJ27" s="73">
        <v>1</v>
      </c>
      <c r="AK27" s="74" t="s">
        <v>195</v>
      </c>
      <c r="AL27" s="73" t="s">
        <v>246</v>
      </c>
      <c r="AM27" s="77"/>
      <c r="AQ27" s="67" t="s">
        <v>407</v>
      </c>
      <c r="AR27" s="67" t="s">
        <v>325</v>
      </c>
      <c r="AS27" s="42" t="s">
        <v>396</v>
      </c>
      <c r="AT27" s="41">
        <v>0.39</v>
      </c>
      <c r="AU27" s="34">
        <v>63</v>
      </c>
      <c r="AV27" s="34">
        <v>196.2</v>
      </c>
    </row>
    <row r="28" spans="1:48" ht="15.75">
      <c r="A28" s="72">
        <f t="shared" si="1"/>
        <v>14</v>
      </c>
      <c r="B28" s="73" t="s">
        <v>71</v>
      </c>
      <c r="C28" s="71">
        <v>56.7</v>
      </c>
      <c r="D28" s="71" t="s">
        <v>172</v>
      </c>
      <c r="E28" s="71" t="s">
        <v>173</v>
      </c>
      <c r="F28" s="71">
        <v>60.4</v>
      </c>
      <c r="G28" s="73" t="s">
        <v>194</v>
      </c>
      <c r="H28" s="73">
        <v>3</v>
      </c>
      <c r="I28" s="73">
        <v>1</v>
      </c>
      <c r="J28" s="74" t="s">
        <v>195</v>
      </c>
      <c r="K28" s="73" t="s">
        <v>246</v>
      </c>
      <c r="L28" s="78"/>
      <c r="M28" s="76">
        <v>17.2</v>
      </c>
      <c r="N28" s="72">
        <f t="shared" si="2"/>
        <v>14</v>
      </c>
      <c r="O28" s="73" t="s">
        <v>71</v>
      </c>
      <c r="P28" s="71">
        <v>99.3</v>
      </c>
      <c r="Q28" s="71" t="s">
        <v>211</v>
      </c>
      <c r="R28" s="71" t="s">
        <v>204</v>
      </c>
      <c r="S28" s="71">
        <v>72</v>
      </c>
      <c r="T28" s="73" t="s">
        <v>194</v>
      </c>
      <c r="U28" s="73">
        <v>3</v>
      </c>
      <c r="V28" s="73">
        <v>1</v>
      </c>
      <c r="W28" s="74" t="s">
        <v>195</v>
      </c>
      <c r="X28" s="73" t="s">
        <v>246</v>
      </c>
      <c r="Y28" s="78"/>
      <c r="Z28" s="76"/>
      <c r="AA28" s="76"/>
      <c r="AB28" s="71">
        <f t="shared" si="0"/>
        <v>14</v>
      </c>
      <c r="AC28" s="73" t="s">
        <v>71</v>
      </c>
      <c r="AD28" s="77">
        <v>56.7</v>
      </c>
      <c r="AE28" s="71" t="s">
        <v>257</v>
      </c>
      <c r="AF28" s="71" t="s">
        <v>259</v>
      </c>
      <c r="AG28" s="73">
        <v>68</v>
      </c>
      <c r="AH28" s="73" t="s">
        <v>194</v>
      </c>
      <c r="AI28" s="73">
        <v>3</v>
      </c>
      <c r="AJ28" s="73">
        <v>1</v>
      </c>
      <c r="AK28" s="74" t="s">
        <v>195</v>
      </c>
      <c r="AL28" s="73" t="s">
        <v>246</v>
      </c>
      <c r="AM28" s="77"/>
      <c r="AN28">
        <f>4377+4687.8+3094.3</f>
        <v>12159.099999999999</v>
      </c>
      <c r="AQ28" s="67" t="s">
        <v>407</v>
      </c>
      <c r="AR28" s="67" t="s">
        <v>325</v>
      </c>
      <c r="AS28" s="34" t="s">
        <v>408</v>
      </c>
      <c r="AT28" s="41">
        <v>0.39</v>
      </c>
      <c r="AU28" s="34">
        <v>63</v>
      </c>
      <c r="AV28" s="34">
        <v>100.2</v>
      </c>
    </row>
    <row r="29" spans="1:48" ht="15.75">
      <c r="A29" s="72">
        <f t="shared" si="1"/>
        <v>15</v>
      </c>
      <c r="B29" s="73" t="s">
        <v>71</v>
      </c>
      <c r="C29" s="71">
        <v>56.7</v>
      </c>
      <c r="D29" s="71" t="s">
        <v>172</v>
      </c>
      <c r="E29" s="71" t="s">
        <v>174</v>
      </c>
      <c r="F29" s="71">
        <f>94.2+57</f>
        <v>151.19999999999999</v>
      </c>
      <c r="G29" s="73" t="s">
        <v>194</v>
      </c>
      <c r="H29" s="73">
        <v>3</v>
      </c>
      <c r="I29" s="73">
        <v>1</v>
      </c>
      <c r="J29" s="74" t="s">
        <v>195</v>
      </c>
      <c r="K29" s="73" t="s">
        <v>246</v>
      </c>
      <c r="L29" s="78"/>
      <c r="M29" s="76">
        <v>68.2</v>
      </c>
      <c r="N29" s="72">
        <f t="shared" si="2"/>
        <v>15</v>
      </c>
      <c r="O29" s="73" t="s">
        <v>71</v>
      </c>
      <c r="P29" s="71">
        <v>99.3</v>
      </c>
      <c r="Q29" s="71" t="s">
        <v>205</v>
      </c>
      <c r="R29" s="71" t="s">
        <v>212</v>
      </c>
      <c r="S29" s="71">
        <v>94</v>
      </c>
      <c r="T29" s="73" t="s">
        <v>194</v>
      </c>
      <c r="U29" s="73">
        <v>3</v>
      </c>
      <c r="V29" s="73">
        <v>1</v>
      </c>
      <c r="W29" s="74" t="s">
        <v>195</v>
      </c>
      <c r="X29" s="73" t="s">
        <v>246</v>
      </c>
      <c r="Y29" s="78"/>
      <c r="Z29" s="76"/>
      <c r="AA29" s="76"/>
      <c r="AB29" s="71">
        <f t="shared" si="0"/>
        <v>15</v>
      </c>
      <c r="AC29" s="73" t="s">
        <v>71</v>
      </c>
      <c r="AD29" s="77">
        <v>56.7</v>
      </c>
      <c r="AE29" s="73" t="s">
        <v>189</v>
      </c>
      <c r="AF29" s="73" t="s">
        <v>191</v>
      </c>
      <c r="AG29" s="73">
        <v>13</v>
      </c>
      <c r="AH29" s="73" t="s">
        <v>194</v>
      </c>
      <c r="AI29" s="73">
        <v>3</v>
      </c>
      <c r="AJ29" s="73">
        <v>1</v>
      </c>
      <c r="AK29" s="74" t="s">
        <v>195</v>
      </c>
      <c r="AL29" s="73" t="s">
        <v>246</v>
      </c>
      <c r="AM29" s="77"/>
      <c r="AQ29" s="67" t="s">
        <v>315</v>
      </c>
      <c r="AR29" s="67" t="s">
        <v>409</v>
      </c>
      <c r="AS29" s="42" t="s">
        <v>396</v>
      </c>
      <c r="AT29" s="34"/>
      <c r="AU29" s="34">
        <v>63</v>
      </c>
      <c r="AV29" s="34">
        <v>3.2</v>
      </c>
    </row>
    <row r="30" spans="1:48" ht="15.75">
      <c r="A30" s="72">
        <f t="shared" si="1"/>
        <v>16</v>
      </c>
      <c r="B30" s="73" t="s">
        <v>71</v>
      </c>
      <c r="C30" s="71">
        <v>56.7</v>
      </c>
      <c r="D30" s="71" t="s">
        <v>174</v>
      </c>
      <c r="E30" s="71" t="s">
        <v>175</v>
      </c>
      <c r="F30" s="71">
        <v>203</v>
      </c>
      <c r="G30" s="73" t="s">
        <v>194</v>
      </c>
      <c r="H30" s="73">
        <v>3</v>
      </c>
      <c r="I30" s="73">
        <v>1</v>
      </c>
      <c r="J30" s="74" t="s">
        <v>195</v>
      </c>
      <c r="K30" s="73" t="s">
        <v>246</v>
      </c>
      <c r="L30" s="78"/>
      <c r="M30" s="76">
        <v>36.5</v>
      </c>
      <c r="N30" s="72">
        <f t="shared" si="2"/>
        <v>16</v>
      </c>
      <c r="O30" s="73" t="s">
        <v>71</v>
      </c>
      <c r="P30" s="71">
        <v>126.3</v>
      </c>
      <c r="Q30" s="71" t="s">
        <v>204</v>
      </c>
      <c r="R30" s="71" t="s">
        <v>181</v>
      </c>
      <c r="S30" s="71">
        <v>76</v>
      </c>
      <c r="T30" s="73" t="s">
        <v>194</v>
      </c>
      <c r="U30" s="73">
        <v>3</v>
      </c>
      <c r="V30" s="73">
        <v>1</v>
      </c>
      <c r="W30" s="74" t="s">
        <v>195</v>
      </c>
      <c r="X30" s="73" t="s">
        <v>246</v>
      </c>
      <c r="Y30" s="78"/>
      <c r="Z30" s="76"/>
      <c r="AA30" s="76"/>
      <c r="AB30" s="71">
        <f t="shared" si="0"/>
        <v>16</v>
      </c>
      <c r="AC30" s="73" t="s">
        <v>71</v>
      </c>
      <c r="AD30" s="77">
        <v>56.7</v>
      </c>
      <c r="AE30" s="73" t="s">
        <v>191</v>
      </c>
      <c r="AF30" s="73" t="s">
        <v>192</v>
      </c>
      <c r="AG30" s="73">
        <v>42.4</v>
      </c>
      <c r="AH30" s="73" t="s">
        <v>194</v>
      </c>
      <c r="AI30" s="73">
        <v>3</v>
      </c>
      <c r="AJ30" s="73">
        <v>1</v>
      </c>
      <c r="AK30" s="74" t="s">
        <v>195</v>
      </c>
      <c r="AL30" s="73" t="s">
        <v>246</v>
      </c>
      <c r="AM30" s="77"/>
      <c r="AQ30" s="67" t="s">
        <v>315</v>
      </c>
      <c r="AR30" s="67" t="s">
        <v>409</v>
      </c>
      <c r="AS30" s="34" t="s">
        <v>408</v>
      </c>
      <c r="AT30" s="41">
        <v>0.39</v>
      </c>
      <c r="AU30" s="34">
        <v>63</v>
      </c>
      <c r="AV30" s="34">
        <v>51.2</v>
      </c>
    </row>
    <row r="31" spans="1:48" ht="15.75">
      <c r="A31" s="72">
        <f t="shared" si="1"/>
        <v>17</v>
      </c>
      <c r="B31" s="73" t="s">
        <v>71</v>
      </c>
      <c r="C31" s="71">
        <v>126.3</v>
      </c>
      <c r="D31" s="71" t="s">
        <v>176</v>
      </c>
      <c r="E31" s="71" t="s">
        <v>177</v>
      </c>
      <c r="F31" s="71">
        <v>146.1</v>
      </c>
      <c r="G31" s="73" t="s">
        <v>194</v>
      </c>
      <c r="H31" s="73">
        <v>3</v>
      </c>
      <c r="I31" s="73">
        <v>1</v>
      </c>
      <c r="J31" s="74" t="s">
        <v>195</v>
      </c>
      <c r="K31" s="73" t="s">
        <v>246</v>
      </c>
      <c r="L31" s="78"/>
      <c r="M31" s="76">
        <v>21.8</v>
      </c>
      <c r="N31" s="72">
        <f t="shared" si="2"/>
        <v>17</v>
      </c>
      <c r="O31" s="73" t="s">
        <v>71</v>
      </c>
      <c r="P31" s="71">
        <v>99.3</v>
      </c>
      <c r="Q31" s="71" t="s">
        <v>210</v>
      </c>
      <c r="R31" s="71" t="s">
        <v>213</v>
      </c>
      <c r="S31" s="71">
        <v>127.5</v>
      </c>
      <c r="T31" s="73" t="s">
        <v>194</v>
      </c>
      <c r="U31" s="73">
        <v>3</v>
      </c>
      <c r="V31" s="73">
        <v>1</v>
      </c>
      <c r="W31" s="74" t="s">
        <v>195</v>
      </c>
      <c r="X31" s="73" t="s">
        <v>246</v>
      </c>
      <c r="Y31" s="78"/>
      <c r="Z31" s="76"/>
      <c r="AA31" s="76"/>
      <c r="AB31" s="71">
        <f t="shared" si="0"/>
        <v>17</v>
      </c>
      <c r="AC31" s="73" t="s">
        <v>71</v>
      </c>
      <c r="AD31" s="77">
        <v>56.7</v>
      </c>
      <c r="AE31" s="73" t="s">
        <v>231</v>
      </c>
      <c r="AF31" s="73" t="s">
        <v>262</v>
      </c>
      <c r="AG31" s="73">
        <v>27.5</v>
      </c>
      <c r="AH31" s="73" t="s">
        <v>194</v>
      </c>
      <c r="AI31" s="73">
        <v>3</v>
      </c>
      <c r="AJ31" s="73">
        <v>1</v>
      </c>
      <c r="AK31" s="74" t="s">
        <v>195</v>
      </c>
      <c r="AL31" s="73" t="s">
        <v>246</v>
      </c>
      <c r="AM31" s="77"/>
      <c r="AQ31" s="67" t="s">
        <v>410</v>
      </c>
      <c r="AR31" s="67" t="s">
        <v>389</v>
      </c>
      <c r="AS31" s="42" t="s">
        <v>396</v>
      </c>
      <c r="AT31" s="34"/>
      <c r="AU31" s="34">
        <v>63</v>
      </c>
      <c r="AV31" s="34">
        <v>12.5</v>
      </c>
    </row>
    <row r="32" spans="1:48" ht="15.75">
      <c r="A32" s="72">
        <f t="shared" si="1"/>
        <v>18</v>
      </c>
      <c r="B32" s="73" t="s">
        <v>71</v>
      </c>
      <c r="C32" s="71">
        <v>126.3</v>
      </c>
      <c r="D32" s="71" t="s">
        <v>177</v>
      </c>
      <c r="E32" s="71" t="s">
        <v>178</v>
      </c>
      <c r="F32" s="71">
        <v>272</v>
      </c>
      <c r="G32" s="73" t="s">
        <v>194</v>
      </c>
      <c r="H32" s="73">
        <v>3</v>
      </c>
      <c r="I32" s="73">
        <v>1</v>
      </c>
      <c r="J32" s="74" t="s">
        <v>195</v>
      </c>
      <c r="K32" s="73" t="s">
        <v>246</v>
      </c>
      <c r="L32" s="78"/>
      <c r="M32" s="76">
        <v>30</v>
      </c>
      <c r="N32" s="72">
        <f t="shared" si="2"/>
        <v>18</v>
      </c>
      <c r="O32" s="73" t="s">
        <v>71</v>
      </c>
      <c r="P32" s="71">
        <v>99.3</v>
      </c>
      <c r="Q32" s="71" t="s">
        <v>213</v>
      </c>
      <c r="R32" s="71" t="s">
        <v>214</v>
      </c>
      <c r="S32" s="71">
        <v>145.5</v>
      </c>
      <c r="T32" s="73" t="s">
        <v>194</v>
      </c>
      <c r="U32" s="73">
        <v>3</v>
      </c>
      <c r="V32" s="73">
        <v>1</v>
      </c>
      <c r="W32" s="74" t="s">
        <v>195</v>
      </c>
      <c r="X32" s="73" t="s">
        <v>246</v>
      </c>
      <c r="Y32" s="78"/>
      <c r="Z32" s="76"/>
      <c r="AA32" s="76"/>
      <c r="AB32" s="71">
        <f t="shared" si="0"/>
        <v>18</v>
      </c>
      <c r="AC32" s="73" t="s">
        <v>71</v>
      </c>
      <c r="AD32" s="77">
        <v>56.7</v>
      </c>
      <c r="AE32" s="73" t="s">
        <v>188</v>
      </c>
      <c r="AF32" s="73" t="s">
        <v>263</v>
      </c>
      <c r="AG32" s="73">
        <v>3.5</v>
      </c>
      <c r="AH32" s="73" t="s">
        <v>194</v>
      </c>
      <c r="AI32" s="73">
        <v>3</v>
      </c>
      <c r="AJ32" s="73">
        <v>1</v>
      </c>
      <c r="AK32" s="74" t="s">
        <v>195</v>
      </c>
      <c r="AL32" s="73" t="s">
        <v>246</v>
      </c>
      <c r="AM32" s="77"/>
      <c r="AQ32" s="67" t="s">
        <v>389</v>
      </c>
      <c r="AR32" s="67" t="s">
        <v>411</v>
      </c>
      <c r="AS32" s="42" t="s">
        <v>396</v>
      </c>
      <c r="AT32" s="34"/>
      <c r="AU32" s="34">
        <v>63</v>
      </c>
      <c r="AV32" s="34">
        <v>21</v>
      </c>
    </row>
    <row r="33" spans="1:48" ht="15.75">
      <c r="A33" s="72">
        <f t="shared" si="1"/>
        <v>19</v>
      </c>
      <c r="B33" s="73" t="s">
        <v>71</v>
      </c>
      <c r="C33" s="71">
        <v>56.7</v>
      </c>
      <c r="D33" s="71" t="s">
        <v>178</v>
      </c>
      <c r="E33" s="71" t="s">
        <v>179</v>
      </c>
      <c r="F33" s="71">
        <v>84.6</v>
      </c>
      <c r="G33" s="73" t="s">
        <v>194</v>
      </c>
      <c r="H33" s="73">
        <v>3</v>
      </c>
      <c r="I33" s="73">
        <v>1</v>
      </c>
      <c r="J33" s="74" t="s">
        <v>195</v>
      </c>
      <c r="K33" s="73" t="s">
        <v>246</v>
      </c>
      <c r="L33" s="78"/>
      <c r="M33" s="76">
        <v>70.7</v>
      </c>
      <c r="N33" s="72">
        <f t="shared" si="2"/>
        <v>19</v>
      </c>
      <c r="O33" s="73" t="s">
        <v>71</v>
      </c>
      <c r="P33" s="71">
        <v>56.7</v>
      </c>
      <c r="Q33" s="71" t="s">
        <v>214</v>
      </c>
      <c r="R33" s="71" t="s">
        <v>215</v>
      </c>
      <c r="S33" s="71">
        <v>46.8</v>
      </c>
      <c r="T33" s="73" t="s">
        <v>194</v>
      </c>
      <c r="U33" s="73">
        <v>3</v>
      </c>
      <c r="V33" s="73">
        <v>1</v>
      </c>
      <c r="W33" s="74" t="s">
        <v>195</v>
      </c>
      <c r="X33" s="73" t="s">
        <v>246</v>
      </c>
      <c r="Y33" s="78"/>
      <c r="Z33" s="76"/>
      <c r="AA33" s="76"/>
      <c r="AB33" s="71">
        <f t="shared" si="0"/>
        <v>19</v>
      </c>
      <c r="AC33" s="73" t="s">
        <v>71</v>
      </c>
      <c r="AD33" s="77">
        <v>56.7</v>
      </c>
      <c r="AE33" s="73" t="s">
        <v>188</v>
      </c>
      <c r="AF33" s="73">
        <v>109</v>
      </c>
      <c r="AG33" s="73">
        <v>43.4</v>
      </c>
      <c r="AH33" s="73" t="s">
        <v>194</v>
      </c>
      <c r="AI33" s="73">
        <v>3</v>
      </c>
      <c r="AJ33" s="73">
        <v>1</v>
      </c>
      <c r="AK33" s="74" t="s">
        <v>195</v>
      </c>
      <c r="AL33" s="73" t="s">
        <v>246</v>
      </c>
      <c r="AM33" s="77"/>
      <c r="AQ33" s="67" t="s">
        <v>389</v>
      </c>
      <c r="AR33" s="67" t="s">
        <v>412</v>
      </c>
      <c r="AS33" s="42" t="s">
        <v>396</v>
      </c>
      <c r="AT33" s="34"/>
      <c r="AU33" s="34">
        <v>63</v>
      </c>
      <c r="AV33" s="34">
        <v>42</v>
      </c>
    </row>
    <row r="34" spans="1:48" ht="15.75">
      <c r="A34" s="72">
        <f t="shared" si="1"/>
        <v>20</v>
      </c>
      <c r="B34" s="73" t="s">
        <v>71</v>
      </c>
      <c r="C34" s="71">
        <v>56.7</v>
      </c>
      <c r="D34" s="71" t="s">
        <v>179</v>
      </c>
      <c r="E34" s="71" t="s">
        <v>180</v>
      </c>
      <c r="F34" s="71">
        <v>17.600000000000001</v>
      </c>
      <c r="G34" s="73" t="s">
        <v>194</v>
      </c>
      <c r="H34" s="73">
        <v>3</v>
      </c>
      <c r="I34" s="73">
        <v>1</v>
      </c>
      <c r="J34" s="74" t="s">
        <v>195</v>
      </c>
      <c r="K34" s="73" t="s">
        <v>246</v>
      </c>
      <c r="L34" s="78"/>
      <c r="M34" s="76">
        <v>57</v>
      </c>
      <c r="N34" s="72">
        <f t="shared" si="2"/>
        <v>20</v>
      </c>
      <c r="O34" s="73" t="s">
        <v>71</v>
      </c>
      <c r="P34" s="71">
        <v>56.7</v>
      </c>
      <c r="Q34" s="71" t="s">
        <v>214</v>
      </c>
      <c r="R34" s="71" t="s">
        <v>216</v>
      </c>
      <c r="S34" s="71">
        <v>68.7</v>
      </c>
      <c r="T34" s="73" t="s">
        <v>194</v>
      </c>
      <c r="U34" s="73">
        <v>3</v>
      </c>
      <c r="V34" s="73">
        <v>1</v>
      </c>
      <c r="W34" s="74" t="s">
        <v>195</v>
      </c>
      <c r="X34" s="73" t="s">
        <v>246</v>
      </c>
      <c r="Y34" s="78"/>
      <c r="Z34" s="76"/>
      <c r="AA34" s="76"/>
      <c r="AB34" s="71">
        <f t="shared" si="0"/>
        <v>20</v>
      </c>
      <c r="AC34" s="73" t="s">
        <v>71</v>
      </c>
      <c r="AD34" s="77">
        <v>56.7</v>
      </c>
      <c r="AE34" s="73" t="s">
        <v>188</v>
      </c>
      <c r="AF34" s="73" t="s">
        <v>263</v>
      </c>
      <c r="AG34" s="73">
        <v>9</v>
      </c>
      <c r="AH34" s="73" t="s">
        <v>194</v>
      </c>
      <c r="AI34" s="73">
        <v>3</v>
      </c>
      <c r="AJ34" s="73">
        <v>1</v>
      </c>
      <c r="AK34" s="74" t="s">
        <v>195</v>
      </c>
      <c r="AL34" s="73" t="s">
        <v>246</v>
      </c>
      <c r="AM34" s="77"/>
      <c r="AQ34" s="67" t="s">
        <v>413</v>
      </c>
      <c r="AR34" s="67" t="s">
        <v>354</v>
      </c>
      <c r="AS34" s="34" t="s">
        <v>397</v>
      </c>
      <c r="AT34" s="41">
        <v>0.39</v>
      </c>
      <c r="AU34" s="34">
        <v>63</v>
      </c>
      <c r="AV34" s="34">
        <v>3.5</v>
      </c>
    </row>
    <row r="35" spans="1:48" ht="15.75">
      <c r="A35" s="72">
        <f t="shared" si="1"/>
        <v>21</v>
      </c>
      <c r="B35" s="73" t="s">
        <v>71</v>
      </c>
      <c r="C35" s="71">
        <v>126.3</v>
      </c>
      <c r="D35" s="71" t="s">
        <v>178</v>
      </c>
      <c r="E35" s="71" t="s">
        <v>181</v>
      </c>
      <c r="F35" s="71">
        <v>53.7</v>
      </c>
      <c r="G35" s="73" t="s">
        <v>194</v>
      </c>
      <c r="H35" s="73">
        <v>3</v>
      </c>
      <c r="I35" s="73">
        <v>1</v>
      </c>
      <c r="J35" s="74" t="s">
        <v>195</v>
      </c>
      <c r="K35" s="73" t="s">
        <v>246</v>
      </c>
      <c r="L35" s="78"/>
      <c r="M35" s="76"/>
      <c r="N35" s="72">
        <f t="shared" si="2"/>
        <v>21</v>
      </c>
      <c r="O35" s="73" t="s">
        <v>71</v>
      </c>
      <c r="P35" s="71">
        <v>56.7</v>
      </c>
      <c r="Q35" s="71" t="s">
        <v>216</v>
      </c>
      <c r="R35" s="71" t="s">
        <v>217</v>
      </c>
      <c r="S35" s="71">
        <v>45</v>
      </c>
      <c r="T35" s="73" t="s">
        <v>194</v>
      </c>
      <c r="U35" s="73">
        <v>3</v>
      </c>
      <c r="V35" s="73">
        <v>1</v>
      </c>
      <c r="W35" s="74" t="s">
        <v>195</v>
      </c>
      <c r="X35" s="73" t="s">
        <v>246</v>
      </c>
      <c r="Y35" s="78"/>
      <c r="Z35" s="76"/>
      <c r="AA35" s="76"/>
      <c r="AB35" s="71">
        <f t="shared" si="0"/>
        <v>21</v>
      </c>
      <c r="AC35" s="73" t="s">
        <v>71</v>
      </c>
      <c r="AD35" s="77">
        <v>67.400000000000006</v>
      </c>
      <c r="AE35" s="71" t="s">
        <v>231</v>
      </c>
      <c r="AF35" s="71" t="s">
        <v>222</v>
      </c>
      <c r="AG35" s="73">
        <v>50</v>
      </c>
      <c r="AH35" s="73" t="s">
        <v>194</v>
      </c>
      <c r="AI35" s="73">
        <v>3</v>
      </c>
      <c r="AJ35" s="73">
        <v>1</v>
      </c>
      <c r="AK35" s="74" t="s">
        <v>195</v>
      </c>
      <c r="AL35" s="73" t="s">
        <v>246</v>
      </c>
      <c r="AM35" s="77"/>
      <c r="AQ35" s="67" t="s">
        <v>413</v>
      </c>
      <c r="AR35" s="67" t="s">
        <v>354</v>
      </c>
      <c r="AS35" s="34" t="s">
        <v>408</v>
      </c>
      <c r="AT35" s="41">
        <v>0.39</v>
      </c>
      <c r="AU35" s="34">
        <v>63</v>
      </c>
      <c r="AV35" s="34">
        <v>41.3</v>
      </c>
    </row>
    <row r="36" spans="1:48" ht="15.75">
      <c r="A36" s="72">
        <f t="shared" si="1"/>
        <v>22</v>
      </c>
      <c r="B36" s="73" t="s">
        <v>71</v>
      </c>
      <c r="C36" s="71">
        <v>144.4</v>
      </c>
      <c r="D36" s="71" t="s">
        <v>181</v>
      </c>
      <c r="E36" s="71" t="s">
        <v>182</v>
      </c>
      <c r="F36" s="71">
        <v>66.8</v>
      </c>
      <c r="G36" s="73" t="s">
        <v>194</v>
      </c>
      <c r="H36" s="73">
        <v>3</v>
      </c>
      <c r="I36" s="73">
        <v>1</v>
      </c>
      <c r="J36" s="74" t="s">
        <v>195</v>
      </c>
      <c r="K36" s="73" t="s">
        <v>246</v>
      </c>
      <c r="L36" s="78"/>
      <c r="M36" s="76"/>
      <c r="N36" s="72">
        <f t="shared" si="2"/>
        <v>22</v>
      </c>
      <c r="O36" s="73" t="s">
        <v>71</v>
      </c>
      <c r="P36" s="71">
        <v>56.7</v>
      </c>
      <c r="Q36" s="71" t="s">
        <v>216</v>
      </c>
      <c r="R36" s="71" t="s">
        <v>218</v>
      </c>
      <c r="S36" s="71">
        <v>25.1</v>
      </c>
      <c r="T36" s="73" t="s">
        <v>194</v>
      </c>
      <c r="U36" s="73">
        <v>3</v>
      </c>
      <c r="V36" s="73">
        <v>1</v>
      </c>
      <c r="W36" s="74" t="s">
        <v>195</v>
      </c>
      <c r="X36" s="73" t="s">
        <v>246</v>
      </c>
      <c r="Y36" s="78"/>
      <c r="Z36" s="76"/>
      <c r="AA36" s="76"/>
      <c r="AB36" s="71">
        <f t="shared" si="0"/>
        <v>22</v>
      </c>
      <c r="AC36" s="73" t="s">
        <v>71</v>
      </c>
      <c r="AD36" s="77">
        <v>67.400000000000006</v>
      </c>
      <c r="AE36" s="71" t="s">
        <v>264</v>
      </c>
      <c r="AF36" s="71" t="s">
        <v>265</v>
      </c>
      <c r="AG36" s="73">
        <v>155</v>
      </c>
      <c r="AH36" s="73" t="s">
        <v>194</v>
      </c>
      <c r="AI36" s="73">
        <v>3</v>
      </c>
      <c r="AJ36" s="73">
        <v>1</v>
      </c>
      <c r="AK36" s="74" t="s">
        <v>195</v>
      </c>
      <c r="AL36" s="73" t="s">
        <v>246</v>
      </c>
      <c r="AM36" s="77"/>
      <c r="AQ36" s="67" t="s">
        <v>354</v>
      </c>
      <c r="AR36" s="67" t="s">
        <v>414</v>
      </c>
      <c r="AS36" s="34" t="s">
        <v>408</v>
      </c>
      <c r="AT36" s="41">
        <v>0.39</v>
      </c>
      <c r="AU36" s="34">
        <v>63</v>
      </c>
      <c r="AV36" s="34">
        <v>16.100000000000001</v>
      </c>
    </row>
    <row r="37" spans="1:48" ht="15.75">
      <c r="A37" s="72">
        <f t="shared" si="1"/>
        <v>23</v>
      </c>
      <c r="B37" s="73" t="s">
        <v>71</v>
      </c>
      <c r="C37" s="71">
        <v>56.7</v>
      </c>
      <c r="D37" s="71" t="s">
        <v>174</v>
      </c>
      <c r="E37" s="71" t="s">
        <v>183</v>
      </c>
      <c r="F37" s="71">
        <v>149.19999999999999</v>
      </c>
      <c r="G37" s="73" t="s">
        <v>194</v>
      </c>
      <c r="H37" s="73">
        <v>3</v>
      </c>
      <c r="I37" s="73">
        <v>1</v>
      </c>
      <c r="J37" s="74" t="s">
        <v>195</v>
      </c>
      <c r="K37" s="73" t="s">
        <v>246</v>
      </c>
      <c r="L37" s="78"/>
      <c r="M37" s="76"/>
      <c r="N37" s="72">
        <f t="shared" si="2"/>
        <v>23</v>
      </c>
      <c r="O37" s="73" t="s">
        <v>71</v>
      </c>
      <c r="P37" s="71">
        <v>56.7</v>
      </c>
      <c r="Q37" s="71" t="s">
        <v>218</v>
      </c>
      <c r="R37" s="71" t="s">
        <v>219</v>
      </c>
      <c r="S37" s="71">
        <v>16.100000000000001</v>
      </c>
      <c r="T37" s="73" t="s">
        <v>194</v>
      </c>
      <c r="U37" s="73">
        <v>3</v>
      </c>
      <c r="V37" s="73">
        <v>1</v>
      </c>
      <c r="W37" s="74" t="s">
        <v>195</v>
      </c>
      <c r="X37" s="73" t="s">
        <v>246</v>
      </c>
      <c r="Y37" s="78"/>
      <c r="Z37" s="76"/>
      <c r="AA37" s="76"/>
      <c r="AB37" s="71">
        <f t="shared" si="0"/>
        <v>23</v>
      </c>
      <c r="AC37" s="73" t="s">
        <v>71</v>
      </c>
      <c r="AD37" s="77">
        <v>56.7</v>
      </c>
      <c r="AE37" s="71" t="s">
        <v>266</v>
      </c>
      <c r="AF37" s="71" t="s">
        <v>267</v>
      </c>
      <c r="AG37" s="73">
        <v>47.4</v>
      </c>
      <c r="AH37" s="73" t="s">
        <v>194</v>
      </c>
      <c r="AI37" s="73">
        <v>3</v>
      </c>
      <c r="AJ37" s="73">
        <v>1</v>
      </c>
      <c r="AK37" s="74" t="s">
        <v>195</v>
      </c>
      <c r="AL37" s="73" t="s">
        <v>246</v>
      </c>
      <c r="AM37" s="77"/>
      <c r="AQ37" s="67" t="s">
        <v>354</v>
      </c>
      <c r="AR37" s="67" t="s">
        <v>415</v>
      </c>
      <c r="AS37" s="34" t="s">
        <v>408</v>
      </c>
      <c r="AT37" s="41">
        <v>0.39</v>
      </c>
      <c r="AU37" s="34">
        <v>63</v>
      </c>
      <c r="AV37" s="34">
        <v>25.1</v>
      </c>
    </row>
    <row r="38" spans="1:48" ht="15.75">
      <c r="A38" s="72">
        <f t="shared" si="1"/>
        <v>24</v>
      </c>
      <c r="B38" s="73" t="s">
        <v>71</v>
      </c>
      <c r="C38" s="71">
        <v>56.7</v>
      </c>
      <c r="D38" s="71" t="s">
        <v>177</v>
      </c>
      <c r="E38" s="71" t="s">
        <v>184</v>
      </c>
      <c r="F38" s="71">
        <v>137.9</v>
      </c>
      <c r="G38" s="73" t="s">
        <v>194</v>
      </c>
      <c r="H38" s="73">
        <v>3</v>
      </c>
      <c r="I38" s="73">
        <v>1</v>
      </c>
      <c r="J38" s="74" t="s">
        <v>195</v>
      </c>
      <c r="K38" s="73" t="s">
        <v>246</v>
      </c>
      <c r="L38" s="78"/>
      <c r="M38" s="76"/>
      <c r="N38" s="72">
        <f t="shared" si="2"/>
        <v>24</v>
      </c>
      <c r="O38" s="73" t="s">
        <v>71</v>
      </c>
      <c r="P38" s="71">
        <v>56.7</v>
      </c>
      <c r="Q38" s="71" t="s">
        <v>218</v>
      </c>
      <c r="R38" s="71" t="s">
        <v>220</v>
      </c>
      <c r="S38" s="71">
        <v>44.8</v>
      </c>
      <c r="T38" s="73" t="s">
        <v>194</v>
      </c>
      <c r="U38" s="73">
        <v>3</v>
      </c>
      <c r="V38" s="73">
        <v>1</v>
      </c>
      <c r="W38" s="74" t="s">
        <v>195</v>
      </c>
      <c r="X38" s="73" t="s">
        <v>246</v>
      </c>
      <c r="Y38" s="78"/>
      <c r="Z38" s="76"/>
      <c r="AA38" s="76"/>
      <c r="AB38" s="71">
        <f t="shared" si="0"/>
        <v>24</v>
      </c>
      <c r="AC38" s="73" t="s">
        <v>71</v>
      </c>
      <c r="AD38" s="77">
        <v>56.7</v>
      </c>
      <c r="AE38" s="71" t="s">
        <v>188</v>
      </c>
      <c r="AF38" s="71" t="s">
        <v>263</v>
      </c>
      <c r="AG38" s="73">
        <v>55.9</v>
      </c>
      <c r="AH38" s="73" t="s">
        <v>194</v>
      </c>
      <c r="AI38" s="73">
        <v>3</v>
      </c>
      <c r="AJ38" s="73">
        <v>1</v>
      </c>
      <c r="AK38" s="74" t="s">
        <v>195</v>
      </c>
      <c r="AL38" s="73" t="s">
        <v>246</v>
      </c>
      <c r="AM38" s="77"/>
      <c r="AQ38" s="67" t="s">
        <v>416</v>
      </c>
      <c r="AR38" s="67" t="s">
        <v>415</v>
      </c>
      <c r="AS38" s="42" t="s">
        <v>396</v>
      </c>
      <c r="AT38" s="34"/>
      <c r="AU38" s="34">
        <v>63</v>
      </c>
      <c r="AV38" s="34">
        <v>45</v>
      </c>
    </row>
    <row r="39" spans="1:48" ht="15.75">
      <c r="A39" s="72">
        <f t="shared" si="1"/>
        <v>25</v>
      </c>
      <c r="B39" s="73" t="s">
        <v>71</v>
      </c>
      <c r="C39" s="71">
        <v>56.7</v>
      </c>
      <c r="D39" s="71" t="s">
        <v>184</v>
      </c>
      <c r="E39" s="71" t="s">
        <v>185</v>
      </c>
      <c r="F39" s="71">
        <v>189.2</v>
      </c>
      <c r="G39" s="73" t="s">
        <v>194</v>
      </c>
      <c r="H39" s="73">
        <v>3</v>
      </c>
      <c r="I39" s="73">
        <v>1</v>
      </c>
      <c r="J39" s="74" t="s">
        <v>195</v>
      </c>
      <c r="K39" s="73" t="s">
        <v>246</v>
      </c>
      <c r="L39" s="78"/>
      <c r="M39" s="76"/>
      <c r="N39" s="72">
        <f t="shared" si="2"/>
        <v>25</v>
      </c>
      <c r="O39" s="73" t="s">
        <v>71</v>
      </c>
      <c r="P39" s="71">
        <v>126.3</v>
      </c>
      <c r="Q39" s="71" t="s">
        <v>197</v>
      </c>
      <c r="R39" s="71" t="s">
        <v>220</v>
      </c>
      <c r="S39" s="71">
        <v>43.3</v>
      </c>
      <c r="T39" s="73" t="s">
        <v>194</v>
      </c>
      <c r="U39" s="73">
        <v>3</v>
      </c>
      <c r="V39" s="73">
        <v>1</v>
      </c>
      <c r="W39" s="74" t="s">
        <v>195</v>
      </c>
      <c r="X39" s="73" t="s">
        <v>246</v>
      </c>
      <c r="Y39" s="78"/>
      <c r="Z39" s="76"/>
      <c r="AA39" s="76"/>
      <c r="AB39" s="71">
        <f t="shared" si="0"/>
        <v>25</v>
      </c>
      <c r="AC39" s="73" t="s">
        <v>71</v>
      </c>
      <c r="AD39" s="77">
        <v>56.7</v>
      </c>
      <c r="AE39" s="73" t="s">
        <v>268</v>
      </c>
      <c r="AF39" s="73" t="s">
        <v>165</v>
      </c>
      <c r="AG39" s="71">
        <v>67</v>
      </c>
      <c r="AH39" s="73" t="s">
        <v>194</v>
      </c>
      <c r="AI39" s="73">
        <v>3</v>
      </c>
      <c r="AJ39" s="73">
        <v>1</v>
      </c>
      <c r="AK39" s="74" t="s">
        <v>195</v>
      </c>
      <c r="AL39" s="73" t="s">
        <v>246</v>
      </c>
      <c r="AM39" s="77"/>
      <c r="AQ39" s="67" t="s">
        <v>415</v>
      </c>
      <c r="AR39" s="67" t="s">
        <v>323</v>
      </c>
      <c r="AS39" s="34" t="s">
        <v>408</v>
      </c>
      <c r="AT39" s="41">
        <v>0.39</v>
      </c>
      <c r="AU39" s="34">
        <v>63</v>
      </c>
      <c r="AV39" s="34">
        <v>68.7</v>
      </c>
    </row>
    <row r="40" spans="1:48" ht="15.75">
      <c r="A40" s="72">
        <f t="shared" si="1"/>
        <v>26</v>
      </c>
      <c r="B40" s="73" t="s">
        <v>71</v>
      </c>
      <c r="C40" s="71">
        <v>56.7</v>
      </c>
      <c r="D40" s="71" t="s">
        <v>184</v>
      </c>
      <c r="E40" s="71" t="s">
        <v>186</v>
      </c>
      <c r="F40" s="71">
        <f>91.9+70.7</f>
        <v>162.60000000000002</v>
      </c>
      <c r="G40" s="73" t="s">
        <v>194</v>
      </c>
      <c r="H40" s="73">
        <v>3</v>
      </c>
      <c r="I40" s="73">
        <v>1</v>
      </c>
      <c r="J40" s="74" t="s">
        <v>195</v>
      </c>
      <c r="K40" s="73" t="s">
        <v>246</v>
      </c>
      <c r="L40" s="78"/>
      <c r="M40" s="76"/>
      <c r="N40" s="72">
        <f t="shared" si="2"/>
        <v>26</v>
      </c>
      <c r="O40" s="73" t="s">
        <v>71</v>
      </c>
      <c r="P40" s="71">
        <v>126.3</v>
      </c>
      <c r="Q40" s="71" t="s">
        <v>220</v>
      </c>
      <c r="R40" s="71" t="s">
        <v>221</v>
      </c>
      <c r="S40" s="71">
        <v>50.5</v>
      </c>
      <c r="T40" s="73" t="s">
        <v>194</v>
      </c>
      <c r="U40" s="73">
        <v>3</v>
      </c>
      <c r="V40" s="73">
        <v>1</v>
      </c>
      <c r="W40" s="74" t="s">
        <v>195</v>
      </c>
      <c r="X40" s="73" t="s">
        <v>246</v>
      </c>
      <c r="Y40" s="78"/>
      <c r="Z40" s="76"/>
      <c r="AA40" s="76"/>
      <c r="AB40" s="71">
        <f t="shared" si="0"/>
        <v>26</v>
      </c>
      <c r="AC40" s="73" t="s">
        <v>71</v>
      </c>
      <c r="AD40" s="77">
        <v>56.7</v>
      </c>
      <c r="AE40" s="73" t="s">
        <v>269</v>
      </c>
      <c r="AF40" s="73" t="s">
        <v>270</v>
      </c>
      <c r="AG40" s="71">
        <v>39.700000000000003</v>
      </c>
      <c r="AH40" s="73" t="s">
        <v>194</v>
      </c>
      <c r="AI40" s="73">
        <v>3</v>
      </c>
      <c r="AJ40" s="73">
        <v>1</v>
      </c>
      <c r="AK40" s="74" t="s">
        <v>195</v>
      </c>
      <c r="AL40" s="73" t="s">
        <v>246</v>
      </c>
      <c r="AM40" s="77"/>
      <c r="AQ40" s="67" t="s">
        <v>323</v>
      </c>
      <c r="AR40" s="67" t="s">
        <v>338</v>
      </c>
      <c r="AS40" s="42" t="s">
        <v>396</v>
      </c>
      <c r="AT40" s="34"/>
      <c r="AU40" s="34">
        <v>63</v>
      </c>
      <c r="AV40" s="34">
        <v>46.8</v>
      </c>
    </row>
    <row r="41" spans="1:48" ht="15.75">
      <c r="A41" s="72">
        <f t="shared" si="1"/>
        <v>27</v>
      </c>
      <c r="B41" s="73" t="s">
        <v>71</v>
      </c>
      <c r="C41" s="71">
        <v>126.3</v>
      </c>
      <c r="D41" s="71" t="s">
        <v>177</v>
      </c>
      <c r="E41" s="71" t="s">
        <v>187</v>
      </c>
      <c r="F41" s="71">
        <v>208</v>
      </c>
      <c r="G41" s="73" t="s">
        <v>194</v>
      </c>
      <c r="H41" s="73">
        <v>3</v>
      </c>
      <c r="I41" s="73">
        <v>1</v>
      </c>
      <c r="J41" s="74" t="s">
        <v>195</v>
      </c>
      <c r="K41" s="73" t="s">
        <v>246</v>
      </c>
      <c r="L41" s="78"/>
      <c r="M41" s="76"/>
      <c r="N41" s="72">
        <f t="shared" si="2"/>
        <v>27</v>
      </c>
      <c r="O41" s="73" t="s">
        <v>71</v>
      </c>
      <c r="P41" s="71">
        <v>67.400000000000006</v>
      </c>
      <c r="Q41" s="71" t="s">
        <v>221</v>
      </c>
      <c r="R41" s="71" t="s">
        <v>222</v>
      </c>
      <c r="S41" s="71">
        <v>41</v>
      </c>
      <c r="T41" s="73" t="s">
        <v>194</v>
      </c>
      <c r="U41" s="73">
        <v>3</v>
      </c>
      <c r="V41" s="73">
        <v>1</v>
      </c>
      <c r="W41" s="74" t="s">
        <v>195</v>
      </c>
      <c r="X41" s="73" t="s">
        <v>246</v>
      </c>
      <c r="Y41" s="78"/>
      <c r="Z41" s="76"/>
      <c r="AA41" s="76"/>
      <c r="AB41" s="71">
        <f t="shared" si="0"/>
        <v>27</v>
      </c>
      <c r="AC41" s="73" t="s">
        <v>71</v>
      </c>
      <c r="AD41" s="77">
        <v>56.7</v>
      </c>
      <c r="AE41" s="73" t="s">
        <v>271</v>
      </c>
      <c r="AF41" s="73" t="s">
        <v>272</v>
      </c>
      <c r="AG41" s="71">
        <v>18.7</v>
      </c>
      <c r="AH41" s="73" t="s">
        <v>194</v>
      </c>
      <c r="AI41" s="73">
        <v>3</v>
      </c>
      <c r="AJ41" s="73">
        <v>1</v>
      </c>
      <c r="AK41" s="74" t="s">
        <v>195</v>
      </c>
      <c r="AL41" s="73" t="s">
        <v>246</v>
      </c>
      <c r="AM41" s="77"/>
      <c r="AQ41" s="67" t="s">
        <v>417</v>
      </c>
      <c r="AR41" s="67" t="s">
        <v>418</v>
      </c>
      <c r="AS41" s="42" t="s">
        <v>396</v>
      </c>
      <c r="AT41" s="34"/>
      <c r="AU41" s="34">
        <v>63</v>
      </c>
      <c r="AV41" s="34">
        <v>55</v>
      </c>
    </row>
    <row r="42" spans="1:48" ht="15.75">
      <c r="A42" s="72">
        <f t="shared" si="1"/>
        <v>28</v>
      </c>
      <c r="B42" s="73" t="s">
        <v>71</v>
      </c>
      <c r="C42" s="71">
        <v>126.3</v>
      </c>
      <c r="D42" s="71" t="s">
        <v>187</v>
      </c>
      <c r="E42" s="71" t="s">
        <v>188</v>
      </c>
      <c r="F42" s="71">
        <v>32</v>
      </c>
      <c r="G42" s="73" t="s">
        <v>194</v>
      </c>
      <c r="H42" s="73">
        <v>3</v>
      </c>
      <c r="I42" s="73">
        <v>1</v>
      </c>
      <c r="J42" s="74" t="s">
        <v>195</v>
      </c>
      <c r="K42" s="73" t="s">
        <v>246</v>
      </c>
      <c r="L42" s="78"/>
      <c r="M42" s="76"/>
      <c r="N42" s="72">
        <f t="shared" si="2"/>
        <v>28</v>
      </c>
      <c r="O42" s="73" t="s">
        <v>71</v>
      </c>
      <c r="P42" s="71">
        <v>126.3</v>
      </c>
      <c r="Q42" s="71" t="s">
        <v>221</v>
      </c>
      <c r="R42" s="71" t="s">
        <v>223</v>
      </c>
      <c r="S42" s="71">
        <v>46.2</v>
      </c>
      <c r="T42" s="73" t="s">
        <v>194</v>
      </c>
      <c r="U42" s="73">
        <v>3</v>
      </c>
      <c r="V42" s="73">
        <v>1</v>
      </c>
      <c r="W42" s="74" t="s">
        <v>195</v>
      </c>
      <c r="X42" s="73" t="s">
        <v>246</v>
      </c>
      <c r="Y42" s="78"/>
      <c r="Z42" s="76"/>
      <c r="AA42" s="76"/>
      <c r="AB42" s="71">
        <f t="shared" si="0"/>
        <v>28</v>
      </c>
      <c r="AC42" s="73" t="s">
        <v>71</v>
      </c>
      <c r="AD42" s="77">
        <v>56.7</v>
      </c>
      <c r="AE42" s="73" t="s">
        <v>273</v>
      </c>
      <c r="AF42" s="73" t="s">
        <v>274</v>
      </c>
      <c r="AG42" s="71">
        <v>12.6</v>
      </c>
      <c r="AH42" s="73" t="s">
        <v>194</v>
      </c>
      <c r="AI42" s="73">
        <v>3</v>
      </c>
      <c r="AJ42" s="73">
        <v>1</v>
      </c>
      <c r="AK42" s="74" t="s">
        <v>195</v>
      </c>
      <c r="AL42" s="73" t="s">
        <v>246</v>
      </c>
      <c r="AM42" s="77"/>
      <c r="AQ42" s="70" t="s">
        <v>208</v>
      </c>
      <c r="AR42" s="70" t="s">
        <v>209</v>
      </c>
      <c r="AS42" s="42" t="s">
        <v>396</v>
      </c>
      <c r="AT42" s="32"/>
      <c r="AU42" s="34">
        <v>63</v>
      </c>
      <c r="AV42" s="45">
        <v>28.7</v>
      </c>
    </row>
    <row r="43" spans="1:48" ht="15.75">
      <c r="A43" s="72">
        <f t="shared" si="1"/>
        <v>29</v>
      </c>
      <c r="B43" s="73" t="s">
        <v>71</v>
      </c>
      <c r="C43" s="71">
        <v>126.3</v>
      </c>
      <c r="D43" s="71" t="s">
        <v>188</v>
      </c>
      <c r="E43" s="71" t="s">
        <v>189</v>
      </c>
      <c r="F43" s="71">
        <v>286</v>
      </c>
      <c r="G43" s="73" t="s">
        <v>194</v>
      </c>
      <c r="H43" s="73">
        <v>3</v>
      </c>
      <c r="I43" s="73">
        <v>1</v>
      </c>
      <c r="J43" s="74" t="s">
        <v>195</v>
      </c>
      <c r="K43" s="73" t="s">
        <v>246</v>
      </c>
      <c r="L43" s="78"/>
      <c r="M43" s="76"/>
      <c r="N43" s="72">
        <f t="shared" si="2"/>
        <v>29</v>
      </c>
      <c r="O43" s="73" t="s">
        <v>71</v>
      </c>
      <c r="P43" s="71">
        <v>56.7</v>
      </c>
      <c r="Q43" s="71" t="s">
        <v>223</v>
      </c>
      <c r="R43" s="71" t="s">
        <v>224</v>
      </c>
      <c r="S43" s="71">
        <v>137.5</v>
      </c>
      <c r="T43" s="73" t="s">
        <v>194</v>
      </c>
      <c r="U43" s="73">
        <v>3</v>
      </c>
      <c r="V43" s="73">
        <v>1</v>
      </c>
      <c r="W43" s="74" t="s">
        <v>195</v>
      </c>
      <c r="X43" s="73" t="s">
        <v>246</v>
      </c>
      <c r="Y43" s="78"/>
      <c r="Z43" s="76"/>
      <c r="AA43" s="76"/>
      <c r="AB43" s="77"/>
      <c r="AC43" s="77"/>
      <c r="AD43" s="77"/>
      <c r="AE43" s="77"/>
      <c r="AF43" s="77"/>
      <c r="AG43" s="77"/>
      <c r="AH43" s="77"/>
      <c r="AI43" s="77"/>
      <c r="AJ43" s="77"/>
      <c r="AK43" s="77"/>
      <c r="AL43" s="77"/>
      <c r="AM43" s="77"/>
      <c r="AQ43" s="70" t="s">
        <v>223</v>
      </c>
      <c r="AR43" s="70" t="s">
        <v>224</v>
      </c>
      <c r="AS43" s="34" t="s">
        <v>397</v>
      </c>
      <c r="AT43" s="41">
        <v>0.36</v>
      </c>
      <c r="AU43" s="34">
        <v>63</v>
      </c>
      <c r="AV43" s="45">
        <v>3.5</v>
      </c>
    </row>
    <row r="44" spans="1:48" ht="15.75">
      <c r="A44" s="72">
        <f t="shared" si="1"/>
        <v>30</v>
      </c>
      <c r="B44" s="73" t="s">
        <v>71</v>
      </c>
      <c r="C44" s="71">
        <v>56.7</v>
      </c>
      <c r="D44" s="71" t="s">
        <v>189</v>
      </c>
      <c r="E44" s="71" t="s">
        <v>190</v>
      </c>
      <c r="F44" s="71">
        <v>12.5</v>
      </c>
      <c r="G44" s="73" t="s">
        <v>194</v>
      </c>
      <c r="H44" s="73">
        <v>3</v>
      </c>
      <c r="I44" s="73">
        <v>1</v>
      </c>
      <c r="J44" s="74" t="s">
        <v>195</v>
      </c>
      <c r="K44" s="73" t="s">
        <v>246</v>
      </c>
      <c r="L44" s="78"/>
      <c r="M44" s="76"/>
      <c r="N44" s="72">
        <f t="shared" si="2"/>
        <v>30</v>
      </c>
      <c r="O44" s="73" t="s">
        <v>71</v>
      </c>
      <c r="P44" s="71">
        <v>56.7</v>
      </c>
      <c r="Q44" s="71" t="s">
        <v>223</v>
      </c>
      <c r="R44" s="71" t="s">
        <v>225</v>
      </c>
      <c r="S44" s="71">
        <v>27.3</v>
      </c>
      <c r="T44" s="73" t="s">
        <v>194</v>
      </c>
      <c r="U44" s="73">
        <v>3</v>
      </c>
      <c r="V44" s="73">
        <v>1</v>
      </c>
      <c r="W44" s="74" t="s">
        <v>195</v>
      </c>
      <c r="X44" s="73" t="s">
        <v>246</v>
      </c>
      <c r="Y44" s="78"/>
      <c r="Z44" s="76"/>
      <c r="AA44" s="76"/>
      <c r="AB44" s="77"/>
      <c r="AC44" s="77"/>
      <c r="AD44" s="77"/>
      <c r="AE44" s="77"/>
      <c r="AF44" s="77"/>
      <c r="AG44" s="77"/>
      <c r="AH44" s="77"/>
      <c r="AI44" s="77"/>
      <c r="AJ44" s="77"/>
      <c r="AK44" s="77"/>
      <c r="AL44" s="77"/>
      <c r="AM44" s="77"/>
      <c r="AQ44" s="70" t="s">
        <v>223</v>
      </c>
      <c r="AR44" s="70" t="s">
        <v>224</v>
      </c>
      <c r="AS44" s="42" t="s">
        <v>396</v>
      </c>
      <c r="AT44" s="45"/>
      <c r="AU44" s="34">
        <v>63</v>
      </c>
      <c r="AV44" s="45">
        <f>134-21</f>
        <v>113</v>
      </c>
    </row>
    <row r="45" spans="1:48" ht="15.75">
      <c r="A45" s="72">
        <f t="shared" si="1"/>
        <v>31</v>
      </c>
      <c r="B45" s="73" t="s">
        <v>71</v>
      </c>
      <c r="C45" s="71">
        <v>56.7</v>
      </c>
      <c r="D45" s="71" t="s">
        <v>190</v>
      </c>
      <c r="E45" s="71" t="s">
        <v>191</v>
      </c>
      <c r="F45" s="71">
        <v>21</v>
      </c>
      <c r="G45" s="73" t="s">
        <v>194</v>
      </c>
      <c r="H45" s="73">
        <v>3</v>
      </c>
      <c r="I45" s="73">
        <v>1</v>
      </c>
      <c r="J45" s="74" t="s">
        <v>195</v>
      </c>
      <c r="K45" s="73" t="s">
        <v>246</v>
      </c>
      <c r="L45" s="78"/>
      <c r="M45" s="76"/>
      <c r="N45" s="72">
        <f t="shared" si="2"/>
        <v>31</v>
      </c>
      <c r="O45" s="73" t="s">
        <v>71</v>
      </c>
      <c r="P45" s="71">
        <v>126.3</v>
      </c>
      <c r="Q45" s="71" t="s">
        <v>223</v>
      </c>
      <c r="R45" s="71" t="s">
        <v>226</v>
      </c>
      <c r="S45" s="71">
        <v>170.4</v>
      </c>
      <c r="T45" s="73" t="s">
        <v>194</v>
      </c>
      <c r="U45" s="73">
        <v>3</v>
      </c>
      <c r="V45" s="73">
        <v>1</v>
      </c>
      <c r="W45" s="74" t="s">
        <v>195</v>
      </c>
      <c r="X45" s="73" t="s">
        <v>246</v>
      </c>
      <c r="Y45" s="78"/>
      <c r="Z45" s="76"/>
      <c r="AA45" s="76"/>
      <c r="AB45" s="393"/>
      <c r="AC45" s="394"/>
      <c r="AD45" s="395" t="s">
        <v>57</v>
      </c>
      <c r="AE45" s="396"/>
      <c r="AF45" s="396"/>
      <c r="AG45" s="397"/>
      <c r="AH45" s="395" t="s">
        <v>58</v>
      </c>
      <c r="AI45" s="396"/>
      <c r="AJ45" s="397"/>
      <c r="AK45" s="395" t="s">
        <v>34</v>
      </c>
      <c r="AL45" s="396"/>
      <c r="AM45" s="398"/>
      <c r="AQ45" s="70" t="s">
        <v>223</v>
      </c>
      <c r="AR45" s="70" t="s">
        <v>224</v>
      </c>
      <c r="AS45" s="34" t="s">
        <v>408</v>
      </c>
      <c r="AT45" s="41">
        <v>0.39</v>
      </c>
      <c r="AU45" s="34">
        <v>63</v>
      </c>
      <c r="AV45" s="45">
        <v>21</v>
      </c>
    </row>
    <row r="46" spans="1:48" ht="15.75">
      <c r="A46" s="72">
        <f t="shared" si="1"/>
        <v>32</v>
      </c>
      <c r="B46" s="73" t="s">
        <v>71</v>
      </c>
      <c r="C46" s="71">
        <v>56.7</v>
      </c>
      <c r="D46" s="71" t="s">
        <v>190</v>
      </c>
      <c r="E46" s="71" t="s">
        <v>192</v>
      </c>
      <c r="F46" s="71">
        <v>42</v>
      </c>
      <c r="G46" s="73" t="s">
        <v>194</v>
      </c>
      <c r="H46" s="73">
        <v>3</v>
      </c>
      <c r="I46" s="73">
        <v>1</v>
      </c>
      <c r="J46" s="74" t="s">
        <v>195</v>
      </c>
      <c r="K46" s="73" t="s">
        <v>246</v>
      </c>
      <c r="L46" s="78"/>
      <c r="M46" s="76"/>
      <c r="N46" s="72">
        <f t="shared" si="2"/>
        <v>32</v>
      </c>
      <c r="O46" s="73" t="s">
        <v>71</v>
      </c>
      <c r="P46" s="71">
        <v>56.7</v>
      </c>
      <c r="Q46" s="71" t="s">
        <v>227</v>
      </c>
      <c r="R46" s="71" t="s">
        <v>228</v>
      </c>
      <c r="S46" s="71">
        <v>467.6</v>
      </c>
      <c r="T46" s="73" t="s">
        <v>194</v>
      </c>
      <c r="U46" s="73">
        <v>3</v>
      </c>
      <c r="V46" s="73">
        <v>1</v>
      </c>
      <c r="W46" s="74" t="s">
        <v>195</v>
      </c>
      <c r="X46" s="73" t="s">
        <v>246</v>
      </c>
      <c r="Y46" s="78"/>
      <c r="Z46" s="76"/>
      <c r="AA46" s="76"/>
      <c r="AB46" s="401" t="s">
        <v>35</v>
      </c>
      <c r="AC46" s="402"/>
      <c r="AD46" s="403" t="s">
        <v>96</v>
      </c>
      <c r="AE46" s="404"/>
      <c r="AF46" s="404"/>
      <c r="AG46" s="405"/>
      <c r="AH46" s="403"/>
      <c r="AI46" s="404"/>
      <c r="AJ46" s="405"/>
      <c r="AK46" s="403"/>
      <c r="AL46" s="404"/>
      <c r="AM46" s="406"/>
      <c r="AQ46" s="70" t="s">
        <v>223</v>
      </c>
      <c r="AR46" s="70" t="s">
        <v>225</v>
      </c>
      <c r="AS46" s="42" t="s">
        <v>396</v>
      </c>
      <c r="AT46" s="41"/>
      <c r="AU46" s="34">
        <v>63</v>
      </c>
      <c r="AV46" s="45">
        <f>27.3-6</f>
        <v>21.3</v>
      </c>
    </row>
    <row r="47" spans="1:48" ht="15.75">
      <c r="A47" s="72">
        <f t="shared" si="1"/>
        <v>33</v>
      </c>
      <c r="B47" s="73" t="s">
        <v>71</v>
      </c>
      <c r="C47" s="71">
        <v>56.7</v>
      </c>
      <c r="D47" s="71" t="s">
        <v>187</v>
      </c>
      <c r="E47" s="71" t="s">
        <v>193</v>
      </c>
      <c r="F47" s="71">
        <v>296.39999999999998</v>
      </c>
      <c r="G47" s="73" t="s">
        <v>194</v>
      </c>
      <c r="H47" s="73">
        <v>3</v>
      </c>
      <c r="I47" s="73">
        <v>1</v>
      </c>
      <c r="J47" s="74" t="s">
        <v>195</v>
      </c>
      <c r="K47" s="73" t="s">
        <v>246</v>
      </c>
      <c r="L47" s="78"/>
      <c r="M47" s="76"/>
      <c r="N47" s="72">
        <f t="shared" si="2"/>
        <v>33</v>
      </c>
      <c r="O47" s="73" t="s">
        <v>71</v>
      </c>
      <c r="P47" s="71">
        <v>67.400000000000006</v>
      </c>
      <c r="Q47" s="71" t="s">
        <v>226</v>
      </c>
      <c r="R47" s="71" t="s">
        <v>229</v>
      </c>
      <c r="S47" s="71">
        <v>65</v>
      </c>
      <c r="T47" s="73" t="s">
        <v>194</v>
      </c>
      <c r="U47" s="73">
        <v>3</v>
      </c>
      <c r="V47" s="73">
        <v>1</v>
      </c>
      <c r="W47" s="74" t="s">
        <v>195</v>
      </c>
      <c r="X47" s="73" t="s">
        <v>246</v>
      </c>
      <c r="Y47" s="78"/>
      <c r="Z47" s="76"/>
      <c r="AA47" s="76"/>
      <c r="AB47" s="401" t="s">
        <v>36</v>
      </c>
      <c r="AC47" s="402"/>
      <c r="AD47" s="403" t="s">
        <v>97</v>
      </c>
      <c r="AE47" s="404"/>
      <c r="AF47" s="404"/>
      <c r="AG47" s="405"/>
      <c r="AH47" s="403"/>
      <c r="AI47" s="404"/>
      <c r="AJ47" s="405"/>
      <c r="AK47" s="403"/>
      <c r="AL47" s="404"/>
      <c r="AM47" s="406"/>
      <c r="AQ47" s="70" t="s">
        <v>223</v>
      </c>
      <c r="AR47" s="70" t="s">
        <v>225</v>
      </c>
      <c r="AS47" s="45" t="s">
        <v>419</v>
      </c>
      <c r="AT47" s="41">
        <v>0.39</v>
      </c>
      <c r="AU47" s="34">
        <v>63</v>
      </c>
      <c r="AV47" s="45">
        <v>6</v>
      </c>
    </row>
    <row r="48" spans="1:48" ht="15.75">
      <c r="A48" s="72">
        <f t="shared" si="1"/>
        <v>34</v>
      </c>
      <c r="B48" s="73" t="s">
        <v>71</v>
      </c>
      <c r="C48" s="71">
        <v>56.7</v>
      </c>
      <c r="D48" s="77" t="s">
        <v>180</v>
      </c>
      <c r="E48" s="77" t="s">
        <v>260</v>
      </c>
      <c r="F48" s="77">
        <v>47.4</v>
      </c>
      <c r="G48" s="73" t="s">
        <v>261</v>
      </c>
      <c r="H48" s="73">
        <v>3</v>
      </c>
      <c r="I48" s="73">
        <v>1</v>
      </c>
      <c r="J48" s="74" t="s">
        <v>195</v>
      </c>
      <c r="K48" s="73" t="s">
        <v>246</v>
      </c>
      <c r="L48" s="78"/>
      <c r="M48" s="76"/>
      <c r="N48" s="72">
        <f t="shared" si="2"/>
        <v>34</v>
      </c>
      <c r="O48" s="73" t="s">
        <v>71</v>
      </c>
      <c r="P48" s="73">
        <v>56.7</v>
      </c>
      <c r="Q48" s="73" t="s">
        <v>229</v>
      </c>
      <c r="R48" s="73" t="s">
        <v>230</v>
      </c>
      <c r="S48" s="73">
        <v>30</v>
      </c>
      <c r="T48" s="73" t="s">
        <v>194</v>
      </c>
      <c r="U48" s="73">
        <v>3</v>
      </c>
      <c r="V48" s="73">
        <v>1</v>
      </c>
      <c r="W48" s="74" t="s">
        <v>195</v>
      </c>
      <c r="X48" s="73" t="s">
        <v>246</v>
      </c>
      <c r="Y48" s="78"/>
      <c r="Z48" s="76"/>
      <c r="AA48" s="76"/>
      <c r="AB48" s="401" t="s">
        <v>37</v>
      </c>
      <c r="AC48" s="402"/>
      <c r="AD48" s="403"/>
      <c r="AE48" s="404"/>
      <c r="AF48" s="404"/>
      <c r="AG48" s="405"/>
      <c r="AH48" s="403"/>
      <c r="AI48" s="404"/>
      <c r="AJ48" s="405"/>
      <c r="AK48" s="403"/>
      <c r="AL48" s="404"/>
      <c r="AM48" s="406"/>
      <c r="AQ48" s="70" t="s">
        <v>227</v>
      </c>
      <c r="AR48" s="70" t="s">
        <v>228</v>
      </c>
      <c r="AS48" s="42" t="s">
        <v>396</v>
      </c>
      <c r="AT48" s="34"/>
      <c r="AU48" s="34">
        <v>63</v>
      </c>
      <c r="AV48" s="45">
        <f>31.6-4.7</f>
        <v>26.900000000000002</v>
      </c>
    </row>
    <row r="49" spans="1:48" ht="15.75">
      <c r="A49" s="72">
        <f t="shared" si="1"/>
        <v>35</v>
      </c>
      <c r="B49" s="73" t="s">
        <v>71</v>
      </c>
      <c r="C49" s="73">
        <v>144.4</v>
      </c>
      <c r="D49" s="77" t="s">
        <v>181</v>
      </c>
      <c r="E49" s="77" t="s">
        <v>182</v>
      </c>
      <c r="F49" s="77">
        <v>100</v>
      </c>
      <c r="G49" s="73" t="s">
        <v>275</v>
      </c>
      <c r="H49" s="73">
        <v>3</v>
      </c>
      <c r="I49" s="73">
        <v>1</v>
      </c>
      <c r="J49" s="74" t="s">
        <v>195</v>
      </c>
      <c r="K49" s="73" t="s">
        <v>246</v>
      </c>
      <c r="L49" s="78"/>
      <c r="M49" s="76"/>
      <c r="N49" s="72">
        <f t="shared" si="2"/>
        <v>35</v>
      </c>
      <c r="O49" s="73" t="s">
        <v>71</v>
      </c>
      <c r="P49" s="73">
        <v>67.400000000000006</v>
      </c>
      <c r="Q49" s="73" t="s">
        <v>229</v>
      </c>
      <c r="R49" s="73" t="s">
        <v>231</v>
      </c>
      <c r="S49" s="73">
        <v>111</v>
      </c>
      <c r="T49" s="73" t="s">
        <v>194</v>
      </c>
      <c r="U49" s="73">
        <v>3</v>
      </c>
      <c r="V49" s="73">
        <v>1</v>
      </c>
      <c r="W49" s="74" t="s">
        <v>195</v>
      </c>
      <c r="X49" s="73" t="s">
        <v>246</v>
      </c>
      <c r="Y49" s="78"/>
      <c r="Z49" s="76"/>
      <c r="AA49" s="76"/>
      <c r="AB49" s="402" t="s">
        <v>38</v>
      </c>
      <c r="AC49" s="402"/>
      <c r="AD49" s="407"/>
      <c r="AE49" s="408"/>
      <c r="AF49" s="408"/>
      <c r="AG49" s="408"/>
      <c r="AH49" s="409"/>
      <c r="AI49" s="409"/>
      <c r="AJ49" s="409"/>
      <c r="AK49" s="409"/>
      <c r="AL49" s="409"/>
      <c r="AM49" s="409"/>
      <c r="AQ49" s="70" t="s">
        <v>227</v>
      </c>
      <c r="AR49" s="70" t="s">
        <v>228</v>
      </c>
      <c r="AS49" s="34" t="s">
        <v>397</v>
      </c>
      <c r="AT49" s="41">
        <v>0.39</v>
      </c>
      <c r="AU49" s="34">
        <v>63</v>
      </c>
      <c r="AV49" s="45">
        <v>3.5</v>
      </c>
    </row>
    <row r="50" spans="1:48" ht="15.75">
      <c r="A50" s="79"/>
      <c r="B50" s="80"/>
      <c r="C50" s="80"/>
      <c r="D50" s="80"/>
      <c r="E50" s="80"/>
      <c r="F50" s="80"/>
      <c r="G50" s="80"/>
      <c r="H50" s="80"/>
      <c r="I50" s="80"/>
      <c r="J50" s="80"/>
      <c r="K50" s="80"/>
      <c r="L50" s="78"/>
      <c r="M50" s="76"/>
      <c r="N50" s="72">
        <f t="shared" si="2"/>
        <v>36</v>
      </c>
      <c r="O50" s="73" t="s">
        <v>71</v>
      </c>
      <c r="P50" s="73">
        <v>67.400000000000006</v>
      </c>
      <c r="Q50" s="73" t="s">
        <v>231</v>
      </c>
      <c r="R50" s="73" t="s">
        <v>222</v>
      </c>
      <c r="S50" s="73">
        <v>98.4</v>
      </c>
      <c r="T50" s="73" t="s">
        <v>194</v>
      </c>
      <c r="U50" s="73">
        <v>3</v>
      </c>
      <c r="V50" s="73">
        <v>1</v>
      </c>
      <c r="W50" s="74" t="s">
        <v>195</v>
      </c>
      <c r="X50" s="73" t="s">
        <v>246</v>
      </c>
      <c r="Y50" s="78"/>
      <c r="Z50" s="76"/>
      <c r="AA50" s="76"/>
      <c r="AB50" s="76"/>
      <c r="AC50" s="76"/>
      <c r="AD50" s="76"/>
      <c r="AE50" s="76"/>
      <c r="AF50" s="76"/>
      <c r="AG50" s="76"/>
      <c r="AH50" s="76"/>
      <c r="AI50" s="76"/>
      <c r="AJ50" s="76"/>
      <c r="AK50" s="76"/>
      <c r="AL50" s="76"/>
      <c r="AM50" s="76"/>
      <c r="AQ50" s="70" t="s">
        <v>227</v>
      </c>
      <c r="AR50" s="70" t="s">
        <v>228</v>
      </c>
      <c r="AS50" s="45" t="s">
        <v>419</v>
      </c>
      <c r="AT50" s="41">
        <v>0.39</v>
      </c>
      <c r="AU50" s="34">
        <v>63</v>
      </c>
      <c r="AV50" s="45">
        <v>100.2</v>
      </c>
    </row>
    <row r="51" spans="1:48" ht="15.75">
      <c r="A51" s="79"/>
      <c r="B51" s="80"/>
      <c r="C51" s="80"/>
      <c r="D51" s="80"/>
      <c r="E51" s="80"/>
      <c r="F51" s="80"/>
      <c r="G51" s="80"/>
      <c r="H51" s="80"/>
      <c r="I51" s="80"/>
      <c r="J51" s="80"/>
      <c r="K51" s="80"/>
      <c r="L51" s="81"/>
      <c r="M51" s="76"/>
      <c r="N51" s="72">
        <f t="shared" si="2"/>
        <v>37</v>
      </c>
      <c r="O51" s="73" t="s">
        <v>71</v>
      </c>
      <c r="P51" s="73">
        <v>126.3</v>
      </c>
      <c r="Q51" s="73" t="s">
        <v>226</v>
      </c>
      <c r="R51" s="73" t="s">
        <v>232</v>
      </c>
      <c r="S51" s="73">
        <v>119</v>
      </c>
      <c r="T51" s="73" t="s">
        <v>194</v>
      </c>
      <c r="U51" s="73">
        <v>3</v>
      </c>
      <c r="V51" s="73">
        <v>1</v>
      </c>
      <c r="W51" s="74" t="s">
        <v>195</v>
      </c>
      <c r="X51" s="73" t="s">
        <v>246</v>
      </c>
      <c r="Y51" s="81"/>
      <c r="Z51" s="76"/>
      <c r="AA51" s="76"/>
      <c r="AB51" s="76"/>
      <c r="AC51" s="76"/>
      <c r="AD51" s="76"/>
      <c r="AE51" s="76"/>
      <c r="AF51" s="76"/>
      <c r="AG51" s="76"/>
      <c r="AH51" s="76"/>
      <c r="AI51" s="76"/>
      <c r="AJ51" s="76"/>
      <c r="AK51" s="76"/>
      <c r="AL51" s="76"/>
      <c r="AM51" s="76"/>
      <c r="AQ51" s="70" t="s">
        <v>227</v>
      </c>
      <c r="AR51" s="70" t="s">
        <v>228</v>
      </c>
      <c r="AS51" s="42" t="s">
        <v>396</v>
      </c>
      <c r="AT51" s="45"/>
      <c r="AU51" s="34">
        <v>63</v>
      </c>
      <c r="AV51" s="45">
        <v>337</v>
      </c>
    </row>
    <row r="52" spans="1:48" ht="15.75">
      <c r="A52" s="393"/>
      <c r="B52" s="394"/>
      <c r="C52" s="395" t="s">
        <v>57</v>
      </c>
      <c r="D52" s="396"/>
      <c r="E52" s="396"/>
      <c r="F52" s="397"/>
      <c r="G52" s="395" t="s">
        <v>58</v>
      </c>
      <c r="H52" s="396"/>
      <c r="I52" s="397"/>
      <c r="J52" s="395" t="s">
        <v>34</v>
      </c>
      <c r="K52" s="396"/>
      <c r="L52" s="398"/>
      <c r="M52" s="76"/>
      <c r="N52" s="72">
        <f t="shared" si="2"/>
        <v>38</v>
      </c>
      <c r="O52" s="73" t="s">
        <v>71</v>
      </c>
      <c r="P52" s="73"/>
      <c r="Q52" s="73" t="s">
        <v>232</v>
      </c>
      <c r="R52" s="73" t="s">
        <v>233</v>
      </c>
      <c r="S52" s="73">
        <v>273.60000000000002</v>
      </c>
      <c r="T52" s="73" t="s">
        <v>194</v>
      </c>
      <c r="U52" s="73">
        <v>3</v>
      </c>
      <c r="V52" s="73">
        <v>1</v>
      </c>
      <c r="W52" s="74" t="s">
        <v>195</v>
      </c>
      <c r="X52" s="73" t="s">
        <v>246</v>
      </c>
      <c r="Y52" s="77"/>
      <c r="Z52" s="76"/>
      <c r="AA52" s="76"/>
      <c r="AB52" s="76"/>
      <c r="AC52" s="76"/>
      <c r="AD52" s="76"/>
      <c r="AE52" s="76"/>
      <c r="AF52" s="76"/>
      <c r="AG52" s="76"/>
      <c r="AH52" s="76"/>
      <c r="AI52" s="76"/>
      <c r="AJ52" s="76"/>
      <c r="AK52" s="76"/>
      <c r="AL52" s="76"/>
      <c r="AM52" s="76"/>
      <c r="AQ52" s="70" t="s">
        <v>228</v>
      </c>
      <c r="AR52" s="70" t="s">
        <v>420</v>
      </c>
      <c r="AS52" s="42" t="s">
        <v>396</v>
      </c>
      <c r="AT52" s="45"/>
      <c r="AU52" s="34">
        <v>63</v>
      </c>
      <c r="AV52" s="45">
        <v>18.7</v>
      </c>
    </row>
    <row r="53" spans="1:48" ht="15.75">
      <c r="A53" s="401" t="s">
        <v>35</v>
      </c>
      <c r="B53" s="402"/>
      <c r="C53" s="403" t="s">
        <v>96</v>
      </c>
      <c r="D53" s="404"/>
      <c r="E53" s="404"/>
      <c r="F53" s="405"/>
      <c r="G53" s="403"/>
      <c r="H53" s="404"/>
      <c r="I53" s="405"/>
      <c r="J53" s="403"/>
      <c r="K53" s="404"/>
      <c r="L53" s="406"/>
      <c r="M53" s="76"/>
      <c r="N53" s="72">
        <f t="shared" si="2"/>
        <v>39</v>
      </c>
      <c r="O53" s="73" t="s">
        <v>71</v>
      </c>
      <c r="P53" s="73">
        <v>67.400000000000006</v>
      </c>
      <c r="Q53" s="73" t="s">
        <v>233</v>
      </c>
      <c r="R53" s="73" t="s">
        <v>234</v>
      </c>
      <c r="S53" s="73">
        <v>255.1</v>
      </c>
      <c r="T53" s="73" t="s">
        <v>194</v>
      </c>
      <c r="U53" s="73">
        <v>3</v>
      </c>
      <c r="V53" s="73">
        <v>1</v>
      </c>
      <c r="W53" s="74" t="s">
        <v>195</v>
      </c>
      <c r="X53" s="73" t="s">
        <v>246</v>
      </c>
      <c r="Y53" s="77"/>
      <c r="Z53" s="76"/>
      <c r="AA53" s="76"/>
      <c r="AB53" s="76"/>
      <c r="AC53" s="76"/>
      <c r="AD53" s="76"/>
      <c r="AE53" s="76"/>
      <c r="AF53" s="76"/>
      <c r="AG53" s="76"/>
      <c r="AH53" s="76"/>
      <c r="AI53" s="76"/>
      <c r="AJ53" s="76"/>
      <c r="AK53" s="76"/>
      <c r="AL53" s="76"/>
      <c r="AM53" s="76"/>
      <c r="AQ53" s="67" t="s">
        <v>421</v>
      </c>
      <c r="AR53" s="67" t="s">
        <v>422</v>
      </c>
      <c r="AS53" s="42" t="s">
        <v>396</v>
      </c>
      <c r="AT53" s="45"/>
      <c r="AU53" s="34">
        <v>63</v>
      </c>
      <c r="AV53" s="34">
        <v>12.6</v>
      </c>
    </row>
    <row r="54" spans="1:48" ht="15.75">
      <c r="A54" s="401" t="s">
        <v>36</v>
      </c>
      <c r="B54" s="402"/>
      <c r="C54" s="403" t="s">
        <v>97</v>
      </c>
      <c r="D54" s="404"/>
      <c r="E54" s="404"/>
      <c r="F54" s="405"/>
      <c r="G54" s="403"/>
      <c r="H54" s="404"/>
      <c r="I54" s="405"/>
      <c r="J54" s="403"/>
      <c r="K54" s="404"/>
      <c r="L54" s="406"/>
      <c r="M54" s="76"/>
      <c r="N54" s="72">
        <f t="shared" si="2"/>
        <v>40</v>
      </c>
      <c r="O54" s="73" t="s">
        <v>71</v>
      </c>
      <c r="P54" s="73">
        <v>67.400000000000006</v>
      </c>
      <c r="Q54" s="73" t="s">
        <v>233</v>
      </c>
      <c r="R54" s="73" t="s">
        <v>235</v>
      </c>
      <c r="S54" s="73">
        <v>92</v>
      </c>
      <c r="T54" s="73" t="s">
        <v>194</v>
      </c>
      <c r="U54" s="73">
        <v>3</v>
      </c>
      <c r="V54" s="73">
        <v>1</v>
      </c>
      <c r="W54" s="74" t="s">
        <v>195</v>
      </c>
      <c r="X54" s="73" t="s">
        <v>246</v>
      </c>
      <c r="Y54" s="77"/>
      <c r="Z54" s="76"/>
      <c r="AA54" s="76"/>
      <c r="AB54" s="76"/>
      <c r="AC54" s="76"/>
      <c r="AD54" s="76"/>
      <c r="AE54" s="76"/>
      <c r="AF54" s="76"/>
      <c r="AG54" s="76"/>
      <c r="AH54" s="76"/>
      <c r="AI54" s="76"/>
      <c r="AJ54" s="76"/>
      <c r="AK54" s="76"/>
      <c r="AL54" s="76"/>
      <c r="AM54" s="76"/>
      <c r="AQ54" s="67" t="s">
        <v>201</v>
      </c>
      <c r="AR54" s="67" t="s">
        <v>202</v>
      </c>
      <c r="AS54" s="42" t="s">
        <v>396</v>
      </c>
      <c r="AT54" s="34"/>
      <c r="AU54" s="34">
        <v>63</v>
      </c>
      <c r="AV54" s="34">
        <v>106.9</v>
      </c>
    </row>
    <row r="55" spans="1:48" ht="15.75">
      <c r="A55" s="401" t="s">
        <v>37</v>
      </c>
      <c r="B55" s="402"/>
      <c r="C55" s="403"/>
      <c r="D55" s="404"/>
      <c r="E55" s="404"/>
      <c r="F55" s="405"/>
      <c r="G55" s="403"/>
      <c r="H55" s="404"/>
      <c r="I55" s="405"/>
      <c r="J55" s="403"/>
      <c r="K55" s="404"/>
      <c r="L55" s="406"/>
      <c r="M55" s="76"/>
      <c r="N55" s="72">
        <f t="shared" si="2"/>
        <v>41</v>
      </c>
      <c r="O55" s="73" t="s">
        <v>71</v>
      </c>
      <c r="P55" s="73">
        <v>67.400000000000006</v>
      </c>
      <c r="Q55" s="73" t="s">
        <v>235</v>
      </c>
      <c r="R55" s="73" t="s">
        <v>236</v>
      </c>
      <c r="S55" s="73">
        <v>126.1</v>
      </c>
      <c r="T55" s="73" t="s">
        <v>194</v>
      </c>
      <c r="U55" s="73">
        <v>3</v>
      </c>
      <c r="V55" s="73">
        <v>1</v>
      </c>
      <c r="W55" s="74" t="s">
        <v>195</v>
      </c>
      <c r="X55" s="73" t="s">
        <v>246</v>
      </c>
      <c r="Y55" s="77"/>
      <c r="Z55" s="76"/>
      <c r="AA55" s="76"/>
      <c r="AB55" s="76"/>
      <c r="AC55" s="76"/>
      <c r="AD55" s="76"/>
      <c r="AE55" s="76"/>
      <c r="AF55" s="76"/>
      <c r="AG55" s="76"/>
      <c r="AH55" s="76"/>
      <c r="AI55" s="76"/>
      <c r="AJ55" s="76"/>
      <c r="AK55" s="76"/>
      <c r="AL55" s="76"/>
      <c r="AM55" s="76"/>
      <c r="AQ55" s="67" t="s">
        <v>177</v>
      </c>
      <c r="AR55" s="67" t="s">
        <v>184</v>
      </c>
      <c r="AS55" s="42" t="s">
        <v>396</v>
      </c>
      <c r="AT55" s="34"/>
      <c r="AU55" s="34">
        <v>63</v>
      </c>
      <c r="AV55" s="34">
        <v>57.3</v>
      </c>
    </row>
    <row r="56" spans="1:48" ht="16.5" thickBot="1">
      <c r="A56" s="410" t="s">
        <v>38</v>
      </c>
      <c r="B56" s="411"/>
      <c r="C56" s="412">
        <v>44985</v>
      </c>
      <c r="D56" s="413"/>
      <c r="E56" s="413"/>
      <c r="F56" s="414"/>
      <c r="G56" s="415"/>
      <c r="H56" s="416"/>
      <c r="I56" s="417"/>
      <c r="J56" s="415"/>
      <c r="K56" s="416"/>
      <c r="L56" s="418"/>
      <c r="M56" s="76"/>
      <c r="N56" s="72">
        <f t="shared" si="2"/>
        <v>42</v>
      </c>
      <c r="O56" s="73" t="s">
        <v>71</v>
      </c>
      <c r="P56" s="73">
        <v>67.400000000000006</v>
      </c>
      <c r="Q56" s="73" t="s">
        <v>236</v>
      </c>
      <c r="R56" s="73" t="s">
        <v>237</v>
      </c>
      <c r="S56" s="73">
        <v>113</v>
      </c>
      <c r="T56" s="73" t="s">
        <v>194</v>
      </c>
      <c r="U56" s="73">
        <v>3</v>
      </c>
      <c r="V56" s="73">
        <v>1</v>
      </c>
      <c r="W56" s="74" t="s">
        <v>195</v>
      </c>
      <c r="X56" s="73" t="s">
        <v>246</v>
      </c>
      <c r="Y56" s="77"/>
      <c r="Z56" s="76"/>
      <c r="AA56" s="76"/>
      <c r="AB56" s="76"/>
      <c r="AC56" s="76"/>
      <c r="AD56" s="76"/>
      <c r="AE56" s="76"/>
      <c r="AF56" s="76"/>
      <c r="AG56" s="76"/>
      <c r="AH56" s="76"/>
      <c r="AI56" s="76"/>
      <c r="AJ56" s="76"/>
      <c r="AK56" s="76"/>
      <c r="AL56" s="76"/>
      <c r="AM56" s="76"/>
      <c r="AQ56" s="67" t="s">
        <v>177</v>
      </c>
      <c r="AR56" s="67" t="s">
        <v>184</v>
      </c>
      <c r="AS56" s="42" t="s">
        <v>396</v>
      </c>
      <c r="AT56" s="45"/>
      <c r="AU56" s="34">
        <v>63</v>
      </c>
      <c r="AV56" s="34">
        <v>80.599999999999994</v>
      </c>
    </row>
    <row r="57" spans="1:48" ht="15.75">
      <c r="A57" s="76"/>
      <c r="B57" s="76"/>
      <c r="C57" s="76"/>
      <c r="D57" s="76"/>
      <c r="E57" s="76"/>
      <c r="F57" s="76"/>
      <c r="G57" s="76"/>
      <c r="H57" s="76"/>
      <c r="I57" s="76"/>
      <c r="J57" s="76"/>
      <c r="K57" s="76"/>
      <c r="L57" s="76"/>
      <c r="M57" s="76"/>
      <c r="N57" s="72">
        <f t="shared" si="2"/>
        <v>43</v>
      </c>
      <c r="O57" s="73" t="s">
        <v>71</v>
      </c>
      <c r="P57" s="73">
        <v>67.400000000000006</v>
      </c>
      <c r="Q57" s="73" t="s">
        <v>235</v>
      </c>
      <c r="R57" s="73" t="s">
        <v>238</v>
      </c>
      <c r="S57" s="73">
        <v>79.7</v>
      </c>
      <c r="T57" s="73" t="s">
        <v>194</v>
      </c>
      <c r="U57" s="73">
        <v>3</v>
      </c>
      <c r="V57" s="73">
        <v>1</v>
      </c>
      <c r="W57" s="74" t="s">
        <v>195</v>
      </c>
      <c r="X57" s="73" t="s">
        <v>246</v>
      </c>
      <c r="Y57" s="77"/>
      <c r="Z57" s="76"/>
      <c r="AA57" s="76"/>
      <c r="AB57" s="76"/>
      <c r="AC57" s="76"/>
      <c r="AD57" s="76"/>
      <c r="AE57" s="76"/>
      <c r="AF57" s="76"/>
      <c r="AG57" s="76"/>
      <c r="AH57" s="76"/>
      <c r="AI57" s="76"/>
      <c r="AJ57" s="76"/>
      <c r="AK57" s="76"/>
      <c r="AL57" s="76"/>
      <c r="AM57" s="76"/>
      <c r="AQ57" s="67" t="s">
        <v>184</v>
      </c>
      <c r="AR57" s="67" t="s">
        <v>186</v>
      </c>
      <c r="AS57" s="42" t="s">
        <v>396</v>
      </c>
      <c r="AT57" s="45"/>
      <c r="AU57" s="34">
        <v>63</v>
      </c>
      <c r="AV57" s="34">
        <v>70.7</v>
      </c>
    </row>
    <row r="58" spans="1:48" ht="15.75">
      <c r="A58" s="76"/>
      <c r="B58" s="76"/>
      <c r="C58" s="76"/>
      <c r="D58" s="76"/>
      <c r="E58" s="76"/>
      <c r="F58" s="76"/>
      <c r="G58" s="76"/>
      <c r="H58" s="76"/>
      <c r="I58" s="76"/>
      <c r="J58" s="76"/>
      <c r="K58" s="76"/>
      <c r="L58" s="76"/>
      <c r="M58" s="76"/>
      <c r="N58" s="72">
        <f t="shared" si="2"/>
        <v>44</v>
      </c>
      <c r="O58" s="73" t="s">
        <v>71</v>
      </c>
      <c r="P58" s="73">
        <v>56.7</v>
      </c>
      <c r="Q58" s="73" t="s">
        <v>238</v>
      </c>
      <c r="R58" s="73" t="s">
        <v>239</v>
      </c>
      <c r="S58" s="73">
        <v>36.5</v>
      </c>
      <c r="T58" s="73" t="s">
        <v>194</v>
      </c>
      <c r="U58" s="73">
        <v>3</v>
      </c>
      <c r="V58" s="73">
        <v>1</v>
      </c>
      <c r="W58" s="74" t="s">
        <v>195</v>
      </c>
      <c r="X58" s="73" t="s">
        <v>246</v>
      </c>
      <c r="Y58" s="77"/>
      <c r="Z58" s="76"/>
      <c r="AA58" s="76"/>
      <c r="AB58" s="76"/>
      <c r="AC58" s="76"/>
      <c r="AD58" s="76"/>
      <c r="AE58" s="76"/>
      <c r="AF58" s="76"/>
      <c r="AG58" s="76"/>
      <c r="AH58" s="76"/>
      <c r="AI58" s="76"/>
      <c r="AJ58" s="76"/>
      <c r="AK58" s="76"/>
      <c r="AL58" s="76"/>
      <c r="AM58" s="76"/>
      <c r="AQ58" s="67" t="s">
        <v>167</v>
      </c>
      <c r="AR58" s="67" t="s">
        <v>270</v>
      </c>
      <c r="AS58" s="42" t="s">
        <v>396</v>
      </c>
      <c r="AT58" s="45"/>
      <c r="AU58" s="34">
        <v>63</v>
      </c>
      <c r="AV58" s="34">
        <f>37.4+2.3</f>
        <v>39.699999999999996</v>
      </c>
    </row>
    <row r="59" spans="1:48" ht="15.75">
      <c r="A59" s="76"/>
      <c r="B59" s="76"/>
      <c r="C59" s="76"/>
      <c r="D59" s="76"/>
      <c r="E59" s="76"/>
      <c r="F59" s="76"/>
      <c r="G59" s="76"/>
      <c r="H59" s="76"/>
      <c r="I59" s="76"/>
      <c r="J59" s="76"/>
      <c r="K59" s="76"/>
      <c r="L59" s="76"/>
      <c r="M59" s="76"/>
      <c r="N59" s="72">
        <f t="shared" si="2"/>
        <v>45</v>
      </c>
      <c r="O59" s="73" t="s">
        <v>71</v>
      </c>
      <c r="P59" s="73">
        <v>56.7</v>
      </c>
      <c r="Q59" s="73" t="s">
        <v>238</v>
      </c>
      <c r="R59" s="73" t="s">
        <v>240</v>
      </c>
      <c r="S59" s="73">
        <v>32</v>
      </c>
      <c r="T59" s="73" t="s">
        <v>194</v>
      </c>
      <c r="U59" s="73">
        <v>3</v>
      </c>
      <c r="V59" s="73">
        <v>1</v>
      </c>
      <c r="W59" s="74" t="s">
        <v>195</v>
      </c>
      <c r="X59" s="73" t="s">
        <v>246</v>
      </c>
      <c r="Y59" s="77"/>
      <c r="Z59" s="76"/>
      <c r="AA59" s="76"/>
      <c r="AB59" s="76"/>
      <c r="AC59" s="76"/>
      <c r="AD59" s="76"/>
      <c r="AE59" s="76"/>
      <c r="AF59" s="76"/>
      <c r="AG59" s="76"/>
      <c r="AH59" s="76"/>
      <c r="AI59" s="76"/>
      <c r="AJ59" s="76"/>
      <c r="AK59" s="76"/>
      <c r="AL59" s="76"/>
      <c r="AM59" s="76"/>
      <c r="AQ59" s="67" t="s">
        <v>269</v>
      </c>
      <c r="AR59" s="67" t="s">
        <v>111</v>
      </c>
      <c r="AS59" s="42" t="s">
        <v>396</v>
      </c>
      <c r="AT59" s="45"/>
      <c r="AU59" s="34">
        <v>63</v>
      </c>
      <c r="AV59" s="34">
        <v>83</v>
      </c>
    </row>
    <row r="60" spans="1:48" ht="15.75">
      <c r="A60" s="76"/>
      <c r="B60" s="76"/>
      <c r="C60" s="76"/>
      <c r="D60" s="76"/>
      <c r="E60" s="76"/>
      <c r="F60" s="76"/>
      <c r="G60" s="76"/>
      <c r="H60" s="76"/>
      <c r="I60" s="76"/>
      <c r="J60" s="76"/>
      <c r="K60" s="76"/>
      <c r="L60" s="76"/>
      <c r="M60" s="76"/>
      <c r="N60" s="72">
        <f t="shared" si="2"/>
        <v>46</v>
      </c>
      <c r="O60" s="73" t="s">
        <v>71</v>
      </c>
      <c r="P60" s="73">
        <v>56.7</v>
      </c>
      <c r="Q60" s="73" t="s">
        <v>240</v>
      </c>
      <c r="R60" s="73" t="s">
        <v>241</v>
      </c>
      <c r="S60" s="73">
        <v>52.5</v>
      </c>
      <c r="T60" s="73" t="s">
        <v>194</v>
      </c>
      <c r="U60" s="73">
        <v>3</v>
      </c>
      <c r="V60" s="73">
        <v>1</v>
      </c>
      <c r="W60" s="74" t="s">
        <v>195</v>
      </c>
      <c r="X60" s="73" t="s">
        <v>246</v>
      </c>
      <c r="Y60" s="77"/>
      <c r="Z60" s="76"/>
      <c r="AA60" s="76"/>
      <c r="AB60" s="76"/>
      <c r="AC60" s="76"/>
      <c r="AD60" s="76"/>
      <c r="AE60" s="76"/>
      <c r="AF60" s="76"/>
      <c r="AG60" s="76"/>
      <c r="AH60" s="76"/>
      <c r="AI60" s="76"/>
      <c r="AJ60" s="76"/>
      <c r="AK60" s="76"/>
      <c r="AL60" s="76"/>
      <c r="AM60" s="76"/>
      <c r="AQ60" s="67" t="s">
        <v>162</v>
      </c>
      <c r="AR60" s="67" t="s">
        <v>164</v>
      </c>
      <c r="AS60" s="42" t="s">
        <v>396</v>
      </c>
      <c r="AT60" s="45"/>
      <c r="AU60" s="34">
        <v>63</v>
      </c>
      <c r="AV60" s="34">
        <v>9</v>
      </c>
    </row>
    <row r="61" spans="1:48" ht="15.75">
      <c r="A61" s="76"/>
      <c r="B61" s="76"/>
      <c r="C61" s="76"/>
      <c r="D61" s="76"/>
      <c r="E61" s="76"/>
      <c r="F61" s="76"/>
      <c r="G61" s="76"/>
      <c r="H61" s="76"/>
      <c r="I61" s="76"/>
      <c r="J61" s="76"/>
      <c r="K61" s="76"/>
      <c r="L61" s="76"/>
      <c r="M61" s="76"/>
      <c r="N61" s="72">
        <f t="shared" si="2"/>
        <v>47</v>
      </c>
      <c r="O61" s="73" t="s">
        <v>71</v>
      </c>
      <c r="P61" s="73">
        <v>56.7</v>
      </c>
      <c r="Q61" s="73" t="s">
        <v>240</v>
      </c>
      <c r="R61" s="73" t="s">
        <v>234</v>
      </c>
      <c r="S61" s="73">
        <v>227.7</v>
      </c>
      <c r="T61" s="73" t="s">
        <v>194</v>
      </c>
      <c r="U61" s="73">
        <v>3</v>
      </c>
      <c r="V61" s="73">
        <v>1</v>
      </c>
      <c r="W61" s="74" t="s">
        <v>195</v>
      </c>
      <c r="X61" s="73" t="s">
        <v>246</v>
      </c>
      <c r="Y61" s="77"/>
      <c r="Z61" s="76"/>
      <c r="AA61" s="76"/>
      <c r="AB61" s="76"/>
      <c r="AC61" s="76"/>
      <c r="AD61" s="76"/>
      <c r="AE61" s="76"/>
      <c r="AF61" s="76"/>
      <c r="AG61" s="76"/>
      <c r="AH61" s="76"/>
      <c r="AI61" s="76"/>
      <c r="AJ61" s="76"/>
      <c r="AK61" s="76"/>
      <c r="AL61" s="76"/>
      <c r="AM61" s="76"/>
      <c r="AQ61" s="69" t="s">
        <v>322</v>
      </c>
      <c r="AR61" s="69" t="s">
        <v>304</v>
      </c>
      <c r="AS61" s="34" t="s">
        <v>408</v>
      </c>
      <c r="AT61" s="41">
        <v>0.39</v>
      </c>
      <c r="AU61" s="34">
        <v>75</v>
      </c>
      <c r="AV61" s="34">
        <v>68.2</v>
      </c>
    </row>
    <row r="62" spans="1:48">
      <c r="A62" s="76"/>
      <c r="B62" s="76"/>
      <c r="C62" s="76"/>
      <c r="D62" s="76"/>
      <c r="E62" s="76"/>
      <c r="F62" s="76"/>
      <c r="G62" s="76"/>
      <c r="H62" s="76"/>
      <c r="I62" s="76"/>
      <c r="J62" s="76"/>
      <c r="K62" s="76"/>
      <c r="L62" s="76"/>
      <c r="M62" s="76"/>
      <c r="N62" s="72">
        <f t="shared" si="2"/>
        <v>48</v>
      </c>
      <c r="O62" s="73" t="s">
        <v>71</v>
      </c>
      <c r="P62" s="73">
        <v>56.7</v>
      </c>
      <c r="Q62" s="73" t="s">
        <v>242</v>
      </c>
      <c r="R62" s="73" t="s">
        <v>243</v>
      </c>
      <c r="S62" s="73">
        <v>11</v>
      </c>
      <c r="T62" s="73" t="s">
        <v>194</v>
      </c>
      <c r="U62" s="73">
        <v>3</v>
      </c>
      <c r="V62" s="73">
        <v>1</v>
      </c>
      <c r="W62" s="74" t="s">
        <v>195</v>
      </c>
      <c r="X62" s="73" t="s">
        <v>246</v>
      </c>
      <c r="Y62" s="77"/>
      <c r="Z62" s="76"/>
      <c r="AA62" s="76"/>
      <c r="AB62" s="76"/>
      <c r="AC62" s="76"/>
      <c r="AD62" s="76"/>
      <c r="AE62" s="76"/>
      <c r="AF62" s="76"/>
      <c r="AG62" s="76"/>
      <c r="AH62" s="76"/>
      <c r="AI62" s="76"/>
      <c r="AJ62" s="76"/>
      <c r="AK62" s="76"/>
      <c r="AL62" s="76"/>
      <c r="AM62" s="76"/>
      <c r="AQ62" s="67" t="s">
        <v>161</v>
      </c>
      <c r="AR62" s="67" t="s">
        <v>163</v>
      </c>
      <c r="AS62" s="34" t="s">
        <v>408</v>
      </c>
      <c r="AT62" s="45">
        <v>0.39</v>
      </c>
      <c r="AU62" s="34">
        <v>63</v>
      </c>
      <c r="AV62" s="34">
        <v>12.2</v>
      </c>
    </row>
    <row r="63" spans="1:48" ht="15.75">
      <c r="A63" s="76"/>
      <c r="B63" s="76"/>
      <c r="C63" s="76"/>
      <c r="D63" s="76"/>
      <c r="E63" s="76"/>
      <c r="F63" s="76"/>
      <c r="G63" s="76"/>
      <c r="H63" s="76"/>
      <c r="I63" s="76"/>
      <c r="J63" s="76"/>
      <c r="K63" s="76"/>
      <c r="L63" s="76"/>
      <c r="M63" s="76"/>
      <c r="N63" s="72">
        <f t="shared" si="2"/>
        <v>49</v>
      </c>
      <c r="O63" s="73" t="s">
        <v>71</v>
      </c>
      <c r="P63" s="73">
        <v>56.7</v>
      </c>
      <c r="Q63" s="73" t="s">
        <v>244</v>
      </c>
      <c r="R63" s="73" t="s">
        <v>245</v>
      </c>
      <c r="S63" s="73">
        <v>126.2</v>
      </c>
      <c r="T63" s="73" t="s">
        <v>194</v>
      </c>
      <c r="U63" s="73">
        <v>3</v>
      </c>
      <c r="V63" s="73">
        <v>1</v>
      </c>
      <c r="W63" s="74" t="s">
        <v>195</v>
      </c>
      <c r="X63" s="73" t="s">
        <v>246</v>
      </c>
      <c r="Y63" s="77"/>
      <c r="Z63" s="76"/>
      <c r="AA63" s="76"/>
      <c r="AB63" s="76"/>
      <c r="AC63" s="76"/>
      <c r="AD63" s="76"/>
      <c r="AE63" s="76"/>
      <c r="AF63" s="76"/>
      <c r="AG63" s="76"/>
      <c r="AH63" s="76"/>
      <c r="AI63" s="76"/>
      <c r="AJ63" s="76"/>
      <c r="AK63" s="76"/>
      <c r="AL63" s="76"/>
      <c r="AM63" s="76"/>
      <c r="AQ63" s="67" t="s">
        <v>161</v>
      </c>
      <c r="AR63" s="67" t="s">
        <v>163</v>
      </c>
      <c r="AS63" s="42" t="s">
        <v>396</v>
      </c>
      <c r="AT63" s="45"/>
      <c r="AU63" s="34">
        <v>63</v>
      </c>
      <c r="AV63" s="34">
        <v>25.2</v>
      </c>
    </row>
    <row r="64" spans="1:48" ht="15.75">
      <c r="A64" s="76"/>
      <c r="B64" s="76"/>
      <c r="C64" s="76"/>
      <c r="D64" s="76"/>
      <c r="E64" s="76"/>
      <c r="F64" s="76"/>
      <c r="G64" s="76"/>
      <c r="H64" s="76"/>
      <c r="I64" s="76"/>
      <c r="J64" s="76"/>
      <c r="K64" s="76"/>
      <c r="L64" s="76"/>
      <c r="M64" s="76"/>
      <c r="N64" s="72">
        <f t="shared" si="2"/>
        <v>50</v>
      </c>
      <c r="O64" s="73" t="s">
        <v>71</v>
      </c>
      <c r="P64" s="73">
        <v>56.7</v>
      </c>
      <c r="Q64" s="71" t="s">
        <v>249</v>
      </c>
      <c r="R64" s="71" t="s">
        <v>250</v>
      </c>
      <c r="S64" s="71">
        <v>17.2</v>
      </c>
      <c r="T64" s="73" t="s">
        <v>261</v>
      </c>
      <c r="U64" s="73">
        <v>3</v>
      </c>
      <c r="V64" s="73">
        <v>1</v>
      </c>
      <c r="W64" s="74" t="s">
        <v>195</v>
      </c>
      <c r="X64" s="73" t="s">
        <v>246</v>
      </c>
      <c r="Y64" s="77"/>
      <c r="Z64" s="76"/>
      <c r="AA64" s="76"/>
      <c r="AB64" s="76"/>
      <c r="AC64" s="76"/>
      <c r="AD64" s="76"/>
      <c r="AE64" s="76"/>
      <c r="AF64" s="76"/>
      <c r="AG64" s="76"/>
      <c r="AH64" s="76"/>
      <c r="AI64" s="76"/>
      <c r="AJ64" s="76"/>
      <c r="AK64" s="76"/>
      <c r="AL64" s="76"/>
      <c r="AM64" s="76"/>
      <c r="AQ64" s="67" t="s">
        <v>332</v>
      </c>
      <c r="AR64" s="67" t="s">
        <v>423</v>
      </c>
      <c r="AS64" s="42" t="s">
        <v>396</v>
      </c>
      <c r="AT64" s="45"/>
      <c r="AU64" s="34">
        <v>63</v>
      </c>
      <c r="AV64" s="34">
        <v>59.6</v>
      </c>
    </row>
    <row r="65" spans="1:48" ht="15.75">
      <c r="A65" s="76"/>
      <c r="B65" s="76"/>
      <c r="C65" s="76"/>
      <c r="D65" s="76"/>
      <c r="E65" s="76"/>
      <c r="F65" s="76"/>
      <c r="G65" s="76"/>
      <c r="H65" s="76"/>
      <c r="I65" s="76"/>
      <c r="J65" s="76"/>
      <c r="K65" s="76"/>
      <c r="L65" s="76"/>
      <c r="M65" s="76"/>
      <c r="N65" s="72">
        <f t="shared" si="2"/>
        <v>51</v>
      </c>
      <c r="O65" s="73" t="s">
        <v>71</v>
      </c>
      <c r="P65" s="73">
        <v>56.7</v>
      </c>
      <c r="Q65" s="71" t="s">
        <v>191</v>
      </c>
      <c r="R65" s="71" t="s">
        <v>190</v>
      </c>
      <c r="S65" s="71">
        <v>21.8</v>
      </c>
      <c r="T65" s="73" t="s">
        <v>275</v>
      </c>
      <c r="U65" s="73">
        <v>3</v>
      </c>
      <c r="V65" s="73">
        <v>1</v>
      </c>
      <c r="W65" s="74" t="s">
        <v>195</v>
      </c>
      <c r="X65" s="73" t="s">
        <v>246</v>
      </c>
      <c r="Y65" s="77"/>
      <c r="Z65" s="76"/>
      <c r="AA65" s="76"/>
      <c r="AB65" s="76"/>
      <c r="AC65" s="76"/>
      <c r="AD65" s="76"/>
      <c r="AE65" s="76"/>
      <c r="AF65" s="76"/>
      <c r="AG65" s="76"/>
      <c r="AH65" s="76"/>
      <c r="AI65" s="76"/>
      <c r="AJ65" s="76"/>
      <c r="AK65" s="76"/>
      <c r="AL65" s="76"/>
      <c r="AM65" s="76"/>
      <c r="AQ65" s="67"/>
      <c r="AR65" s="67"/>
      <c r="AS65" s="42"/>
      <c r="AT65" s="45"/>
      <c r="AU65" s="34"/>
      <c r="AV65" s="34"/>
    </row>
    <row r="66" spans="1:48" ht="15.75">
      <c r="A66" s="76"/>
      <c r="B66" s="76"/>
      <c r="C66" s="76"/>
      <c r="D66" s="76"/>
      <c r="E66" s="76"/>
      <c r="F66" s="76"/>
      <c r="G66" s="76"/>
      <c r="H66" s="76"/>
      <c r="I66" s="76"/>
      <c r="J66" s="76"/>
      <c r="K66" s="76"/>
      <c r="L66" s="76"/>
      <c r="M66" s="76"/>
      <c r="N66" s="72">
        <f t="shared" si="2"/>
        <v>52</v>
      </c>
      <c r="O66" s="73" t="s">
        <v>71</v>
      </c>
      <c r="P66" s="73">
        <v>56.7</v>
      </c>
      <c r="Q66" s="71" t="s">
        <v>229</v>
      </c>
      <c r="R66" s="71" t="s">
        <v>230</v>
      </c>
      <c r="S66" s="71">
        <v>30</v>
      </c>
      <c r="T66" s="73" t="s">
        <v>276</v>
      </c>
      <c r="U66" s="73">
        <v>3</v>
      </c>
      <c r="V66" s="73">
        <v>1</v>
      </c>
      <c r="W66" s="74" t="s">
        <v>195</v>
      </c>
      <c r="X66" s="73" t="s">
        <v>246</v>
      </c>
      <c r="Y66" s="77"/>
      <c r="Z66" s="76"/>
      <c r="AA66" s="76"/>
      <c r="AB66" s="76"/>
      <c r="AC66" s="76"/>
      <c r="AD66" s="76"/>
      <c r="AE66" s="76"/>
      <c r="AF66" s="76"/>
      <c r="AG66" s="76"/>
      <c r="AH66" s="76"/>
      <c r="AI66" s="76"/>
      <c r="AJ66" s="76"/>
      <c r="AK66" s="76"/>
      <c r="AL66" s="76"/>
      <c r="AM66" s="76"/>
      <c r="AQ66" s="67"/>
      <c r="AR66" s="67"/>
      <c r="AS66" s="42"/>
      <c r="AT66" s="45"/>
      <c r="AU66" s="34"/>
      <c r="AV66" s="34"/>
    </row>
    <row r="67" spans="1:48" ht="15.75">
      <c r="A67" s="76"/>
      <c r="B67" s="76"/>
      <c r="C67" s="76"/>
      <c r="D67" s="76"/>
      <c r="E67" s="76"/>
      <c r="F67" s="76"/>
      <c r="G67" s="76"/>
      <c r="H67" s="76"/>
      <c r="I67" s="76"/>
      <c r="J67" s="76"/>
      <c r="K67" s="76"/>
      <c r="L67" s="76"/>
      <c r="M67" s="76"/>
      <c r="N67" s="72">
        <f t="shared" si="2"/>
        <v>53</v>
      </c>
      <c r="O67" s="73" t="s">
        <v>71</v>
      </c>
      <c r="P67" s="73">
        <v>56.7</v>
      </c>
      <c r="Q67" s="71" t="s">
        <v>169</v>
      </c>
      <c r="R67" s="71" t="s">
        <v>170</v>
      </c>
      <c r="S67" s="71">
        <v>68.2</v>
      </c>
      <c r="T67" s="73" t="s">
        <v>277</v>
      </c>
      <c r="U67" s="73">
        <v>3</v>
      </c>
      <c r="V67" s="73">
        <v>1</v>
      </c>
      <c r="W67" s="74" t="s">
        <v>195</v>
      </c>
      <c r="X67" s="73" t="s">
        <v>246</v>
      </c>
      <c r="Y67" s="77"/>
      <c r="Z67" s="76"/>
      <c r="AA67" s="76"/>
      <c r="AB67" s="76"/>
      <c r="AC67" s="76"/>
      <c r="AD67" s="76"/>
      <c r="AE67" s="76"/>
      <c r="AF67" s="76"/>
      <c r="AG67" s="76"/>
      <c r="AH67" s="76"/>
      <c r="AI67" s="76"/>
      <c r="AJ67" s="76"/>
      <c r="AK67" s="76"/>
      <c r="AL67" s="76"/>
      <c r="AM67" s="76"/>
      <c r="AQ67" s="67"/>
      <c r="AR67" s="67"/>
      <c r="AS67" s="42"/>
      <c r="AT67" s="45"/>
      <c r="AU67" s="34"/>
      <c r="AV67" s="34"/>
    </row>
    <row r="68" spans="1:48" ht="15.75">
      <c r="A68" s="76"/>
      <c r="B68" s="76"/>
      <c r="C68" s="76"/>
      <c r="D68" s="76"/>
      <c r="E68" s="76"/>
      <c r="F68" s="76"/>
      <c r="G68" s="76"/>
      <c r="H68" s="76"/>
      <c r="I68" s="76"/>
      <c r="J68" s="76"/>
      <c r="K68" s="76"/>
      <c r="L68" s="76"/>
      <c r="M68" s="76"/>
      <c r="N68" s="71"/>
      <c r="O68" s="71"/>
      <c r="P68" s="71"/>
      <c r="Q68" s="71"/>
      <c r="R68" s="71"/>
      <c r="S68" s="71"/>
      <c r="T68" s="71"/>
      <c r="U68" s="71"/>
      <c r="V68" s="71"/>
      <c r="W68" s="71"/>
      <c r="X68" s="71"/>
      <c r="Y68" s="77"/>
      <c r="Z68" s="76"/>
      <c r="AA68" s="76"/>
      <c r="AB68" s="76"/>
      <c r="AC68" s="76"/>
      <c r="AD68" s="76"/>
      <c r="AE68" s="76"/>
      <c r="AF68" s="76"/>
      <c r="AG68" s="76"/>
      <c r="AH68" s="76"/>
      <c r="AI68" s="76"/>
      <c r="AJ68" s="76"/>
      <c r="AK68" s="76"/>
      <c r="AL68" s="76"/>
      <c r="AM68" s="76"/>
      <c r="AQ68" s="67"/>
      <c r="AR68" s="67"/>
      <c r="AS68" s="42"/>
      <c r="AT68" s="45"/>
      <c r="AU68" s="34"/>
      <c r="AV68" s="34"/>
    </row>
    <row r="69" spans="1:48" ht="15.75">
      <c r="A69" s="76"/>
      <c r="B69" s="76"/>
      <c r="C69" s="76"/>
      <c r="D69" s="76"/>
      <c r="E69" s="76"/>
      <c r="F69" s="76"/>
      <c r="G69" s="76"/>
      <c r="H69" s="76"/>
      <c r="I69" s="76"/>
      <c r="J69" s="76"/>
      <c r="K69" s="76"/>
      <c r="L69" s="76"/>
      <c r="M69" s="76"/>
      <c r="N69" s="77"/>
      <c r="O69" s="77"/>
      <c r="P69" s="77"/>
      <c r="Q69" s="77"/>
      <c r="R69" s="77"/>
      <c r="S69" s="77"/>
      <c r="T69" s="77"/>
      <c r="U69" s="77"/>
      <c r="V69" s="77"/>
      <c r="W69" s="77"/>
      <c r="X69" s="77"/>
      <c r="Y69" s="77"/>
      <c r="Z69" s="76"/>
      <c r="AA69" s="76"/>
      <c r="AB69" s="76"/>
      <c r="AC69" s="76"/>
      <c r="AD69" s="76"/>
      <c r="AE69" s="76"/>
      <c r="AF69" s="76"/>
      <c r="AG69" s="76"/>
      <c r="AH69" s="76"/>
      <c r="AI69" s="76"/>
      <c r="AJ69" s="76"/>
      <c r="AK69" s="76"/>
      <c r="AL69" s="76"/>
      <c r="AM69" s="76"/>
      <c r="AQ69" s="67"/>
      <c r="AR69" s="67"/>
      <c r="AS69" s="42"/>
      <c r="AT69" s="45"/>
      <c r="AU69" s="34"/>
      <c r="AV69" s="34"/>
    </row>
    <row r="70" spans="1:48">
      <c r="A70" s="76"/>
      <c r="B70" s="76"/>
      <c r="C70" s="76"/>
      <c r="D70" s="76"/>
      <c r="E70" s="76"/>
      <c r="F70" s="76"/>
      <c r="G70" s="76"/>
      <c r="H70" s="76"/>
      <c r="I70" s="76"/>
      <c r="J70" s="76"/>
      <c r="K70" s="76"/>
      <c r="L70" s="76"/>
      <c r="M70" s="76"/>
      <c r="N70" s="77"/>
      <c r="O70" s="77"/>
      <c r="P70" s="77"/>
      <c r="Q70" s="77"/>
      <c r="R70" s="77"/>
      <c r="S70" s="77"/>
      <c r="T70" s="77"/>
      <c r="U70" s="77"/>
      <c r="V70" s="77"/>
      <c r="W70" s="77"/>
      <c r="X70" s="77"/>
      <c r="Y70" s="77"/>
      <c r="Z70" s="76"/>
      <c r="AA70" s="76"/>
      <c r="AB70" s="76"/>
      <c r="AC70" s="76"/>
      <c r="AD70" s="76"/>
      <c r="AE70" s="76"/>
      <c r="AF70" s="76"/>
      <c r="AG70" s="76"/>
      <c r="AH70" s="76"/>
      <c r="AI70" s="76"/>
      <c r="AJ70" s="76"/>
      <c r="AK70" s="76"/>
      <c r="AL70" s="76"/>
      <c r="AM70" s="76"/>
      <c r="AQ70" s="67" t="s">
        <v>332</v>
      </c>
      <c r="AR70" s="67" t="s">
        <v>423</v>
      </c>
      <c r="AS70" s="34" t="s">
        <v>408</v>
      </c>
      <c r="AT70" s="45"/>
      <c r="AU70" s="34">
        <v>63</v>
      </c>
      <c r="AV70" s="34">
        <v>89.6</v>
      </c>
    </row>
    <row r="71" spans="1:48" ht="15.75">
      <c r="A71" s="76"/>
      <c r="B71" s="76"/>
      <c r="C71" s="76"/>
      <c r="D71" s="76"/>
      <c r="E71" s="76"/>
      <c r="F71" s="76"/>
      <c r="G71" s="76"/>
      <c r="H71" s="76"/>
      <c r="I71" s="76"/>
      <c r="J71" s="76"/>
      <c r="K71" s="76"/>
      <c r="L71" s="76"/>
      <c r="M71" s="76"/>
      <c r="N71" s="393"/>
      <c r="O71" s="394"/>
      <c r="P71" s="395" t="s">
        <v>57</v>
      </c>
      <c r="Q71" s="396"/>
      <c r="R71" s="396"/>
      <c r="S71" s="397"/>
      <c r="T71" s="395" t="s">
        <v>58</v>
      </c>
      <c r="U71" s="396"/>
      <c r="V71" s="397"/>
      <c r="W71" s="395" t="s">
        <v>34</v>
      </c>
      <c r="X71" s="396"/>
      <c r="Y71" s="398"/>
      <c r="Z71" s="76"/>
      <c r="AA71" s="76"/>
      <c r="AB71" s="76"/>
      <c r="AC71" s="76"/>
      <c r="AD71" s="76"/>
      <c r="AE71" s="76"/>
      <c r="AF71" s="76"/>
      <c r="AG71" s="76"/>
      <c r="AH71" s="76"/>
      <c r="AI71" s="76"/>
      <c r="AJ71" s="76"/>
      <c r="AK71" s="76"/>
      <c r="AL71" s="76"/>
      <c r="AM71" s="76"/>
      <c r="AQ71" s="67" t="s">
        <v>332</v>
      </c>
      <c r="AR71" s="67" t="s">
        <v>424</v>
      </c>
      <c r="AS71" s="65" t="s">
        <v>419</v>
      </c>
      <c r="AT71" s="45">
        <v>0.44</v>
      </c>
      <c r="AU71" s="34">
        <v>63</v>
      </c>
      <c r="AV71" s="34">
        <v>203</v>
      </c>
    </row>
    <row r="72" spans="1:48" ht="15.75">
      <c r="A72" s="76"/>
      <c r="B72" s="76"/>
      <c r="C72" s="76"/>
      <c r="D72" s="76"/>
      <c r="E72" s="76"/>
      <c r="F72" s="76"/>
      <c r="G72" s="76"/>
      <c r="H72" s="76"/>
      <c r="I72" s="76"/>
      <c r="J72" s="76"/>
      <c r="K72" s="76"/>
      <c r="L72" s="76"/>
      <c r="M72" s="76"/>
      <c r="N72" s="401" t="s">
        <v>35</v>
      </c>
      <c r="O72" s="402"/>
      <c r="P72" s="403" t="s">
        <v>96</v>
      </c>
      <c r="Q72" s="404"/>
      <c r="R72" s="404"/>
      <c r="S72" s="405"/>
      <c r="T72" s="403"/>
      <c r="U72" s="404"/>
      <c r="V72" s="405"/>
      <c r="W72" s="403"/>
      <c r="X72" s="404"/>
      <c r="Y72" s="406"/>
      <c r="Z72" s="76"/>
      <c r="AA72" s="76"/>
      <c r="AB72" s="76"/>
      <c r="AC72" s="76"/>
      <c r="AD72" s="76"/>
      <c r="AE72" s="76"/>
      <c r="AF72" s="76"/>
      <c r="AG72" s="76"/>
      <c r="AH72" s="76"/>
      <c r="AI72" s="76"/>
      <c r="AJ72" s="76"/>
      <c r="AK72" s="76"/>
      <c r="AL72" s="76"/>
      <c r="AM72" s="76"/>
      <c r="AQ72" s="68" t="s">
        <v>171</v>
      </c>
      <c r="AR72" s="68" t="s">
        <v>351</v>
      </c>
      <c r="AS72" s="42" t="s">
        <v>396</v>
      </c>
      <c r="AU72" s="34">
        <v>63</v>
      </c>
      <c r="AV72" s="53">
        <v>60.4</v>
      </c>
    </row>
    <row r="73" spans="1:48" ht="15.75">
      <c r="A73" s="76"/>
      <c r="B73" s="76"/>
      <c r="C73" s="76"/>
      <c r="D73" s="76"/>
      <c r="E73" s="76"/>
      <c r="F73" s="76"/>
      <c r="G73" s="76"/>
      <c r="H73" s="76"/>
      <c r="I73" s="76"/>
      <c r="J73" s="76"/>
      <c r="K73" s="76"/>
      <c r="L73" s="76"/>
      <c r="M73" s="76"/>
      <c r="N73" s="401" t="s">
        <v>36</v>
      </c>
      <c r="O73" s="402"/>
      <c r="P73" s="403" t="s">
        <v>97</v>
      </c>
      <c r="Q73" s="404"/>
      <c r="R73" s="404"/>
      <c r="S73" s="405"/>
      <c r="T73" s="403"/>
      <c r="U73" s="404"/>
      <c r="V73" s="405"/>
      <c r="W73" s="403"/>
      <c r="X73" s="404"/>
      <c r="Y73" s="406"/>
      <c r="Z73" s="76"/>
      <c r="AA73" s="76"/>
      <c r="AB73" s="76"/>
      <c r="AC73" s="76"/>
      <c r="AD73" s="76"/>
      <c r="AE73" s="76"/>
      <c r="AF73" s="76"/>
      <c r="AG73" s="76"/>
      <c r="AH73" s="76"/>
      <c r="AI73" s="76"/>
      <c r="AJ73" s="76"/>
      <c r="AK73" s="76"/>
      <c r="AL73" s="76"/>
      <c r="AM73" s="76"/>
      <c r="AQ73" s="67" t="s">
        <v>171</v>
      </c>
      <c r="AR73" s="67" t="s">
        <v>332</v>
      </c>
      <c r="AS73" s="42" t="s">
        <v>396</v>
      </c>
      <c r="AT73" s="45"/>
      <c r="AU73" s="34">
        <v>63</v>
      </c>
      <c r="AV73" s="34">
        <v>94.2</v>
      </c>
    </row>
    <row r="74" spans="1:48" ht="15.75">
      <c r="A74" s="76"/>
      <c r="B74" s="76"/>
      <c r="C74" s="76"/>
      <c r="D74" s="76"/>
      <c r="E74" s="76"/>
      <c r="F74" s="76"/>
      <c r="G74" s="76"/>
      <c r="H74" s="76"/>
      <c r="I74" s="76"/>
      <c r="J74" s="76"/>
      <c r="K74" s="76"/>
      <c r="L74" s="76"/>
      <c r="M74" s="76"/>
      <c r="N74" s="401" t="s">
        <v>37</v>
      </c>
      <c r="O74" s="402"/>
      <c r="P74" s="403"/>
      <c r="Q74" s="404"/>
      <c r="R74" s="404"/>
      <c r="S74" s="405"/>
      <c r="T74" s="403"/>
      <c r="U74" s="404"/>
      <c r="V74" s="405"/>
      <c r="W74" s="403"/>
      <c r="X74" s="404"/>
      <c r="Y74" s="406"/>
      <c r="Z74" s="76"/>
      <c r="AA74" s="76"/>
      <c r="AB74" s="76"/>
      <c r="AC74" s="76"/>
      <c r="AD74" s="76"/>
      <c r="AE74" s="76"/>
      <c r="AF74" s="76"/>
      <c r="AG74" s="76"/>
      <c r="AH74" s="76"/>
      <c r="AI74" s="76"/>
      <c r="AJ74" s="76"/>
      <c r="AK74" s="76"/>
      <c r="AL74" s="76"/>
      <c r="AM74" s="76"/>
      <c r="AQ74" s="69" t="s">
        <v>425</v>
      </c>
      <c r="AR74" s="69" t="s">
        <v>426</v>
      </c>
      <c r="AS74" s="42" t="s">
        <v>396</v>
      </c>
      <c r="AT74" s="45"/>
      <c r="AU74" s="34">
        <v>63</v>
      </c>
      <c r="AV74" s="34">
        <v>36.5</v>
      </c>
    </row>
    <row r="75" spans="1:48" ht="16.5" thickBot="1">
      <c r="A75" s="76"/>
      <c r="B75" s="76"/>
      <c r="C75" s="76"/>
      <c r="D75" s="76"/>
      <c r="E75" s="76"/>
      <c r="F75" s="76"/>
      <c r="G75" s="76"/>
      <c r="H75" s="76"/>
      <c r="I75" s="76"/>
      <c r="J75" s="76"/>
      <c r="K75" s="76"/>
      <c r="L75" s="76"/>
      <c r="M75" s="76"/>
      <c r="N75" s="410" t="s">
        <v>38</v>
      </c>
      <c r="O75" s="411"/>
      <c r="P75" s="412"/>
      <c r="Q75" s="413"/>
      <c r="R75" s="413"/>
      <c r="S75" s="414"/>
      <c r="T75" s="415"/>
      <c r="U75" s="416"/>
      <c r="V75" s="417"/>
      <c r="W75" s="415"/>
      <c r="X75" s="416"/>
      <c r="Y75" s="418"/>
      <c r="Z75" s="76"/>
      <c r="AA75" s="76"/>
      <c r="AB75" s="76"/>
      <c r="AC75" s="76"/>
      <c r="AD75" s="76"/>
      <c r="AE75" s="76"/>
      <c r="AF75" s="76"/>
      <c r="AG75" s="76"/>
      <c r="AH75" s="76"/>
      <c r="AI75" s="76"/>
      <c r="AJ75" s="76"/>
      <c r="AK75" s="76"/>
      <c r="AL75" s="76"/>
      <c r="AM75" s="76"/>
      <c r="AQ75" s="67" t="s">
        <v>171</v>
      </c>
      <c r="AR75" s="67" t="s">
        <v>332</v>
      </c>
      <c r="AS75" s="65" t="s">
        <v>419</v>
      </c>
      <c r="AT75" s="45">
        <v>0.44</v>
      </c>
      <c r="AU75" s="34">
        <v>63</v>
      </c>
      <c r="AV75" s="34">
        <v>57</v>
      </c>
    </row>
    <row r="76" spans="1:48" ht="15.7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Q76" s="67" t="s">
        <v>314</v>
      </c>
      <c r="AR76" s="67" t="s">
        <v>427</v>
      </c>
      <c r="AS76" s="41" t="s">
        <v>408</v>
      </c>
      <c r="AT76" s="34">
        <v>0.39</v>
      </c>
      <c r="AU76" s="34">
        <v>63</v>
      </c>
      <c r="AV76" s="34">
        <v>84.6</v>
      </c>
    </row>
    <row r="77" spans="1:48" ht="15.75">
      <c r="AQ77" s="67" t="s">
        <v>101</v>
      </c>
      <c r="AR77" s="67" t="s">
        <v>333</v>
      </c>
      <c r="AS77" s="42" t="s">
        <v>396</v>
      </c>
      <c r="AT77" s="34"/>
      <c r="AU77" s="34">
        <v>63</v>
      </c>
      <c r="AV77" s="34">
        <v>17.600000000000001</v>
      </c>
    </row>
    <row r="78" spans="1:48" ht="15.75">
      <c r="AQ78" s="67" t="s">
        <v>333</v>
      </c>
      <c r="AR78" s="67" t="s">
        <v>352</v>
      </c>
      <c r="AS78" s="42" t="s">
        <v>396</v>
      </c>
      <c r="AT78" s="34"/>
      <c r="AU78" s="34">
        <v>63</v>
      </c>
      <c r="AV78" s="34">
        <v>47.4</v>
      </c>
    </row>
    <row r="79" spans="1:48">
      <c r="AQ79" s="67" t="s">
        <v>428</v>
      </c>
      <c r="AR79" s="67" t="s">
        <v>429</v>
      </c>
      <c r="AS79" s="34" t="s">
        <v>419</v>
      </c>
      <c r="AT79" s="34">
        <v>0.39</v>
      </c>
      <c r="AU79" s="34">
        <v>63</v>
      </c>
      <c r="AV79" s="34">
        <v>12.5</v>
      </c>
    </row>
    <row r="80" spans="1:48" ht="15.75">
      <c r="AQ80" s="67" t="s">
        <v>428</v>
      </c>
      <c r="AR80" s="67" t="s">
        <v>429</v>
      </c>
      <c r="AS80" s="42" t="s">
        <v>396</v>
      </c>
      <c r="AT80" s="32"/>
      <c r="AU80" s="34">
        <v>63</v>
      </c>
      <c r="AV80" s="34">
        <v>79.400000000000006</v>
      </c>
    </row>
    <row r="81" spans="43:48">
      <c r="AQ81" s="67" t="s">
        <v>428</v>
      </c>
      <c r="AR81" s="67" t="s">
        <v>320</v>
      </c>
      <c r="AS81" s="34" t="s">
        <v>408</v>
      </c>
      <c r="AT81" s="34">
        <v>0.39</v>
      </c>
      <c r="AU81" s="34">
        <v>63</v>
      </c>
      <c r="AV81" s="34">
        <v>18</v>
      </c>
    </row>
    <row r="82" spans="43:48" ht="15.75">
      <c r="AQ82" s="67" t="s">
        <v>428</v>
      </c>
      <c r="AR82" s="67" t="s">
        <v>320</v>
      </c>
      <c r="AS82" s="42" t="s">
        <v>396</v>
      </c>
      <c r="AT82" s="32"/>
      <c r="AU82" s="34">
        <v>63</v>
      </c>
      <c r="AV82" s="34">
        <f>143+28.2</f>
        <v>171.2</v>
      </c>
    </row>
    <row r="83" spans="43:48" ht="15.75">
      <c r="AQ83" s="67" t="s">
        <v>410</v>
      </c>
      <c r="AR83" s="67" t="s">
        <v>411</v>
      </c>
      <c r="AS83" s="41" t="s">
        <v>408</v>
      </c>
      <c r="AT83" s="34">
        <v>0.39</v>
      </c>
      <c r="AU83" s="34">
        <v>63</v>
      </c>
      <c r="AV83" s="34">
        <v>13</v>
      </c>
    </row>
    <row r="84" spans="43:48" ht="15.75">
      <c r="AQ84" s="69" t="s">
        <v>411</v>
      </c>
      <c r="AR84" s="69" t="s">
        <v>389</v>
      </c>
      <c r="AS84" s="42" t="s">
        <v>396</v>
      </c>
      <c r="AT84" s="34"/>
      <c r="AU84" s="34">
        <v>63</v>
      </c>
      <c r="AV84" s="34">
        <v>21.8</v>
      </c>
    </row>
    <row r="85" spans="43:48" ht="15.75">
      <c r="AQ85" s="67" t="s">
        <v>411</v>
      </c>
      <c r="AR85" s="67" t="s">
        <v>412</v>
      </c>
      <c r="AS85" s="42" t="s">
        <v>396</v>
      </c>
      <c r="AT85" s="34"/>
      <c r="AU85" s="34">
        <v>63</v>
      </c>
      <c r="AV85" s="34">
        <v>42.4</v>
      </c>
    </row>
    <row r="86" spans="43:48" ht="15.75">
      <c r="AQ86" s="67" t="s">
        <v>430</v>
      </c>
      <c r="AR86" s="67" t="s">
        <v>387</v>
      </c>
      <c r="AS86" s="42" t="s">
        <v>396</v>
      </c>
      <c r="AT86" s="34"/>
      <c r="AU86" s="34">
        <v>63</v>
      </c>
      <c r="AV86" s="66">
        <v>50</v>
      </c>
    </row>
    <row r="87" spans="43:48" ht="15.75">
      <c r="AQ87" s="69" t="s">
        <v>431</v>
      </c>
      <c r="AR87" s="69" t="s">
        <v>113</v>
      </c>
      <c r="AS87" s="42" t="s">
        <v>396</v>
      </c>
      <c r="AT87" s="41"/>
      <c r="AU87" s="34">
        <v>63</v>
      </c>
      <c r="AV87" s="34">
        <v>30</v>
      </c>
    </row>
    <row r="88" spans="43:48" ht="15.75">
      <c r="AQ88" s="67" t="s">
        <v>432</v>
      </c>
      <c r="AR88" s="67" t="s">
        <v>433</v>
      </c>
      <c r="AS88" s="42" t="s">
        <v>396</v>
      </c>
      <c r="AT88" s="34"/>
      <c r="AU88" s="34">
        <v>63</v>
      </c>
      <c r="AV88" s="34">
        <v>27.5</v>
      </c>
    </row>
    <row r="89" spans="43:48" ht="15.75">
      <c r="AQ89" s="67" t="s">
        <v>315</v>
      </c>
      <c r="AR89" s="67" t="s">
        <v>409</v>
      </c>
      <c r="AS89" s="41" t="s">
        <v>397</v>
      </c>
      <c r="AT89" s="34">
        <v>0.39</v>
      </c>
      <c r="AU89" s="34">
        <v>63</v>
      </c>
      <c r="AV89" s="34">
        <v>3.5</v>
      </c>
    </row>
    <row r="90" spans="43:48" ht="15.75">
      <c r="AQ90" s="67" t="s">
        <v>315</v>
      </c>
      <c r="AR90" s="67" t="s">
        <v>409</v>
      </c>
      <c r="AS90" s="41" t="s">
        <v>408</v>
      </c>
      <c r="AT90" s="34">
        <v>0.39</v>
      </c>
      <c r="AU90" s="34">
        <v>63</v>
      </c>
      <c r="AV90" s="34">
        <v>43.4</v>
      </c>
    </row>
    <row r="91" spans="43:48" ht="15.75">
      <c r="AQ91" s="67" t="s">
        <v>315</v>
      </c>
      <c r="AR91" s="67" t="s">
        <v>409</v>
      </c>
      <c r="AS91" s="42" t="s">
        <v>396</v>
      </c>
      <c r="AT91" s="34"/>
      <c r="AU91" s="34">
        <v>63</v>
      </c>
      <c r="AV91" s="34">
        <v>9</v>
      </c>
    </row>
    <row r="92" spans="43:48" ht="15.75">
      <c r="AQ92" s="67" t="s">
        <v>395</v>
      </c>
      <c r="AR92" s="67" t="s">
        <v>434</v>
      </c>
      <c r="AS92" s="41" t="s">
        <v>397</v>
      </c>
      <c r="AT92" s="34">
        <v>0.39</v>
      </c>
      <c r="AU92" s="34">
        <v>63</v>
      </c>
      <c r="AV92" s="34">
        <v>3.5</v>
      </c>
    </row>
    <row r="93" spans="43:48" ht="15.75">
      <c r="AQ93" s="67" t="s">
        <v>395</v>
      </c>
      <c r="AR93" s="67" t="s">
        <v>434</v>
      </c>
      <c r="AS93" s="42" t="s">
        <v>396</v>
      </c>
      <c r="AT93" s="34"/>
      <c r="AU93" s="34">
        <v>63</v>
      </c>
      <c r="AV93" s="34">
        <v>33</v>
      </c>
    </row>
  </sheetData>
  <autoFilter ref="AQ13:AR93"/>
  <mergeCells count="115">
    <mergeCell ref="AJ1:AM4"/>
    <mergeCell ref="O1:U4"/>
    <mergeCell ref="N5:O5"/>
    <mergeCell ref="N6:O6"/>
    <mergeCell ref="N7:O7"/>
    <mergeCell ref="Y13:Y14"/>
    <mergeCell ref="N8:O8"/>
    <mergeCell ref="AB9:AM9"/>
    <mergeCell ref="AB11:AM11"/>
    <mergeCell ref="AB13:AB14"/>
    <mergeCell ref="AC13:AC14"/>
    <mergeCell ref="AD13:AD14"/>
    <mergeCell ref="A8:B8"/>
    <mergeCell ref="A1:A4"/>
    <mergeCell ref="B1:H4"/>
    <mergeCell ref="A5:B5"/>
    <mergeCell ref="A6:B6"/>
    <mergeCell ref="A7:B7"/>
    <mergeCell ref="AB1:AB4"/>
    <mergeCell ref="AC1:AI4"/>
    <mergeCell ref="AB5:AC5"/>
    <mergeCell ref="AB6:AC6"/>
    <mergeCell ref="AB7:AC7"/>
    <mergeCell ref="AB8:AC8"/>
    <mergeCell ref="A52:B52"/>
    <mergeCell ref="C52:F52"/>
    <mergeCell ref="G52:I52"/>
    <mergeCell ref="J52:L52"/>
    <mergeCell ref="A53:B53"/>
    <mergeCell ref="C53:F53"/>
    <mergeCell ref="G53:I53"/>
    <mergeCell ref="J53:L53"/>
    <mergeCell ref="A9:L9"/>
    <mergeCell ref="A11:L11"/>
    <mergeCell ref="A13:A14"/>
    <mergeCell ref="B13:B14"/>
    <mergeCell ref="C13:C14"/>
    <mergeCell ref="D13:D14"/>
    <mergeCell ref="E13:E14"/>
    <mergeCell ref="F13:F14"/>
    <mergeCell ref="G13:G14"/>
    <mergeCell ref="H13:J13"/>
    <mergeCell ref="K13:K14"/>
    <mergeCell ref="L13:L14"/>
    <mergeCell ref="A56:B56"/>
    <mergeCell ref="C56:F56"/>
    <mergeCell ref="G56:I56"/>
    <mergeCell ref="J56:L56"/>
    <mergeCell ref="N1:N4"/>
    <mergeCell ref="N9:Y9"/>
    <mergeCell ref="N11:Y11"/>
    <mergeCell ref="N13:N14"/>
    <mergeCell ref="O13:O14"/>
    <mergeCell ref="P13:P14"/>
    <mergeCell ref="Q13:Q14"/>
    <mergeCell ref="R13:R14"/>
    <mergeCell ref="S13:S14"/>
    <mergeCell ref="T13:T14"/>
    <mergeCell ref="U13:W13"/>
    <mergeCell ref="X13:X14"/>
    <mergeCell ref="A54:B54"/>
    <mergeCell ref="C54:F54"/>
    <mergeCell ref="G54:I54"/>
    <mergeCell ref="J54:L54"/>
    <mergeCell ref="A55:B55"/>
    <mergeCell ref="C55:F55"/>
    <mergeCell ref="G55:I55"/>
    <mergeCell ref="J55:L55"/>
    <mergeCell ref="AB49:AC49"/>
    <mergeCell ref="AD49:AG49"/>
    <mergeCell ref="AH49:AJ49"/>
    <mergeCell ref="AK49:AM49"/>
    <mergeCell ref="N75:O75"/>
    <mergeCell ref="P75:S75"/>
    <mergeCell ref="T75:V75"/>
    <mergeCell ref="W75:Y75"/>
    <mergeCell ref="N72:O72"/>
    <mergeCell ref="P72:S72"/>
    <mergeCell ref="T72:V72"/>
    <mergeCell ref="W72:Y72"/>
    <mergeCell ref="N73:O73"/>
    <mergeCell ref="P73:S73"/>
    <mergeCell ref="T73:V73"/>
    <mergeCell ref="W73:Y73"/>
    <mergeCell ref="N74:O74"/>
    <mergeCell ref="P74:S74"/>
    <mergeCell ref="T74:V74"/>
    <mergeCell ref="W74:Y74"/>
    <mergeCell ref="N71:O71"/>
    <mergeCell ref="P71:S71"/>
    <mergeCell ref="T71:V71"/>
    <mergeCell ref="W71:Y71"/>
    <mergeCell ref="AB48:AC48"/>
    <mergeCell ref="AD48:AG48"/>
    <mergeCell ref="AH48:AJ48"/>
    <mergeCell ref="AK48:AM48"/>
    <mergeCell ref="AB46:AC46"/>
    <mergeCell ref="AD46:AG46"/>
    <mergeCell ref="AH46:AJ46"/>
    <mergeCell ref="AK46:AM46"/>
    <mergeCell ref="AB47:AC47"/>
    <mergeCell ref="AD47:AG47"/>
    <mergeCell ref="AH47:AJ47"/>
    <mergeCell ref="AK47:AM47"/>
    <mergeCell ref="AB45:AC45"/>
    <mergeCell ref="AD45:AG45"/>
    <mergeCell ref="AH45:AJ45"/>
    <mergeCell ref="AK45:AM45"/>
    <mergeCell ref="AE13:AE14"/>
    <mergeCell ref="AF13:AF14"/>
    <mergeCell ref="AG13:AG14"/>
    <mergeCell ref="AH13:AH14"/>
    <mergeCell ref="AI13:AK13"/>
    <mergeCell ref="AL13:AL14"/>
    <mergeCell ref="AM13:AM14"/>
  </mergeCells>
  <pageMargins left="0.7" right="0.7" top="0.75" bottom="0.75" header="0.3" footer="0.3"/>
  <pageSetup scale="62" orientation="portrait" r:id="rId1"/>
  <colBreaks count="1" manualBreakCount="1">
    <brk id="12" max="5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9"/>
  <sheetViews>
    <sheetView workbookViewId="0">
      <selection activeCell="G15" sqref="G15:K15"/>
    </sheetView>
  </sheetViews>
  <sheetFormatPr defaultRowHeight="15"/>
  <cols>
    <col min="1" max="1" width="13.7109375" customWidth="1"/>
    <col min="2" max="2" width="15.42578125" bestFit="1" customWidth="1"/>
    <col min="3" max="3" width="11" customWidth="1"/>
    <col min="4" max="4" width="10.85546875" customWidth="1"/>
    <col min="5" max="5" width="10.28515625" customWidth="1"/>
    <col min="7" max="7" width="15" customWidth="1"/>
    <col min="8" max="8" width="16.28515625" customWidth="1"/>
    <col min="15" max="15" width="10.42578125" customWidth="1"/>
    <col min="16" max="16" width="11.5703125" bestFit="1" customWidth="1"/>
    <col min="21" max="21" width="35.140625" bestFit="1" customWidth="1"/>
    <col min="22" max="22" width="10.42578125" bestFit="1" customWidth="1"/>
    <col min="29" max="29" width="11.42578125" customWidth="1"/>
    <col min="35" max="35" width="17.42578125" customWidth="1"/>
    <col min="36" max="36" width="20.140625" customWidth="1"/>
  </cols>
  <sheetData>
    <row r="1" spans="1:40" ht="23.25">
      <c r="A1" s="316"/>
      <c r="B1" s="318" t="s">
        <v>40</v>
      </c>
      <c r="C1" s="319"/>
      <c r="D1" s="319"/>
      <c r="E1" s="319"/>
      <c r="F1" s="319"/>
      <c r="G1" s="319"/>
      <c r="H1" s="320"/>
      <c r="I1" s="12"/>
      <c r="J1" s="9"/>
      <c r="K1" s="9"/>
      <c r="L1" s="10"/>
      <c r="O1" s="316"/>
      <c r="P1" s="318" t="s">
        <v>40</v>
      </c>
      <c r="Q1" s="319"/>
      <c r="R1" s="319"/>
      <c r="S1" s="319"/>
      <c r="T1" s="319"/>
      <c r="U1" s="319"/>
      <c r="V1" s="320"/>
      <c r="W1" s="12"/>
      <c r="X1" s="9"/>
      <c r="Y1" s="9"/>
      <c r="Z1" s="10"/>
      <c r="AC1" s="86"/>
      <c r="AD1" s="318" t="s">
        <v>40</v>
      </c>
      <c r="AE1" s="319"/>
      <c r="AF1" s="319"/>
      <c r="AG1" s="319"/>
      <c r="AH1" s="319"/>
      <c r="AI1" s="319"/>
      <c r="AJ1" s="88"/>
      <c r="AK1" s="12"/>
      <c r="AL1" s="9"/>
      <c r="AM1" s="9"/>
      <c r="AN1" s="10"/>
    </row>
    <row r="2" spans="1:40" ht="23.25">
      <c r="A2" s="317"/>
      <c r="B2" s="321"/>
      <c r="C2" s="322"/>
      <c r="D2" s="322"/>
      <c r="E2" s="322"/>
      <c r="F2" s="322"/>
      <c r="G2" s="322"/>
      <c r="H2" s="323"/>
      <c r="I2" s="13"/>
      <c r="L2" s="11"/>
      <c r="O2" s="317"/>
      <c r="P2" s="321"/>
      <c r="Q2" s="322"/>
      <c r="R2" s="322"/>
      <c r="S2" s="322"/>
      <c r="T2" s="322"/>
      <c r="U2" s="322"/>
      <c r="V2" s="323"/>
      <c r="W2" s="13"/>
      <c r="Z2" s="11"/>
      <c r="AC2" s="87"/>
      <c r="AD2" s="321"/>
      <c r="AE2" s="322"/>
      <c r="AF2" s="322"/>
      <c r="AG2" s="322"/>
      <c r="AH2" s="322"/>
      <c r="AI2" s="322"/>
      <c r="AJ2" s="89"/>
      <c r="AK2" s="13"/>
      <c r="AN2" s="11"/>
    </row>
    <row r="3" spans="1:40" ht="23.25">
      <c r="A3" s="317"/>
      <c r="B3" s="321"/>
      <c r="C3" s="322"/>
      <c r="D3" s="322"/>
      <c r="E3" s="322"/>
      <c r="F3" s="322"/>
      <c r="G3" s="322"/>
      <c r="H3" s="323"/>
      <c r="I3" s="13"/>
      <c r="L3" s="11"/>
      <c r="O3" s="317"/>
      <c r="P3" s="321"/>
      <c r="Q3" s="322"/>
      <c r="R3" s="322"/>
      <c r="S3" s="322"/>
      <c r="T3" s="322"/>
      <c r="U3" s="322"/>
      <c r="V3" s="323"/>
      <c r="W3" s="13"/>
      <c r="Z3" s="11"/>
      <c r="AC3" s="87"/>
      <c r="AD3" s="321"/>
      <c r="AE3" s="322"/>
      <c r="AF3" s="322"/>
      <c r="AG3" s="322"/>
      <c r="AH3" s="322"/>
      <c r="AI3" s="322"/>
      <c r="AJ3" s="89"/>
      <c r="AK3" s="13"/>
      <c r="AN3" s="11"/>
    </row>
    <row r="4" spans="1:40" ht="23.25">
      <c r="A4" s="317"/>
      <c r="B4" s="321"/>
      <c r="C4" s="322"/>
      <c r="D4" s="322"/>
      <c r="E4" s="322"/>
      <c r="F4" s="322"/>
      <c r="G4" s="322"/>
      <c r="H4" s="323"/>
      <c r="I4" s="13"/>
      <c r="L4" s="11"/>
      <c r="O4" s="317"/>
      <c r="P4" s="321"/>
      <c r="Q4" s="322"/>
      <c r="R4" s="322"/>
      <c r="S4" s="322"/>
      <c r="T4" s="322"/>
      <c r="U4" s="322"/>
      <c r="V4" s="323"/>
      <c r="W4" s="13"/>
      <c r="Z4" s="11"/>
      <c r="AC4" s="87"/>
      <c r="AD4" s="419"/>
      <c r="AE4" s="420"/>
      <c r="AF4" s="420"/>
      <c r="AG4" s="420"/>
      <c r="AH4" s="420"/>
      <c r="AI4" s="420"/>
      <c r="AJ4" s="89"/>
      <c r="AK4" s="13"/>
      <c r="AN4" s="11"/>
    </row>
    <row r="5" spans="1:40" ht="16.5">
      <c r="A5" s="310" t="s">
        <v>54</v>
      </c>
      <c r="B5" s="311"/>
      <c r="C5" s="24" t="s">
        <v>64</v>
      </c>
      <c r="D5" s="25"/>
      <c r="E5" s="25"/>
      <c r="F5" s="25"/>
      <c r="G5" s="25"/>
      <c r="H5" s="25"/>
      <c r="I5" s="25"/>
      <c r="J5" s="25"/>
      <c r="K5" s="25"/>
      <c r="L5" s="26"/>
      <c r="O5" s="310" t="s">
        <v>54</v>
      </c>
      <c r="P5" s="311"/>
      <c r="Q5" s="24" t="s">
        <v>64</v>
      </c>
      <c r="R5" s="25"/>
      <c r="S5" s="25"/>
      <c r="T5" s="25"/>
      <c r="U5" s="25"/>
      <c r="V5" s="25"/>
      <c r="W5" s="25"/>
      <c r="X5" s="25"/>
      <c r="Y5" s="25"/>
      <c r="Z5" s="26"/>
      <c r="AC5" s="84" t="s">
        <v>54</v>
      </c>
      <c r="AD5" s="85"/>
      <c r="AE5" s="24" t="s">
        <v>64</v>
      </c>
      <c r="AF5" s="25"/>
      <c r="AG5" s="25"/>
      <c r="AH5" s="25"/>
      <c r="AI5" s="25"/>
      <c r="AJ5" s="25"/>
      <c r="AK5" s="25"/>
      <c r="AL5" s="25"/>
      <c r="AM5" s="25"/>
      <c r="AN5" s="26"/>
    </row>
    <row r="6" spans="1:40" ht="16.5">
      <c r="A6" s="310" t="s">
        <v>59</v>
      </c>
      <c r="B6" s="311"/>
      <c r="C6" s="24" t="s">
        <v>61</v>
      </c>
      <c r="D6" s="25"/>
      <c r="E6" s="25"/>
      <c r="F6" s="25"/>
      <c r="G6" s="25"/>
      <c r="H6" s="25"/>
      <c r="I6" s="25"/>
      <c r="J6" s="25"/>
      <c r="K6" s="25"/>
      <c r="L6" s="26"/>
      <c r="O6" s="310" t="s">
        <v>59</v>
      </c>
      <c r="P6" s="311"/>
      <c r="Q6" s="24" t="s">
        <v>61</v>
      </c>
      <c r="R6" s="25"/>
      <c r="S6" s="25"/>
      <c r="T6" s="25"/>
      <c r="U6" s="25"/>
      <c r="V6" s="25"/>
      <c r="W6" s="25"/>
      <c r="X6" s="25"/>
      <c r="Y6" s="25"/>
      <c r="Z6" s="26"/>
      <c r="AC6" s="84" t="s">
        <v>59</v>
      </c>
      <c r="AD6" s="85"/>
      <c r="AE6" s="24" t="s">
        <v>61</v>
      </c>
      <c r="AF6" s="25"/>
      <c r="AG6" s="25"/>
      <c r="AH6" s="25"/>
      <c r="AI6" s="25"/>
      <c r="AJ6" s="25"/>
      <c r="AK6" s="25"/>
      <c r="AL6" s="25"/>
      <c r="AM6" s="25"/>
      <c r="AN6" s="26"/>
    </row>
    <row r="7" spans="1:40" ht="16.5">
      <c r="A7" s="324" t="s">
        <v>62</v>
      </c>
      <c r="B7" s="325"/>
      <c r="C7" s="24" t="s">
        <v>63</v>
      </c>
      <c r="D7" s="25"/>
      <c r="E7" s="25"/>
      <c r="F7" s="25"/>
      <c r="G7" s="25"/>
      <c r="H7" s="25"/>
      <c r="I7" s="25"/>
      <c r="J7" s="25"/>
      <c r="K7" s="25"/>
      <c r="L7" s="26"/>
      <c r="O7" s="324" t="s">
        <v>62</v>
      </c>
      <c r="P7" s="325"/>
      <c r="Q7" s="24" t="s">
        <v>63</v>
      </c>
      <c r="R7" s="25"/>
      <c r="S7" s="25"/>
      <c r="T7" s="25"/>
      <c r="U7" s="25"/>
      <c r="V7" s="25"/>
      <c r="W7" s="25"/>
      <c r="X7" s="25"/>
      <c r="Y7" s="25"/>
      <c r="Z7" s="26"/>
      <c r="AC7" s="90" t="s">
        <v>62</v>
      </c>
      <c r="AD7" s="91"/>
      <c r="AE7" s="24" t="s">
        <v>63</v>
      </c>
      <c r="AF7" s="25"/>
      <c r="AG7" s="25"/>
      <c r="AH7" s="25"/>
      <c r="AI7" s="25"/>
      <c r="AJ7" s="25"/>
      <c r="AK7" s="25"/>
      <c r="AL7" s="25"/>
      <c r="AM7" s="25"/>
      <c r="AN7" s="26"/>
    </row>
    <row r="8" spans="1:40" ht="30">
      <c r="A8" s="310" t="s">
        <v>55</v>
      </c>
      <c r="B8" s="311"/>
      <c r="C8" s="24" t="s">
        <v>53</v>
      </c>
      <c r="D8" s="25"/>
      <c r="E8" s="25"/>
      <c r="F8" s="25"/>
      <c r="G8" s="25"/>
      <c r="H8" s="25"/>
      <c r="I8" s="25"/>
      <c r="J8" s="25"/>
      <c r="K8" s="25"/>
      <c r="L8" s="26"/>
      <c r="O8" s="310" t="s">
        <v>55</v>
      </c>
      <c r="P8" s="311"/>
      <c r="Q8" s="24" t="s">
        <v>53</v>
      </c>
      <c r="R8" s="25"/>
      <c r="S8" s="25"/>
      <c r="T8" s="25"/>
      <c r="U8" s="25"/>
      <c r="V8" s="25"/>
      <c r="W8" s="25"/>
      <c r="X8" s="25"/>
      <c r="Y8" s="25"/>
      <c r="Z8" s="26"/>
      <c r="AC8" s="84" t="s">
        <v>55</v>
      </c>
      <c r="AD8" s="85"/>
      <c r="AE8" s="24" t="s">
        <v>53</v>
      </c>
      <c r="AF8" s="25"/>
      <c r="AG8" s="25"/>
      <c r="AH8" s="25"/>
      <c r="AI8" s="25"/>
      <c r="AJ8" s="25"/>
      <c r="AK8" s="25"/>
      <c r="AL8" s="25"/>
      <c r="AM8" s="25"/>
      <c r="AN8" s="26"/>
    </row>
    <row r="9" spans="1:40" ht="15.75">
      <c r="A9" s="312" t="s">
        <v>437</v>
      </c>
      <c r="B9" s="313"/>
      <c r="C9" s="313"/>
      <c r="D9" s="313"/>
      <c r="E9" s="313"/>
      <c r="F9" s="313"/>
      <c r="G9" s="313"/>
      <c r="H9" s="313"/>
      <c r="I9" s="313"/>
      <c r="J9" s="313"/>
      <c r="K9" s="313"/>
      <c r="L9" s="314"/>
      <c r="O9" s="312" t="s">
        <v>437</v>
      </c>
      <c r="P9" s="313"/>
      <c r="Q9" s="313"/>
      <c r="R9" s="313"/>
      <c r="S9" s="313"/>
      <c r="T9" s="313"/>
      <c r="U9" s="313"/>
      <c r="V9" s="313"/>
      <c r="W9" s="313"/>
      <c r="X9" s="313"/>
      <c r="Y9" s="313"/>
      <c r="Z9" s="314"/>
      <c r="AC9" s="32"/>
      <c r="AD9" s="32"/>
      <c r="AE9" s="32"/>
      <c r="AF9" s="102"/>
      <c r="AG9" s="32"/>
      <c r="AH9" s="32"/>
      <c r="AI9" s="102" t="s">
        <v>437</v>
      </c>
      <c r="AJ9" s="102"/>
      <c r="AK9" s="102"/>
      <c r="AL9" s="102"/>
      <c r="AM9" s="102"/>
      <c r="AN9" s="102"/>
    </row>
    <row r="10" spans="1:40" ht="15.75">
      <c r="A10" s="18" t="s">
        <v>41</v>
      </c>
      <c r="B10" s="43">
        <v>45066</v>
      </c>
      <c r="C10" s="14"/>
      <c r="D10" s="14"/>
      <c r="E10" s="14"/>
      <c r="F10" s="14"/>
      <c r="G10" s="15" t="s">
        <v>42</v>
      </c>
      <c r="H10" s="105">
        <v>45066</v>
      </c>
      <c r="I10" s="14"/>
      <c r="J10" s="14"/>
      <c r="K10" s="14"/>
      <c r="L10" s="19"/>
      <c r="O10" s="18" t="s">
        <v>41</v>
      </c>
      <c r="P10" s="43">
        <v>45071</v>
      </c>
      <c r="Q10" s="14"/>
      <c r="R10" s="14"/>
      <c r="S10" s="14"/>
      <c r="T10" s="14"/>
      <c r="U10" s="15" t="s">
        <v>42</v>
      </c>
      <c r="V10" s="105">
        <v>45071</v>
      </c>
      <c r="W10" s="14"/>
      <c r="X10" s="14"/>
      <c r="Y10" s="14"/>
      <c r="Z10" s="19"/>
      <c r="AC10" s="7" t="s">
        <v>41</v>
      </c>
      <c r="AD10" s="103"/>
      <c r="AE10" s="103"/>
      <c r="AF10" s="103"/>
      <c r="AG10" s="103"/>
      <c r="AH10" s="103"/>
      <c r="AI10" s="104" t="s">
        <v>42</v>
      </c>
      <c r="AJ10" s="104"/>
      <c r="AK10" s="103"/>
      <c r="AL10" s="103"/>
      <c r="AM10" s="103"/>
      <c r="AN10" s="103"/>
    </row>
    <row r="11" spans="1:40">
      <c r="A11" s="326"/>
      <c r="B11" s="327"/>
      <c r="C11" s="327"/>
      <c r="D11" s="327"/>
      <c r="E11" s="327"/>
      <c r="F11" s="327"/>
      <c r="G11" s="327"/>
      <c r="H11" s="327"/>
      <c r="I11" s="327"/>
      <c r="J11" s="327"/>
      <c r="K11" s="327"/>
      <c r="L11" s="328"/>
      <c r="O11" s="326"/>
      <c r="P11" s="327"/>
      <c r="Q11" s="327"/>
      <c r="R11" s="327"/>
      <c r="S11" s="327"/>
      <c r="T11" s="327"/>
      <c r="U11" s="327"/>
      <c r="V11" s="327"/>
      <c r="W11" s="327"/>
      <c r="X11" s="327"/>
      <c r="Y11" s="327"/>
      <c r="Z11" s="328"/>
      <c r="AC11" s="92"/>
      <c r="AD11" s="93"/>
      <c r="AE11" s="93"/>
      <c r="AF11" s="93"/>
      <c r="AG11" s="93"/>
      <c r="AH11" s="93"/>
      <c r="AI11" s="93"/>
      <c r="AJ11" s="93"/>
      <c r="AK11" s="93"/>
      <c r="AL11" s="93"/>
      <c r="AM11" s="93"/>
      <c r="AN11" s="94"/>
    </row>
    <row r="12" spans="1:40">
      <c r="A12" s="18" t="s">
        <v>120</v>
      </c>
      <c r="B12" s="47"/>
      <c r="C12" s="7"/>
      <c r="D12" s="15"/>
      <c r="E12" s="17"/>
      <c r="F12" s="16"/>
      <c r="G12" s="15" t="s">
        <v>196</v>
      </c>
      <c r="H12" s="47"/>
      <c r="I12" s="17"/>
      <c r="J12" s="17"/>
      <c r="K12" s="17"/>
      <c r="L12" s="20"/>
      <c r="O12" s="18" t="s">
        <v>120</v>
      </c>
      <c r="P12" s="47"/>
      <c r="Q12" s="7"/>
      <c r="R12" s="15"/>
      <c r="S12" s="17"/>
      <c r="T12" s="16"/>
      <c r="U12" s="15" t="s">
        <v>196</v>
      </c>
      <c r="V12" s="47"/>
      <c r="W12" s="17"/>
      <c r="X12" s="17"/>
      <c r="Y12" s="17"/>
      <c r="Z12" s="20"/>
      <c r="AC12" s="18" t="s">
        <v>120</v>
      </c>
      <c r="AD12" s="47"/>
      <c r="AE12" s="7"/>
      <c r="AF12" s="15"/>
      <c r="AG12" s="17"/>
      <c r="AH12" s="16"/>
      <c r="AI12" s="15" t="s">
        <v>196</v>
      </c>
      <c r="AJ12" s="47"/>
      <c r="AK12" s="17"/>
      <c r="AL12" s="17"/>
      <c r="AM12" s="17"/>
      <c r="AN12" s="20"/>
    </row>
    <row r="13" spans="1:40" ht="45">
      <c r="A13" s="334" t="s">
        <v>44</v>
      </c>
      <c r="B13" s="332" t="s">
        <v>45</v>
      </c>
      <c r="C13" s="315" t="s">
        <v>46</v>
      </c>
      <c r="D13" s="315" t="s">
        <v>69</v>
      </c>
      <c r="E13" s="315" t="s">
        <v>70</v>
      </c>
      <c r="F13" s="315" t="s">
        <v>47</v>
      </c>
      <c r="G13" s="399" t="s">
        <v>79</v>
      </c>
      <c r="H13" s="329" t="s">
        <v>49</v>
      </c>
      <c r="I13" s="330"/>
      <c r="J13" s="331"/>
      <c r="K13" s="332" t="s">
        <v>26</v>
      </c>
      <c r="L13" s="333" t="s">
        <v>50</v>
      </c>
      <c r="O13" s="334" t="s">
        <v>44</v>
      </c>
      <c r="P13" s="332" t="s">
        <v>45</v>
      </c>
      <c r="Q13" s="315" t="s">
        <v>46</v>
      </c>
      <c r="R13" s="315" t="s">
        <v>69</v>
      </c>
      <c r="S13" s="315" t="s">
        <v>70</v>
      </c>
      <c r="T13" s="315" t="s">
        <v>47</v>
      </c>
      <c r="U13" s="399" t="s">
        <v>79</v>
      </c>
      <c r="V13" s="329" t="s">
        <v>49</v>
      </c>
      <c r="W13" s="330"/>
      <c r="X13" s="331"/>
      <c r="Y13" s="332" t="s">
        <v>26</v>
      </c>
      <c r="Z13" s="333" t="s">
        <v>50</v>
      </c>
      <c r="AC13" s="30" t="s">
        <v>44</v>
      </c>
      <c r="AD13" s="27" t="s">
        <v>45</v>
      </c>
      <c r="AE13" s="31" t="s">
        <v>46</v>
      </c>
      <c r="AF13" s="31" t="s">
        <v>69</v>
      </c>
      <c r="AG13" s="31" t="s">
        <v>70</v>
      </c>
      <c r="AH13" s="31" t="s">
        <v>47</v>
      </c>
      <c r="AI13" s="98" t="s">
        <v>79</v>
      </c>
      <c r="AJ13" s="95" t="s">
        <v>49</v>
      </c>
      <c r="AK13" s="96"/>
      <c r="AL13" s="83"/>
      <c r="AM13" s="27" t="s">
        <v>26</v>
      </c>
      <c r="AN13" s="97" t="s">
        <v>50</v>
      </c>
    </row>
    <row r="14" spans="1:40" ht="60">
      <c r="A14" s="334"/>
      <c r="B14" s="332"/>
      <c r="C14" s="315"/>
      <c r="D14" s="315"/>
      <c r="E14" s="315"/>
      <c r="F14" s="315"/>
      <c r="G14" s="400"/>
      <c r="H14" s="27" t="s">
        <v>51</v>
      </c>
      <c r="I14" s="28" t="s">
        <v>52</v>
      </c>
      <c r="J14" s="27" t="s">
        <v>56</v>
      </c>
      <c r="K14" s="332"/>
      <c r="L14" s="333"/>
      <c r="O14" s="334"/>
      <c r="P14" s="332"/>
      <c r="Q14" s="315"/>
      <c r="R14" s="315"/>
      <c r="S14" s="315"/>
      <c r="T14" s="315"/>
      <c r="U14" s="400"/>
      <c r="V14" s="27" t="s">
        <v>51</v>
      </c>
      <c r="W14" s="28" t="s">
        <v>52</v>
      </c>
      <c r="X14" s="27" t="s">
        <v>56</v>
      </c>
      <c r="Y14" s="332"/>
      <c r="Z14" s="333"/>
      <c r="AC14" s="30"/>
      <c r="AD14" s="27"/>
      <c r="AE14" s="31"/>
      <c r="AF14" s="31"/>
      <c r="AG14" s="31"/>
      <c r="AH14" s="31"/>
      <c r="AI14" s="99"/>
      <c r="AJ14" s="27" t="s">
        <v>51</v>
      </c>
      <c r="AK14" s="28" t="s">
        <v>52</v>
      </c>
      <c r="AL14" s="27" t="s">
        <v>56</v>
      </c>
      <c r="AM14" s="27"/>
      <c r="AN14" s="97"/>
    </row>
    <row r="15" spans="1:40">
      <c r="A15" s="45">
        <v>1</v>
      </c>
      <c r="B15" s="45" t="s">
        <v>71</v>
      </c>
      <c r="C15" s="45">
        <v>81.099999999999994</v>
      </c>
      <c r="D15" s="45" t="s">
        <v>301</v>
      </c>
      <c r="E15" s="45" t="s">
        <v>326</v>
      </c>
      <c r="F15" s="45">
        <v>71.099999999999994</v>
      </c>
      <c r="G15" s="45" t="s">
        <v>95</v>
      </c>
      <c r="H15" s="45">
        <v>3</v>
      </c>
      <c r="I15" s="45">
        <v>1</v>
      </c>
      <c r="J15" s="45">
        <v>4</v>
      </c>
      <c r="K15" s="45" t="s">
        <v>246</v>
      </c>
      <c r="L15" s="32"/>
      <c r="O15" s="45">
        <f t="shared" ref="O15:O32" si="0">1+O14</f>
        <v>1</v>
      </c>
      <c r="P15" s="45" t="s">
        <v>71</v>
      </c>
      <c r="Q15" s="45">
        <v>126.3</v>
      </c>
      <c r="R15" s="45" t="s">
        <v>162</v>
      </c>
      <c r="S15" s="45" t="s">
        <v>444</v>
      </c>
      <c r="T15" s="45">
        <v>117.8</v>
      </c>
      <c r="U15" s="45" t="s">
        <v>95</v>
      </c>
      <c r="V15" s="45">
        <v>3</v>
      </c>
      <c r="W15" s="45">
        <v>1</v>
      </c>
      <c r="X15" s="45">
        <v>4</v>
      </c>
      <c r="Y15" s="45" t="s">
        <v>246</v>
      </c>
      <c r="Z15" s="32"/>
      <c r="AC15" s="45">
        <v>1</v>
      </c>
      <c r="AD15" s="45" t="s">
        <v>71</v>
      </c>
      <c r="AE15" s="45">
        <v>56.7</v>
      </c>
      <c r="AF15" s="45" t="s">
        <v>450</v>
      </c>
      <c r="AG15" s="45" t="s">
        <v>451</v>
      </c>
      <c r="AH15" s="45">
        <v>48</v>
      </c>
      <c r="AI15" s="45" t="s">
        <v>104</v>
      </c>
      <c r="AJ15" s="45">
        <v>3</v>
      </c>
      <c r="AK15" s="45">
        <v>1</v>
      </c>
      <c r="AL15" s="45">
        <v>4</v>
      </c>
      <c r="AM15" s="45" t="s">
        <v>246</v>
      </c>
      <c r="AN15" s="45"/>
    </row>
    <row r="16" spans="1:40">
      <c r="A16" s="45">
        <v>2</v>
      </c>
      <c r="B16" s="45" t="s">
        <v>71</v>
      </c>
      <c r="C16" s="45">
        <v>99.3</v>
      </c>
      <c r="D16" s="45" t="s">
        <v>326</v>
      </c>
      <c r="E16" s="45" t="s">
        <v>332</v>
      </c>
      <c r="F16" s="45">
        <v>382.4</v>
      </c>
      <c r="G16" s="45" t="s">
        <v>95</v>
      </c>
      <c r="H16" s="45">
        <v>3</v>
      </c>
      <c r="I16" s="45">
        <v>1</v>
      </c>
      <c r="J16" s="45">
        <v>4</v>
      </c>
      <c r="K16" s="45" t="s">
        <v>246</v>
      </c>
      <c r="L16" s="32"/>
      <c r="O16" s="45">
        <f t="shared" si="0"/>
        <v>2</v>
      </c>
      <c r="P16" s="45" t="s">
        <v>71</v>
      </c>
      <c r="Q16" s="45">
        <v>126.3</v>
      </c>
      <c r="R16" s="45" t="s">
        <v>444</v>
      </c>
      <c r="S16" s="45" t="s">
        <v>161</v>
      </c>
      <c r="T16" s="45">
        <v>26.3</v>
      </c>
      <c r="U16" s="45" t="s">
        <v>95</v>
      </c>
      <c r="V16" s="45">
        <v>3</v>
      </c>
      <c r="W16" s="45">
        <v>1</v>
      </c>
      <c r="X16" s="45">
        <v>4</v>
      </c>
      <c r="Y16" s="45" t="s">
        <v>246</v>
      </c>
      <c r="Z16" s="32"/>
      <c r="AC16" s="45">
        <f>1+AC15</f>
        <v>2</v>
      </c>
      <c r="AD16" s="45" t="s">
        <v>71</v>
      </c>
      <c r="AE16" s="45">
        <v>56.7</v>
      </c>
      <c r="AF16" s="45" t="s">
        <v>452</v>
      </c>
      <c r="AG16" s="45" t="s">
        <v>453</v>
      </c>
      <c r="AH16" s="45">
        <v>91</v>
      </c>
      <c r="AI16" s="45" t="s">
        <v>104</v>
      </c>
      <c r="AJ16" s="45">
        <v>3</v>
      </c>
      <c r="AK16" s="45">
        <v>1</v>
      </c>
      <c r="AL16" s="45">
        <v>4</v>
      </c>
      <c r="AM16" s="45" t="s">
        <v>246</v>
      </c>
      <c r="AN16" s="45"/>
    </row>
    <row r="17" spans="1:40">
      <c r="A17" s="45">
        <f>1+A16</f>
        <v>3</v>
      </c>
      <c r="B17" s="45" t="s">
        <v>71</v>
      </c>
      <c r="C17" s="45">
        <v>56.7</v>
      </c>
      <c r="D17" s="45" t="s">
        <v>301</v>
      </c>
      <c r="E17" s="45" t="s">
        <v>430</v>
      </c>
      <c r="F17" s="45">
        <v>660.2</v>
      </c>
      <c r="G17" s="45" t="s">
        <v>95</v>
      </c>
      <c r="H17" s="45">
        <v>3</v>
      </c>
      <c r="I17" s="45">
        <v>1</v>
      </c>
      <c r="J17" s="45">
        <v>4</v>
      </c>
      <c r="K17" s="45" t="s">
        <v>246</v>
      </c>
      <c r="L17" s="32"/>
      <c r="O17" s="45">
        <f t="shared" si="0"/>
        <v>3</v>
      </c>
      <c r="P17" s="45" t="s">
        <v>71</v>
      </c>
      <c r="Q17" s="45">
        <v>81.099999999999994</v>
      </c>
      <c r="R17" s="45" t="s">
        <v>161</v>
      </c>
      <c r="S17" s="45" t="s">
        <v>445</v>
      </c>
      <c r="T17" s="45">
        <v>93.2</v>
      </c>
      <c r="U17" s="45" t="s">
        <v>95</v>
      </c>
      <c r="V17" s="45">
        <v>3</v>
      </c>
      <c r="W17" s="45">
        <v>1</v>
      </c>
      <c r="X17" s="45">
        <v>4</v>
      </c>
      <c r="Y17" s="45" t="s">
        <v>246</v>
      </c>
      <c r="Z17" s="32"/>
      <c r="AC17" s="45">
        <f t="shared" ref="AC17:AC35" si="1">1+AC16</f>
        <v>3</v>
      </c>
      <c r="AD17" s="45" t="s">
        <v>71</v>
      </c>
      <c r="AE17" s="45">
        <v>144.4</v>
      </c>
      <c r="AF17" s="45" t="s">
        <v>454</v>
      </c>
      <c r="AG17" s="45" t="s">
        <v>455</v>
      </c>
      <c r="AH17" s="45">
        <v>62</v>
      </c>
      <c r="AI17" s="45" t="s">
        <v>104</v>
      </c>
      <c r="AJ17" s="45">
        <v>3</v>
      </c>
      <c r="AK17" s="45">
        <v>1</v>
      </c>
      <c r="AL17" s="45">
        <v>4</v>
      </c>
      <c r="AM17" s="45" t="s">
        <v>246</v>
      </c>
      <c r="AN17" s="45"/>
    </row>
    <row r="18" spans="1:40">
      <c r="A18" s="45">
        <f t="shared" ref="A18:A34" si="2">1+A17</f>
        <v>4</v>
      </c>
      <c r="B18" s="45" t="s">
        <v>71</v>
      </c>
      <c r="C18" s="45">
        <v>56.7</v>
      </c>
      <c r="D18" s="45" t="s">
        <v>326</v>
      </c>
      <c r="E18" s="45" t="s">
        <v>320</v>
      </c>
      <c r="F18" s="45">
        <v>201.4</v>
      </c>
      <c r="G18" s="45" t="s">
        <v>95</v>
      </c>
      <c r="H18" s="45">
        <v>3</v>
      </c>
      <c r="I18" s="45">
        <v>1</v>
      </c>
      <c r="J18" s="45">
        <v>4</v>
      </c>
      <c r="K18" s="45" t="s">
        <v>246</v>
      </c>
      <c r="L18" s="32"/>
      <c r="O18" s="45">
        <f t="shared" si="0"/>
        <v>4</v>
      </c>
      <c r="P18" s="45" t="s">
        <v>71</v>
      </c>
      <c r="Q18" s="45">
        <v>67.400000000000006</v>
      </c>
      <c r="R18" s="45" t="s">
        <v>445</v>
      </c>
      <c r="S18" s="45" t="s">
        <v>318</v>
      </c>
      <c r="T18" s="45">
        <v>105.6</v>
      </c>
      <c r="U18" s="45" t="s">
        <v>95</v>
      </c>
      <c r="V18" s="45">
        <v>3</v>
      </c>
      <c r="W18" s="45">
        <v>1</v>
      </c>
      <c r="X18" s="45">
        <v>4</v>
      </c>
      <c r="Y18" s="45" t="s">
        <v>246</v>
      </c>
      <c r="Z18" s="32"/>
      <c r="AC18" s="45">
        <f t="shared" si="1"/>
        <v>4</v>
      </c>
      <c r="AD18" s="45" t="s">
        <v>71</v>
      </c>
      <c r="AE18" s="45">
        <v>144.4</v>
      </c>
      <c r="AF18" s="45" t="s">
        <v>455</v>
      </c>
      <c r="AG18" s="45" t="s">
        <v>456</v>
      </c>
      <c r="AH18" s="45">
        <v>18</v>
      </c>
      <c r="AI18" s="45" t="s">
        <v>104</v>
      </c>
      <c r="AJ18" s="45">
        <v>3</v>
      </c>
      <c r="AK18" s="45">
        <v>1</v>
      </c>
      <c r="AL18" s="45">
        <v>4</v>
      </c>
      <c r="AM18" s="45" t="s">
        <v>246</v>
      </c>
      <c r="AN18" s="45"/>
    </row>
    <row r="19" spans="1:40" ht="15" customHeight="1">
      <c r="A19" s="45">
        <f t="shared" si="2"/>
        <v>5</v>
      </c>
      <c r="B19" s="45" t="s">
        <v>71</v>
      </c>
      <c r="C19" s="45">
        <v>99.3</v>
      </c>
      <c r="D19" s="45" t="s">
        <v>332</v>
      </c>
      <c r="E19" s="45" t="s">
        <v>322</v>
      </c>
      <c r="F19" s="45">
        <v>48</v>
      </c>
      <c r="G19" s="45" t="s">
        <v>95</v>
      </c>
      <c r="H19" s="45">
        <v>3</v>
      </c>
      <c r="I19" s="45">
        <v>1</v>
      </c>
      <c r="J19" s="45">
        <v>4</v>
      </c>
      <c r="K19" s="45" t="s">
        <v>246</v>
      </c>
      <c r="L19" s="32"/>
      <c r="O19" s="45">
        <f t="shared" si="0"/>
        <v>5</v>
      </c>
      <c r="P19" s="45" t="s">
        <v>71</v>
      </c>
      <c r="Q19" s="45">
        <v>144.4</v>
      </c>
      <c r="R19" s="45" t="s">
        <v>161</v>
      </c>
      <c r="S19" s="45" t="s">
        <v>430</v>
      </c>
      <c r="T19" s="45">
        <v>141.30000000000001</v>
      </c>
      <c r="U19" s="45" t="s">
        <v>95</v>
      </c>
      <c r="V19" s="45">
        <v>3</v>
      </c>
      <c r="W19" s="45">
        <v>1</v>
      </c>
      <c r="X19" s="45">
        <v>4</v>
      </c>
      <c r="Y19" s="45" t="s">
        <v>246</v>
      </c>
      <c r="Z19" s="32"/>
      <c r="AC19" s="45">
        <f t="shared" si="1"/>
        <v>5</v>
      </c>
      <c r="AD19" s="45" t="s">
        <v>71</v>
      </c>
      <c r="AE19" s="45">
        <v>144.4</v>
      </c>
      <c r="AF19" s="45" t="s">
        <v>456</v>
      </c>
      <c r="AG19" s="45" t="s">
        <v>457</v>
      </c>
      <c r="AH19" s="45">
        <v>202</v>
      </c>
      <c r="AI19" s="45" t="s">
        <v>104</v>
      </c>
      <c r="AJ19" s="45">
        <v>3</v>
      </c>
      <c r="AK19" s="45">
        <v>1</v>
      </c>
      <c r="AL19" s="45">
        <v>4</v>
      </c>
      <c r="AM19" s="45" t="s">
        <v>246</v>
      </c>
      <c r="AN19" s="45"/>
    </row>
    <row r="20" spans="1:40">
      <c r="A20" s="45">
        <f t="shared" si="2"/>
        <v>6</v>
      </c>
      <c r="B20" s="45" t="s">
        <v>71</v>
      </c>
      <c r="C20" s="45">
        <v>99.3</v>
      </c>
      <c r="D20" s="45" t="s">
        <v>322</v>
      </c>
      <c r="E20" s="45" t="s">
        <v>409</v>
      </c>
      <c r="F20" s="45">
        <v>467.2</v>
      </c>
      <c r="G20" s="45" t="s">
        <v>95</v>
      </c>
      <c r="H20" s="45">
        <v>3</v>
      </c>
      <c r="I20" s="45">
        <v>1</v>
      </c>
      <c r="J20" s="45">
        <v>4</v>
      </c>
      <c r="K20" s="45" t="s">
        <v>246</v>
      </c>
      <c r="L20" s="32"/>
      <c r="O20" s="45">
        <f t="shared" si="0"/>
        <v>6</v>
      </c>
      <c r="P20" s="45" t="s">
        <v>71</v>
      </c>
      <c r="Q20" s="45">
        <v>144.4</v>
      </c>
      <c r="R20" s="45" t="s">
        <v>430</v>
      </c>
      <c r="S20" s="45" t="s">
        <v>330</v>
      </c>
      <c r="T20" s="45">
        <v>322.39999999999998</v>
      </c>
      <c r="U20" s="45" t="s">
        <v>95</v>
      </c>
      <c r="V20" s="45">
        <v>3</v>
      </c>
      <c r="W20" s="45">
        <v>1</v>
      </c>
      <c r="X20" s="45">
        <v>4</v>
      </c>
      <c r="Y20" s="45" t="s">
        <v>246</v>
      </c>
      <c r="Z20" s="32"/>
      <c r="AC20" s="45">
        <f t="shared" si="1"/>
        <v>6</v>
      </c>
      <c r="AD20" s="45" t="s">
        <v>71</v>
      </c>
      <c r="AE20" s="45">
        <v>144.4</v>
      </c>
      <c r="AF20" s="45" t="s">
        <v>457</v>
      </c>
      <c r="AG20" s="45" t="s">
        <v>458</v>
      </c>
      <c r="AH20" s="45">
        <v>44</v>
      </c>
      <c r="AI20" s="45" t="s">
        <v>104</v>
      </c>
      <c r="AJ20" s="45">
        <v>3</v>
      </c>
      <c r="AK20" s="45">
        <v>1</v>
      </c>
      <c r="AL20" s="45">
        <v>4</v>
      </c>
      <c r="AM20" s="45" t="s">
        <v>246</v>
      </c>
      <c r="AN20" s="45"/>
    </row>
    <row r="21" spans="1:40">
      <c r="A21" s="45">
        <f t="shared" si="2"/>
        <v>7</v>
      </c>
      <c r="B21" s="45" t="s">
        <v>71</v>
      </c>
      <c r="C21" s="45">
        <v>67.400000000000006</v>
      </c>
      <c r="D21" s="45" t="s">
        <v>409</v>
      </c>
      <c r="E21" s="45" t="s">
        <v>431</v>
      </c>
      <c r="F21" s="45">
        <v>134</v>
      </c>
      <c r="G21" s="45" t="s">
        <v>95</v>
      </c>
      <c r="H21" s="45">
        <v>3</v>
      </c>
      <c r="I21" s="45">
        <v>1</v>
      </c>
      <c r="J21" s="45">
        <v>4</v>
      </c>
      <c r="K21" s="45" t="s">
        <v>246</v>
      </c>
      <c r="L21" s="32"/>
      <c r="O21" s="45">
        <f t="shared" si="0"/>
        <v>7</v>
      </c>
      <c r="P21" s="45" t="s">
        <v>71</v>
      </c>
      <c r="Q21" s="45">
        <v>126.3</v>
      </c>
      <c r="R21" s="45" t="s">
        <v>430</v>
      </c>
      <c r="S21" s="45" t="s">
        <v>116</v>
      </c>
      <c r="T21" s="45">
        <v>106.9</v>
      </c>
      <c r="U21" s="45" t="s">
        <v>95</v>
      </c>
      <c r="V21" s="45">
        <v>3</v>
      </c>
      <c r="W21" s="45">
        <v>1</v>
      </c>
      <c r="X21" s="45">
        <v>4</v>
      </c>
      <c r="Y21" s="45" t="s">
        <v>246</v>
      </c>
      <c r="Z21" s="32"/>
      <c r="AC21" s="45">
        <f t="shared" si="1"/>
        <v>7</v>
      </c>
      <c r="AD21" s="45" t="s">
        <v>71</v>
      </c>
      <c r="AE21" s="45">
        <v>144.4</v>
      </c>
      <c r="AF21" s="45" t="s">
        <v>458</v>
      </c>
      <c r="AG21" s="45" t="s">
        <v>452</v>
      </c>
      <c r="AH21" s="45">
        <v>38</v>
      </c>
      <c r="AI21" s="45" t="s">
        <v>104</v>
      </c>
      <c r="AJ21" s="45">
        <v>3</v>
      </c>
      <c r="AK21" s="45">
        <v>1</v>
      </c>
      <c r="AL21" s="45">
        <v>4</v>
      </c>
      <c r="AM21" s="45" t="s">
        <v>246</v>
      </c>
      <c r="AN21" s="45"/>
    </row>
    <row r="22" spans="1:40">
      <c r="A22" s="45">
        <f t="shared" si="2"/>
        <v>8</v>
      </c>
      <c r="B22" s="45" t="s">
        <v>71</v>
      </c>
      <c r="C22" s="45">
        <v>67.400000000000006</v>
      </c>
      <c r="D22" s="45" t="s">
        <v>431</v>
      </c>
      <c r="E22" s="45" t="s">
        <v>395</v>
      </c>
      <c r="F22" s="45">
        <v>270</v>
      </c>
      <c r="G22" s="45" t="s">
        <v>95</v>
      </c>
      <c r="H22" s="45">
        <v>3</v>
      </c>
      <c r="I22" s="45">
        <v>1</v>
      </c>
      <c r="J22" s="45">
        <v>4</v>
      </c>
      <c r="K22" s="45" t="s">
        <v>246</v>
      </c>
      <c r="L22" s="32"/>
      <c r="O22" s="45">
        <f t="shared" si="0"/>
        <v>8</v>
      </c>
      <c r="P22" s="45" t="s">
        <v>71</v>
      </c>
      <c r="Q22" s="45">
        <v>144.4</v>
      </c>
      <c r="R22" s="45" t="s">
        <v>303</v>
      </c>
      <c r="S22" s="45" t="s">
        <v>270</v>
      </c>
      <c r="T22" s="45">
        <v>12</v>
      </c>
      <c r="U22" s="45" t="s">
        <v>95</v>
      </c>
      <c r="V22" s="45">
        <v>3</v>
      </c>
      <c r="W22" s="45">
        <v>1</v>
      </c>
      <c r="X22" s="45">
        <v>4</v>
      </c>
      <c r="Y22" s="45" t="s">
        <v>246</v>
      </c>
      <c r="Z22" s="32"/>
      <c r="AC22" s="45">
        <f t="shared" si="1"/>
        <v>8</v>
      </c>
      <c r="AD22" s="45" t="s">
        <v>71</v>
      </c>
      <c r="AE22" s="45">
        <v>144.4</v>
      </c>
      <c r="AF22" s="45" t="s">
        <v>457</v>
      </c>
      <c r="AG22" s="45" t="s">
        <v>459</v>
      </c>
      <c r="AH22" s="45">
        <v>47</v>
      </c>
      <c r="AI22" s="45" t="s">
        <v>104</v>
      </c>
      <c r="AJ22" s="45">
        <v>3</v>
      </c>
      <c r="AK22" s="45">
        <v>1</v>
      </c>
      <c r="AL22" s="45">
        <v>4</v>
      </c>
      <c r="AM22" s="45" t="s">
        <v>246</v>
      </c>
      <c r="AN22" s="45"/>
    </row>
    <row r="23" spans="1:40">
      <c r="A23" s="45">
        <f t="shared" si="2"/>
        <v>9</v>
      </c>
      <c r="B23" s="45" t="s">
        <v>71</v>
      </c>
      <c r="C23" s="45">
        <v>56.7</v>
      </c>
      <c r="D23" s="45" t="s">
        <v>438</v>
      </c>
      <c r="E23" s="45" t="s">
        <v>112</v>
      </c>
      <c r="F23" s="45">
        <v>49</v>
      </c>
      <c r="G23" s="45" t="s">
        <v>95</v>
      </c>
      <c r="H23" s="45">
        <v>3</v>
      </c>
      <c r="I23" s="45">
        <v>1</v>
      </c>
      <c r="J23" s="45">
        <v>4</v>
      </c>
      <c r="K23" s="45" t="s">
        <v>246</v>
      </c>
      <c r="L23" s="32"/>
      <c r="O23" s="45">
        <f t="shared" si="0"/>
        <v>9</v>
      </c>
      <c r="P23" s="45" t="s">
        <v>71</v>
      </c>
      <c r="Q23" s="45">
        <v>126.3</v>
      </c>
      <c r="R23" s="45" t="s">
        <v>303</v>
      </c>
      <c r="S23" s="45" t="s">
        <v>323</v>
      </c>
      <c r="T23" s="45">
        <v>580.20000000000005</v>
      </c>
      <c r="U23" s="45" t="s">
        <v>95</v>
      </c>
      <c r="V23" s="45">
        <v>3</v>
      </c>
      <c r="W23" s="45">
        <v>1</v>
      </c>
      <c r="X23" s="45">
        <v>4</v>
      </c>
      <c r="Y23" s="45" t="s">
        <v>246</v>
      </c>
      <c r="Z23" s="32"/>
      <c r="AC23" s="45">
        <f t="shared" si="1"/>
        <v>9</v>
      </c>
      <c r="AD23" s="45" t="s">
        <v>71</v>
      </c>
      <c r="AE23" s="45">
        <v>126.3</v>
      </c>
      <c r="AF23" s="45" t="s">
        <v>459</v>
      </c>
      <c r="AG23" s="45" t="s">
        <v>460</v>
      </c>
      <c r="AH23" s="45">
        <v>180</v>
      </c>
      <c r="AI23" s="45" t="s">
        <v>104</v>
      </c>
      <c r="AJ23" s="45">
        <v>3</v>
      </c>
      <c r="AK23" s="45">
        <v>1</v>
      </c>
      <c r="AL23" s="45">
        <v>4</v>
      </c>
      <c r="AM23" s="45" t="s">
        <v>246</v>
      </c>
      <c r="AN23" s="45"/>
    </row>
    <row r="24" spans="1:40">
      <c r="A24" s="45">
        <f t="shared" si="2"/>
        <v>10</v>
      </c>
      <c r="B24" s="45" t="s">
        <v>71</v>
      </c>
      <c r="C24" s="45">
        <v>67.400000000000006</v>
      </c>
      <c r="D24" s="45" t="s">
        <v>438</v>
      </c>
      <c r="E24" s="45" t="s">
        <v>395</v>
      </c>
      <c r="F24" s="45">
        <v>123</v>
      </c>
      <c r="G24" s="45" t="s">
        <v>95</v>
      </c>
      <c r="H24" s="45">
        <v>3</v>
      </c>
      <c r="I24" s="45">
        <v>1</v>
      </c>
      <c r="J24" s="45">
        <v>4</v>
      </c>
      <c r="K24" s="45" t="s">
        <v>246</v>
      </c>
      <c r="L24" s="32"/>
      <c r="O24" s="45">
        <f t="shared" si="0"/>
        <v>10</v>
      </c>
      <c r="P24" s="45" t="s">
        <v>71</v>
      </c>
      <c r="Q24" s="45">
        <v>67.400000000000006</v>
      </c>
      <c r="R24" s="45" t="s">
        <v>323</v>
      </c>
      <c r="S24" s="45" t="s">
        <v>101</v>
      </c>
      <c r="T24" s="45">
        <v>290.7</v>
      </c>
      <c r="U24" s="45" t="s">
        <v>95</v>
      </c>
      <c r="V24" s="45">
        <v>3</v>
      </c>
      <c r="W24" s="45">
        <v>1</v>
      </c>
      <c r="X24" s="45">
        <v>4</v>
      </c>
      <c r="Y24" s="45" t="s">
        <v>246</v>
      </c>
      <c r="Z24" s="32"/>
      <c r="AC24" s="45">
        <f t="shared" si="1"/>
        <v>10</v>
      </c>
      <c r="AD24" s="45" t="s">
        <v>71</v>
      </c>
      <c r="AE24" s="45">
        <v>126.3</v>
      </c>
      <c r="AF24" s="45" t="s">
        <v>459</v>
      </c>
      <c r="AG24" s="45" t="s">
        <v>461</v>
      </c>
      <c r="AH24" s="45">
        <v>15</v>
      </c>
      <c r="AI24" s="45" t="s">
        <v>104</v>
      </c>
      <c r="AJ24" s="45">
        <v>3</v>
      </c>
      <c r="AK24" s="45">
        <v>1</v>
      </c>
      <c r="AL24" s="45">
        <v>4</v>
      </c>
      <c r="AM24" s="45" t="s">
        <v>246</v>
      </c>
      <c r="AN24" s="45"/>
    </row>
    <row r="25" spans="1:40">
      <c r="A25" s="45">
        <f t="shared" si="2"/>
        <v>11</v>
      </c>
      <c r="B25" s="45" t="s">
        <v>71</v>
      </c>
      <c r="C25" s="45">
        <v>67.400000000000006</v>
      </c>
      <c r="D25" s="45" t="s">
        <v>438</v>
      </c>
      <c r="E25" s="45" t="s">
        <v>335</v>
      </c>
      <c r="F25" s="45">
        <v>190</v>
      </c>
      <c r="G25" s="45" t="s">
        <v>95</v>
      </c>
      <c r="H25" s="45">
        <v>3</v>
      </c>
      <c r="I25" s="45">
        <v>1</v>
      </c>
      <c r="J25" s="45">
        <v>4</v>
      </c>
      <c r="K25" s="45" t="s">
        <v>246</v>
      </c>
      <c r="L25" s="32"/>
      <c r="O25" s="45">
        <f t="shared" si="0"/>
        <v>11</v>
      </c>
      <c r="P25" s="45" t="s">
        <v>71</v>
      </c>
      <c r="Q25" s="45">
        <v>56.7</v>
      </c>
      <c r="R25" s="45" t="s">
        <v>101</v>
      </c>
      <c r="S25" s="45" t="s">
        <v>446</v>
      </c>
      <c r="T25" s="45">
        <v>235.3</v>
      </c>
      <c r="U25" s="45" t="s">
        <v>95</v>
      </c>
      <c r="V25" s="45">
        <v>3</v>
      </c>
      <c r="W25" s="45">
        <v>1</v>
      </c>
      <c r="X25" s="45">
        <v>4</v>
      </c>
      <c r="Y25" s="45" t="s">
        <v>246</v>
      </c>
      <c r="Z25" s="32"/>
      <c r="AC25" s="45">
        <f t="shared" si="1"/>
        <v>11</v>
      </c>
      <c r="AD25" s="45" t="s">
        <v>71</v>
      </c>
      <c r="AE25" s="45">
        <v>99.3</v>
      </c>
      <c r="AF25" s="45" t="s">
        <v>253</v>
      </c>
      <c r="AG25" s="45" t="s">
        <v>462</v>
      </c>
      <c r="AH25" s="45">
        <v>100</v>
      </c>
      <c r="AI25" s="45" t="s">
        <v>104</v>
      </c>
      <c r="AJ25" s="45">
        <v>3</v>
      </c>
      <c r="AK25" s="45">
        <v>1</v>
      </c>
      <c r="AL25" s="45">
        <v>4</v>
      </c>
      <c r="AM25" s="45" t="s">
        <v>246</v>
      </c>
      <c r="AN25" s="45"/>
    </row>
    <row r="26" spans="1:40">
      <c r="A26" s="45">
        <f t="shared" si="2"/>
        <v>12</v>
      </c>
      <c r="B26" s="45" t="s">
        <v>71</v>
      </c>
      <c r="C26" s="45">
        <v>56.7</v>
      </c>
      <c r="D26" s="45" t="s">
        <v>335</v>
      </c>
      <c r="E26" s="45" t="s">
        <v>317</v>
      </c>
      <c r="F26" s="45">
        <v>40</v>
      </c>
      <c r="G26" s="45" t="s">
        <v>95</v>
      </c>
      <c r="H26" s="45">
        <v>3</v>
      </c>
      <c r="I26" s="45">
        <v>1</v>
      </c>
      <c r="J26" s="45">
        <v>4</v>
      </c>
      <c r="K26" s="45" t="s">
        <v>246</v>
      </c>
      <c r="L26" s="32"/>
      <c r="O26" s="45">
        <f t="shared" si="0"/>
        <v>12</v>
      </c>
      <c r="P26" s="45" t="s">
        <v>71</v>
      </c>
      <c r="Q26" s="45">
        <v>126.3</v>
      </c>
      <c r="R26" s="45" t="s">
        <v>101</v>
      </c>
      <c r="S26" s="45" t="s">
        <v>340</v>
      </c>
      <c r="T26" s="45">
        <v>582.9</v>
      </c>
      <c r="U26" s="45" t="s">
        <v>95</v>
      </c>
      <c r="V26" s="45">
        <v>3</v>
      </c>
      <c r="W26" s="45">
        <v>1</v>
      </c>
      <c r="X26" s="45">
        <v>4</v>
      </c>
      <c r="Y26" s="45" t="s">
        <v>246</v>
      </c>
      <c r="Z26" s="32"/>
      <c r="AC26" s="45">
        <f t="shared" si="1"/>
        <v>12</v>
      </c>
      <c r="AD26" s="45" t="s">
        <v>71</v>
      </c>
      <c r="AE26" s="45">
        <v>99.3</v>
      </c>
      <c r="AF26" s="45" t="s">
        <v>175</v>
      </c>
      <c r="AG26" s="45" t="s">
        <v>463</v>
      </c>
      <c r="AH26" s="45">
        <v>150</v>
      </c>
      <c r="AI26" s="45" t="s">
        <v>104</v>
      </c>
      <c r="AJ26" s="45">
        <v>3</v>
      </c>
      <c r="AK26" s="45">
        <v>1</v>
      </c>
      <c r="AL26" s="45">
        <v>4</v>
      </c>
      <c r="AM26" s="45" t="s">
        <v>246</v>
      </c>
      <c r="AN26" s="45"/>
    </row>
    <row r="27" spans="1:40">
      <c r="A27" s="45">
        <f t="shared" si="2"/>
        <v>13</v>
      </c>
      <c r="B27" s="45" t="s">
        <v>71</v>
      </c>
      <c r="C27" s="45">
        <v>67.400000000000006</v>
      </c>
      <c r="D27" s="45" t="s">
        <v>304</v>
      </c>
      <c r="E27" s="45" t="s">
        <v>159</v>
      </c>
      <c r="F27" s="45">
        <v>209</v>
      </c>
      <c r="G27" s="45" t="s">
        <v>95</v>
      </c>
      <c r="H27" s="45">
        <v>3</v>
      </c>
      <c r="I27" s="45">
        <v>1</v>
      </c>
      <c r="J27" s="45">
        <v>4</v>
      </c>
      <c r="K27" s="45" t="s">
        <v>246</v>
      </c>
      <c r="L27" s="32"/>
      <c r="O27" s="45">
        <f t="shared" si="0"/>
        <v>13</v>
      </c>
      <c r="P27" s="45" t="s">
        <v>71</v>
      </c>
      <c r="Q27" s="45">
        <v>56.7</v>
      </c>
      <c r="R27" s="45" t="s">
        <v>340</v>
      </c>
      <c r="S27" s="45" t="s">
        <v>447</v>
      </c>
      <c r="T27" s="45">
        <v>358.2</v>
      </c>
      <c r="U27" s="45" t="s">
        <v>95</v>
      </c>
      <c r="V27" s="45">
        <v>3</v>
      </c>
      <c r="W27" s="45">
        <v>1</v>
      </c>
      <c r="X27" s="45">
        <v>4</v>
      </c>
      <c r="Y27" s="45" t="s">
        <v>246</v>
      </c>
      <c r="Z27" s="32"/>
      <c r="AC27" s="45">
        <f t="shared" si="1"/>
        <v>13</v>
      </c>
      <c r="AD27" s="45" t="s">
        <v>71</v>
      </c>
      <c r="AE27" s="45">
        <v>67.400000000000006</v>
      </c>
      <c r="AF27" s="45" t="s">
        <v>464</v>
      </c>
      <c r="AG27" s="45" t="s">
        <v>247</v>
      </c>
      <c r="AH27" s="45">
        <v>15</v>
      </c>
      <c r="AI27" s="45" t="s">
        <v>104</v>
      </c>
      <c r="AJ27" s="45">
        <v>3</v>
      </c>
      <c r="AK27" s="45">
        <v>1</v>
      </c>
      <c r="AL27" s="45">
        <v>4</v>
      </c>
      <c r="AM27" s="45" t="s">
        <v>246</v>
      </c>
      <c r="AN27" s="45"/>
    </row>
    <row r="28" spans="1:40">
      <c r="A28" s="45">
        <f t="shared" si="2"/>
        <v>14</v>
      </c>
      <c r="B28" s="45" t="s">
        <v>71</v>
      </c>
      <c r="C28" s="45">
        <v>56.7</v>
      </c>
      <c r="D28" s="45" t="s">
        <v>159</v>
      </c>
      <c r="E28" s="45" t="s">
        <v>439</v>
      </c>
      <c r="F28" s="45">
        <v>61</v>
      </c>
      <c r="G28" s="45" t="s">
        <v>95</v>
      </c>
      <c r="H28" s="45">
        <v>3</v>
      </c>
      <c r="I28" s="45">
        <v>1</v>
      </c>
      <c r="J28" s="45">
        <v>4</v>
      </c>
      <c r="K28" s="45" t="s">
        <v>246</v>
      </c>
      <c r="L28" s="32"/>
      <c r="O28" s="45">
        <f t="shared" si="0"/>
        <v>14</v>
      </c>
      <c r="P28" s="45" t="s">
        <v>71</v>
      </c>
      <c r="Q28" s="45">
        <v>126.3</v>
      </c>
      <c r="R28" s="45" t="s">
        <v>340</v>
      </c>
      <c r="S28" s="45" t="s">
        <v>100</v>
      </c>
      <c r="T28" s="45">
        <f>225.6+156</f>
        <v>381.6</v>
      </c>
      <c r="U28" s="45" t="s">
        <v>95</v>
      </c>
      <c r="V28" s="45">
        <v>3</v>
      </c>
      <c r="W28" s="45">
        <v>1</v>
      </c>
      <c r="X28" s="45">
        <v>4</v>
      </c>
      <c r="Y28" s="45" t="s">
        <v>246</v>
      </c>
      <c r="Z28" s="32"/>
      <c r="AC28" s="45">
        <f t="shared" si="1"/>
        <v>14</v>
      </c>
      <c r="AD28" s="45" t="s">
        <v>71</v>
      </c>
      <c r="AE28" s="45">
        <v>99.3</v>
      </c>
      <c r="AF28" s="45" t="s">
        <v>175</v>
      </c>
      <c r="AG28" s="45" t="s">
        <v>463</v>
      </c>
      <c r="AH28" s="45">
        <v>30</v>
      </c>
      <c r="AI28" s="45" t="s">
        <v>104</v>
      </c>
      <c r="AJ28" s="45">
        <v>3</v>
      </c>
      <c r="AK28" s="45">
        <v>1</v>
      </c>
      <c r="AL28" s="45">
        <v>4</v>
      </c>
      <c r="AM28" s="45" t="s">
        <v>246</v>
      </c>
      <c r="AN28" s="45"/>
    </row>
    <row r="29" spans="1:40">
      <c r="A29" s="45">
        <f t="shared" si="2"/>
        <v>15</v>
      </c>
      <c r="B29" s="45" t="s">
        <v>71</v>
      </c>
      <c r="C29" s="45">
        <v>99.3</v>
      </c>
      <c r="D29" s="45" t="s">
        <v>159</v>
      </c>
      <c r="E29" s="45" t="s">
        <v>322</v>
      </c>
      <c r="F29" s="45">
        <v>315</v>
      </c>
      <c r="G29" s="45" t="s">
        <v>95</v>
      </c>
      <c r="H29" s="45">
        <v>3</v>
      </c>
      <c r="I29" s="45">
        <v>1</v>
      </c>
      <c r="J29" s="45">
        <v>4</v>
      </c>
      <c r="K29" s="45" t="s">
        <v>246</v>
      </c>
      <c r="L29" s="32"/>
      <c r="O29" s="45">
        <f t="shared" si="0"/>
        <v>15</v>
      </c>
      <c r="P29" s="45" t="s">
        <v>71</v>
      </c>
      <c r="Q29" s="45">
        <v>56.7</v>
      </c>
      <c r="R29" s="45" t="s">
        <v>447</v>
      </c>
      <c r="S29" s="45" t="s">
        <v>448</v>
      </c>
      <c r="T29" s="45">
        <v>221.9</v>
      </c>
      <c r="U29" s="45" t="s">
        <v>95</v>
      </c>
      <c r="V29" s="45">
        <v>3</v>
      </c>
      <c r="W29" s="45">
        <v>1</v>
      </c>
      <c r="X29" s="45">
        <v>4</v>
      </c>
      <c r="Y29" s="45" t="s">
        <v>246</v>
      </c>
      <c r="Z29" s="32"/>
      <c r="AC29" s="45">
        <f t="shared" si="1"/>
        <v>15</v>
      </c>
      <c r="AD29" s="45" t="s">
        <v>71</v>
      </c>
      <c r="AE29" s="45">
        <v>56.7</v>
      </c>
      <c r="AF29" s="45" t="s">
        <v>465</v>
      </c>
      <c r="AG29" s="45" t="s">
        <v>466</v>
      </c>
      <c r="AH29" s="45">
        <v>200</v>
      </c>
      <c r="AI29" s="45" t="s">
        <v>104</v>
      </c>
      <c r="AJ29" s="45">
        <v>3</v>
      </c>
      <c r="AK29" s="45">
        <v>1</v>
      </c>
      <c r="AL29" s="45">
        <v>4</v>
      </c>
      <c r="AM29" s="45" t="s">
        <v>246</v>
      </c>
      <c r="AN29" s="45"/>
    </row>
    <row r="30" spans="1:40">
      <c r="A30" s="45">
        <f t="shared" si="2"/>
        <v>16</v>
      </c>
      <c r="B30" s="45" t="s">
        <v>71</v>
      </c>
      <c r="C30" s="45">
        <v>81.099999999999994</v>
      </c>
      <c r="D30" s="45" t="s">
        <v>409</v>
      </c>
      <c r="E30" s="45" t="s">
        <v>440</v>
      </c>
      <c r="F30" s="45">
        <v>257.2</v>
      </c>
      <c r="G30" s="45" t="s">
        <v>95</v>
      </c>
      <c r="H30" s="45">
        <v>3</v>
      </c>
      <c r="I30" s="45">
        <v>1</v>
      </c>
      <c r="J30" s="45">
        <v>4</v>
      </c>
      <c r="K30" s="45" t="s">
        <v>246</v>
      </c>
      <c r="L30" s="32"/>
      <c r="O30" s="45">
        <f t="shared" si="0"/>
        <v>16</v>
      </c>
      <c r="P30" s="45" t="s">
        <v>71</v>
      </c>
      <c r="Q30" s="45">
        <v>67.400000000000006</v>
      </c>
      <c r="R30" s="45" t="s">
        <v>323</v>
      </c>
      <c r="S30" s="45" t="s">
        <v>102</v>
      </c>
      <c r="T30" s="45">
        <v>220.3</v>
      </c>
      <c r="U30" s="45" t="s">
        <v>95</v>
      </c>
      <c r="V30" s="45">
        <v>3</v>
      </c>
      <c r="W30" s="45">
        <v>1</v>
      </c>
      <c r="X30" s="45">
        <v>4</v>
      </c>
      <c r="Y30" s="45" t="s">
        <v>246</v>
      </c>
      <c r="Z30" s="32"/>
      <c r="AC30" s="45">
        <f t="shared" si="1"/>
        <v>16</v>
      </c>
      <c r="AD30" s="45" t="s">
        <v>71</v>
      </c>
      <c r="AE30" s="45">
        <v>56.7</v>
      </c>
      <c r="AF30" s="45" t="s">
        <v>466</v>
      </c>
      <c r="AG30" s="45" t="s">
        <v>467</v>
      </c>
      <c r="AH30" s="45">
        <v>40</v>
      </c>
      <c r="AI30" s="45" t="s">
        <v>104</v>
      </c>
      <c r="AJ30" s="45">
        <v>3</v>
      </c>
      <c r="AK30" s="45">
        <v>1</v>
      </c>
      <c r="AL30" s="45">
        <v>4</v>
      </c>
      <c r="AM30" s="45" t="s">
        <v>246</v>
      </c>
      <c r="AN30" s="45"/>
    </row>
    <row r="31" spans="1:40">
      <c r="A31" s="45">
        <f t="shared" si="2"/>
        <v>17</v>
      </c>
      <c r="B31" s="45" t="s">
        <v>71</v>
      </c>
      <c r="C31" s="45">
        <v>56.7</v>
      </c>
      <c r="D31" s="45" t="s">
        <v>441</v>
      </c>
      <c r="E31" s="45" t="s">
        <v>442</v>
      </c>
      <c r="F31" s="45">
        <v>184.3</v>
      </c>
      <c r="G31" s="45" t="s">
        <v>95</v>
      </c>
      <c r="H31" s="45">
        <v>3</v>
      </c>
      <c r="I31" s="45">
        <v>1</v>
      </c>
      <c r="J31" s="45">
        <v>4</v>
      </c>
      <c r="K31" s="45" t="s">
        <v>246</v>
      </c>
      <c r="L31" s="32"/>
      <c r="O31" s="45">
        <f t="shared" si="0"/>
        <v>17</v>
      </c>
      <c r="P31" s="45" t="s">
        <v>71</v>
      </c>
      <c r="Q31" s="45">
        <v>81.099999999999994</v>
      </c>
      <c r="R31" s="45" t="s">
        <v>102</v>
      </c>
      <c r="S31" s="45" t="s">
        <v>342</v>
      </c>
      <c r="T31" s="45">
        <v>62.1</v>
      </c>
      <c r="U31" s="45" t="s">
        <v>95</v>
      </c>
      <c r="V31" s="45">
        <v>3</v>
      </c>
      <c r="W31" s="45">
        <v>1</v>
      </c>
      <c r="X31" s="45">
        <v>4</v>
      </c>
      <c r="Y31" s="45" t="s">
        <v>246</v>
      </c>
      <c r="Z31" s="32"/>
      <c r="AC31" s="45">
        <f t="shared" si="1"/>
        <v>17</v>
      </c>
      <c r="AD31" s="45" t="s">
        <v>71</v>
      </c>
      <c r="AE31" s="45">
        <v>56.7</v>
      </c>
      <c r="AF31" s="71" t="s">
        <v>466</v>
      </c>
      <c r="AG31" s="71" t="s">
        <v>213</v>
      </c>
      <c r="AH31" s="45">
        <v>1677</v>
      </c>
      <c r="AI31" s="45" t="s">
        <v>104</v>
      </c>
      <c r="AJ31" s="45">
        <v>3</v>
      </c>
      <c r="AK31" s="45">
        <v>1</v>
      </c>
      <c r="AL31" s="45">
        <v>4</v>
      </c>
      <c r="AM31" s="45" t="s">
        <v>246</v>
      </c>
      <c r="AN31" s="45"/>
    </row>
    <row r="32" spans="1:40">
      <c r="A32" s="45">
        <f t="shared" si="2"/>
        <v>18</v>
      </c>
      <c r="B32" s="45" t="s">
        <v>71</v>
      </c>
      <c r="C32" s="45">
        <v>56.7</v>
      </c>
      <c r="D32" s="45" t="s">
        <v>441</v>
      </c>
      <c r="E32" s="45" t="s">
        <v>443</v>
      </c>
      <c r="F32" s="45">
        <v>78.5</v>
      </c>
      <c r="G32" s="45" t="s">
        <v>95</v>
      </c>
      <c r="H32" s="45">
        <v>3</v>
      </c>
      <c r="I32" s="45">
        <v>1</v>
      </c>
      <c r="J32" s="45">
        <v>4</v>
      </c>
      <c r="K32" s="45" t="s">
        <v>246</v>
      </c>
      <c r="L32" s="32"/>
      <c r="O32" s="45">
        <f t="shared" si="0"/>
        <v>18</v>
      </c>
      <c r="P32" s="45" t="s">
        <v>71</v>
      </c>
      <c r="Q32" s="45">
        <v>67.400000000000006</v>
      </c>
      <c r="R32" s="45" t="s">
        <v>102</v>
      </c>
      <c r="S32" s="45" t="s">
        <v>329</v>
      </c>
      <c r="T32" s="45">
        <v>177.9</v>
      </c>
      <c r="U32" s="45" t="s">
        <v>95</v>
      </c>
      <c r="V32" s="45">
        <v>3</v>
      </c>
      <c r="W32" s="45">
        <v>1</v>
      </c>
      <c r="X32" s="45">
        <v>4</v>
      </c>
      <c r="Y32" s="45" t="s">
        <v>246</v>
      </c>
      <c r="Z32" s="32"/>
      <c r="AC32" s="45">
        <f t="shared" si="1"/>
        <v>18</v>
      </c>
      <c r="AD32" s="45" t="s">
        <v>71</v>
      </c>
      <c r="AE32" s="45">
        <v>56.7</v>
      </c>
      <c r="AF32" s="45" t="s">
        <v>203</v>
      </c>
      <c r="AG32" s="45" t="s">
        <v>468</v>
      </c>
      <c r="AH32" s="45">
        <v>230</v>
      </c>
      <c r="AI32" s="45" t="s">
        <v>104</v>
      </c>
      <c r="AJ32" s="45">
        <v>3</v>
      </c>
      <c r="AK32" s="45">
        <v>1</v>
      </c>
      <c r="AL32" s="45">
        <v>4</v>
      </c>
      <c r="AM32" s="45" t="s">
        <v>246</v>
      </c>
      <c r="AN32" s="45"/>
    </row>
    <row r="33" spans="1:40">
      <c r="A33" s="45">
        <f t="shared" si="2"/>
        <v>19</v>
      </c>
      <c r="B33" s="45" t="s">
        <v>71</v>
      </c>
      <c r="C33" s="45">
        <v>56.7</v>
      </c>
      <c r="D33" s="45" t="s">
        <v>443</v>
      </c>
      <c r="E33" s="45" t="s">
        <v>272</v>
      </c>
      <c r="F33" s="45">
        <v>142</v>
      </c>
      <c r="G33" s="45" t="s">
        <v>95</v>
      </c>
      <c r="H33" s="45">
        <v>3</v>
      </c>
      <c r="I33" s="45">
        <v>1</v>
      </c>
      <c r="J33" s="45">
        <v>4</v>
      </c>
      <c r="K33" s="45" t="s">
        <v>246</v>
      </c>
      <c r="L33" s="32"/>
      <c r="O33" s="45">
        <f>1+O32</f>
        <v>19</v>
      </c>
      <c r="P33" s="45" t="s">
        <v>71</v>
      </c>
      <c r="Q33" s="45">
        <v>67.400000000000006</v>
      </c>
      <c r="R33" s="45" t="s">
        <v>329</v>
      </c>
      <c r="S33" s="45" t="s">
        <v>342</v>
      </c>
      <c r="T33" s="45">
        <v>89.8</v>
      </c>
      <c r="U33" s="45" t="s">
        <v>95</v>
      </c>
      <c r="V33" s="45">
        <v>3</v>
      </c>
      <c r="W33" s="45">
        <v>1</v>
      </c>
      <c r="X33" s="45">
        <v>4</v>
      </c>
      <c r="Y33" s="45" t="s">
        <v>246</v>
      </c>
      <c r="Z33" s="32"/>
      <c r="AC33" s="45">
        <f t="shared" si="1"/>
        <v>19</v>
      </c>
      <c r="AD33" s="45" t="s">
        <v>71</v>
      </c>
      <c r="AE33" s="45">
        <v>126.3</v>
      </c>
      <c r="AF33" s="45" t="s">
        <v>469</v>
      </c>
      <c r="AG33" s="45" t="s">
        <v>470</v>
      </c>
      <c r="AH33" s="45">
        <v>156</v>
      </c>
      <c r="AI33" s="45" t="s">
        <v>104</v>
      </c>
      <c r="AJ33" s="45">
        <v>3</v>
      </c>
      <c r="AK33" s="45">
        <v>1</v>
      </c>
      <c r="AL33" s="45">
        <v>4</v>
      </c>
      <c r="AM33" s="45" t="s">
        <v>246</v>
      </c>
      <c r="AN33" s="45"/>
    </row>
    <row r="34" spans="1:40">
      <c r="A34" s="45">
        <f t="shared" si="2"/>
        <v>20</v>
      </c>
      <c r="B34" s="45" t="s">
        <v>71</v>
      </c>
      <c r="C34" s="45">
        <v>99.3</v>
      </c>
      <c r="D34" s="45" t="s">
        <v>332</v>
      </c>
      <c r="E34" s="45" t="s">
        <v>300</v>
      </c>
      <c r="F34" s="45">
        <v>51.3</v>
      </c>
      <c r="G34" s="45" t="s">
        <v>95</v>
      </c>
      <c r="H34" s="45">
        <v>3</v>
      </c>
      <c r="I34" s="45">
        <v>1</v>
      </c>
      <c r="J34" s="45">
        <v>4</v>
      </c>
      <c r="K34" s="45" t="s">
        <v>246</v>
      </c>
      <c r="L34" s="32"/>
      <c r="O34" s="45">
        <f>1+O33</f>
        <v>20</v>
      </c>
      <c r="P34" s="45" t="s">
        <v>71</v>
      </c>
      <c r="Q34" s="45">
        <v>99.3</v>
      </c>
      <c r="R34" s="45" t="s">
        <v>342</v>
      </c>
      <c r="S34" s="45" t="s">
        <v>300</v>
      </c>
      <c r="T34" s="45">
        <v>226.2</v>
      </c>
      <c r="U34" s="45" t="s">
        <v>95</v>
      </c>
      <c r="V34" s="45">
        <v>3</v>
      </c>
      <c r="W34" s="45">
        <v>1</v>
      </c>
      <c r="X34" s="45">
        <v>4</v>
      </c>
      <c r="Y34" s="45" t="s">
        <v>246</v>
      </c>
      <c r="Z34" s="101"/>
      <c r="AC34" s="45">
        <f t="shared" si="1"/>
        <v>20</v>
      </c>
      <c r="AD34" s="45" t="s">
        <v>71</v>
      </c>
      <c r="AE34" s="45">
        <v>126.3</v>
      </c>
      <c r="AF34" s="45" t="s">
        <v>469</v>
      </c>
      <c r="AG34" s="45" t="s">
        <v>470</v>
      </c>
      <c r="AH34" s="45">
        <v>120</v>
      </c>
      <c r="AI34" s="45" t="s">
        <v>104</v>
      </c>
      <c r="AJ34" s="45">
        <v>3</v>
      </c>
      <c r="AK34" s="45">
        <v>1</v>
      </c>
      <c r="AL34" s="45">
        <v>4</v>
      </c>
      <c r="AM34" s="45" t="s">
        <v>246</v>
      </c>
      <c r="AN34" s="45"/>
    </row>
    <row r="35" spans="1:40">
      <c r="A35" s="428"/>
      <c r="B35" s="428"/>
      <c r="C35" s="429" t="s">
        <v>57</v>
      </c>
      <c r="D35" s="429"/>
      <c r="E35" s="429"/>
      <c r="F35" s="429"/>
      <c r="G35" s="429" t="s">
        <v>58</v>
      </c>
      <c r="H35" s="429"/>
      <c r="I35" s="429"/>
      <c r="J35" s="429" t="s">
        <v>34</v>
      </c>
      <c r="K35" s="429"/>
      <c r="L35" s="429"/>
      <c r="O35" s="45">
        <f>1+O34</f>
        <v>21</v>
      </c>
      <c r="P35" s="45" t="s">
        <v>71</v>
      </c>
      <c r="Q35" s="71">
        <v>67.400000000000006</v>
      </c>
      <c r="R35" s="71" t="s">
        <v>449</v>
      </c>
      <c r="S35" s="71" t="s">
        <v>318</v>
      </c>
      <c r="T35" s="71">
        <v>117.7</v>
      </c>
      <c r="U35" s="45" t="s">
        <v>95</v>
      </c>
      <c r="V35" s="45">
        <v>3</v>
      </c>
      <c r="W35" s="45">
        <v>1</v>
      </c>
      <c r="X35" s="45">
        <v>4</v>
      </c>
      <c r="Y35" s="45" t="s">
        <v>246</v>
      </c>
      <c r="Z35" s="82"/>
      <c r="AC35" s="45">
        <f t="shared" si="1"/>
        <v>21</v>
      </c>
      <c r="AD35" s="45" t="s">
        <v>71</v>
      </c>
      <c r="AE35" s="45">
        <v>126.3</v>
      </c>
      <c r="AF35" s="45" t="s">
        <v>471</v>
      </c>
      <c r="AG35" s="45" t="s">
        <v>254</v>
      </c>
      <c r="AH35" s="45">
        <v>200</v>
      </c>
      <c r="AI35" s="45" t="s">
        <v>104</v>
      </c>
      <c r="AJ35" s="45">
        <v>3</v>
      </c>
      <c r="AK35" s="45">
        <v>1</v>
      </c>
      <c r="AL35" s="45">
        <v>4</v>
      </c>
      <c r="AM35" s="45" t="s">
        <v>246</v>
      </c>
      <c r="AN35" s="45"/>
    </row>
    <row r="36" spans="1:40">
      <c r="A36" s="402" t="s">
        <v>35</v>
      </c>
      <c r="B36" s="402"/>
      <c r="C36" s="409" t="s">
        <v>96</v>
      </c>
      <c r="D36" s="409"/>
      <c r="E36" s="409"/>
      <c r="F36" s="409"/>
      <c r="G36" s="409"/>
      <c r="H36" s="409"/>
      <c r="I36" s="409"/>
      <c r="J36" s="409"/>
      <c r="K36" s="409"/>
      <c r="L36" s="409"/>
      <c r="O36" s="428"/>
      <c r="P36" s="428"/>
      <c r="Q36" s="429" t="s">
        <v>57</v>
      </c>
      <c r="R36" s="429"/>
      <c r="S36" s="429"/>
      <c r="T36" s="429"/>
      <c r="U36" s="429" t="s">
        <v>58</v>
      </c>
      <c r="V36" s="429"/>
      <c r="W36" s="429"/>
      <c r="X36" s="429" t="s">
        <v>34</v>
      </c>
      <c r="Y36" s="429"/>
      <c r="Z36" s="429"/>
      <c r="AC36" s="428"/>
      <c r="AD36" s="428"/>
      <c r="AE36" s="429" t="s">
        <v>57</v>
      </c>
      <c r="AF36" s="429"/>
      <c r="AG36" s="429"/>
      <c r="AH36" s="429"/>
      <c r="AI36" s="429" t="s">
        <v>58</v>
      </c>
      <c r="AJ36" s="429"/>
      <c r="AK36" s="429"/>
      <c r="AL36" s="429" t="s">
        <v>34</v>
      </c>
      <c r="AM36" s="429"/>
      <c r="AN36" s="429"/>
    </row>
    <row r="37" spans="1:40">
      <c r="A37" s="402" t="s">
        <v>36</v>
      </c>
      <c r="B37" s="402"/>
      <c r="C37" s="409" t="s">
        <v>97</v>
      </c>
      <c r="D37" s="409"/>
      <c r="E37" s="409"/>
      <c r="F37" s="409"/>
      <c r="G37" s="409"/>
      <c r="H37" s="409"/>
      <c r="I37" s="409"/>
      <c r="J37" s="409"/>
      <c r="K37" s="409"/>
      <c r="L37" s="409"/>
      <c r="O37" s="402" t="s">
        <v>35</v>
      </c>
      <c r="P37" s="402"/>
      <c r="Q37" s="409" t="s">
        <v>96</v>
      </c>
      <c r="R37" s="409"/>
      <c r="S37" s="409"/>
      <c r="T37" s="409"/>
      <c r="U37" s="409"/>
      <c r="V37" s="409"/>
      <c r="W37" s="409"/>
      <c r="X37" s="409"/>
      <c r="Y37" s="409"/>
      <c r="Z37" s="409"/>
      <c r="AC37" s="402" t="s">
        <v>35</v>
      </c>
      <c r="AD37" s="402"/>
      <c r="AE37" s="409" t="s">
        <v>96</v>
      </c>
      <c r="AF37" s="409"/>
      <c r="AG37" s="409"/>
      <c r="AH37" s="409"/>
      <c r="AI37" s="409"/>
      <c r="AJ37" s="409"/>
      <c r="AK37" s="409"/>
      <c r="AL37" s="409"/>
      <c r="AM37" s="409"/>
      <c r="AN37" s="409"/>
    </row>
    <row r="38" spans="1:40">
      <c r="A38" s="402" t="s">
        <v>37</v>
      </c>
      <c r="B38" s="402"/>
      <c r="C38" s="409"/>
      <c r="D38" s="409"/>
      <c r="E38" s="409"/>
      <c r="F38" s="409"/>
      <c r="G38" s="409"/>
      <c r="H38" s="409"/>
      <c r="I38" s="409"/>
      <c r="J38" s="409"/>
      <c r="K38" s="409"/>
      <c r="L38" s="409"/>
      <c r="O38" s="402" t="s">
        <v>36</v>
      </c>
      <c r="P38" s="402"/>
      <c r="Q38" s="409" t="s">
        <v>97</v>
      </c>
      <c r="R38" s="409"/>
      <c r="S38" s="409"/>
      <c r="T38" s="409"/>
      <c r="U38" s="409"/>
      <c r="V38" s="409"/>
      <c r="W38" s="409"/>
      <c r="X38" s="409"/>
      <c r="Y38" s="409"/>
      <c r="Z38" s="409"/>
      <c r="AC38" s="402" t="s">
        <v>36</v>
      </c>
      <c r="AD38" s="402"/>
      <c r="AE38" s="409" t="s">
        <v>97</v>
      </c>
      <c r="AF38" s="409"/>
      <c r="AG38" s="409"/>
      <c r="AH38" s="409"/>
      <c r="AI38" s="409"/>
      <c r="AJ38" s="409"/>
      <c r="AK38" s="409"/>
      <c r="AL38" s="409"/>
      <c r="AM38" s="409"/>
      <c r="AN38" s="409"/>
    </row>
    <row r="39" spans="1:40">
      <c r="A39" s="402" t="s">
        <v>38</v>
      </c>
      <c r="B39" s="402"/>
      <c r="C39" s="407"/>
      <c r="D39" s="408"/>
      <c r="E39" s="408"/>
      <c r="F39" s="408"/>
      <c r="G39" s="409"/>
      <c r="H39" s="409"/>
      <c r="I39" s="409"/>
      <c r="J39" s="409"/>
      <c r="K39" s="409"/>
      <c r="L39" s="409"/>
      <c r="O39" s="402" t="s">
        <v>37</v>
      </c>
      <c r="P39" s="402"/>
      <c r="Q39" s="409"/>
      <c r="R39" s="409"/>
      <c r="S39" s="409"/>
      <c r="T39" s="409"/>
      <c r="U39" s="409"/>
      <c r="V39" s="409"/>
      <c r="W39" s="409"/>
      <c r="X39" s="409"/>
      <c r="Y39" s="409"/>
      <c r="Z39" s="409"/>
      <c r="AC39" s="402" t="s">
        <v>37</v>
      </c>
      <c r="AD39" s="402"/>
      <c r="AE39" s="409"/>
      <c r="AF39" s="409"/>
      <c r="AG39" s="409"/>
      <c r="AH39" s="409"/>
      <c r="AI39" s="409"/>
      <c r="AJ39" s="409"/>
      <c r="AK39" s="409"/>
      <c r="AL39" s="409"/>
      <c r="AM39" s="409"/>
      <c r="AN39" s="409"/>
    </row>
    <row r="40" spans="1:40">
      <c r="A40" s="100"/>
      <c r="B40" s="100"/>
      <c r="C40" s="100"/>
      <c r="D40" s="100"/>
      <c r="E40" s="100"/>
      <c r="F40" s="100"/>
      <c r="G40" s="100"/>
      <c r="H40" s="100"/>
      <c r="I40" s="100"/>
      <c r="J40" s="100"/>
      <c r="K40" s="100"/>
      <c r="O40" s="402" t="s">
        <v>38</v>
      </c>
      <c r="P40" s="402"/>
      <c r="Q40" s="407"/>
      <c r="R40" s="408"/>
      <c r="S40" s="408"/>
      <c r="T40" s="408"/>
      <c r="U40" s="409"/>
      <c r="V40" s="409"/>
      <c r="W40" s="409"/>
      <c r="X40" s="409"/>
      <c r="Y40" s="409"/>
      <c r="Z40" s="409"/>
      <c r="AC40" s="402" t="s">
        <v>38</v>
      </c>
      <c r="AD40" s="402"/>
      <c r="AE40" s="407"/>
      <c r="AF40" s="408"/>
      <c r="AG40" s="408"/>
      <c r="AH40" s="408"/>
      <c r="AI40" s="409"/>
      <c r="AJ40" s="409"/>
      <c r="AK40" s="409"/>
      <c r="AL40" s="409"/>
      <c r="AM40" s="409"/>
      <c r="AN40" s="409"/>
    </row>
    <row r="41" spans="1:40">
      <c r="A41" s="100"/>
      <c r="B41" s="100"/>
      <c r="C41" s="100"/>
      <c r="D41" s="100"/>
      <c r="E41" s="100"/>
      <c r="F41" s="100"/>
      <c r="G41" s="100"/>
      <c r="H41" s="100"/>
      <c r="I41" s="100"/>
      <c r="J41" s="100"/>
      <c r="K41" s="100"/>
    </row>
    <row r="42" spans="1:40">
      <c r="A42" s="100"/>
      <c r="B42" s="100"/>
      <c r="C42" s="100"/>
      <c r="D42" s="100"/>
      <c r="E42" s="100"/>
      <c r="F42" s="100"/>
      <c r="G42" s="100"/>
      <c r="H42" s="100"/>
      <c r="I42" s="100"/>
      <c r="J42" s="100"/>
      <c r="K42" s="100"/>
    </row>
    <row r="43" spans="1:40">
      <c r="A43" s="100"/>
      <c r="B43" s="100"/>
      <c r="C43" s="100"/>
      <c r="D43" s="100"/>
      <c r="E43" s="100"/>
      <c r="F43" s="100"/>
      <c r="G43" s="100"/>
      <c r="H43" s="100"/>
      <c r="I43" s="100"/>
      <c r="J43" s="100"/>
      <c r="K43" s="100"/>
    </row>
    <row r="44" spans="1:40">
      <c r="A44" s="100"/>
      <c r="B44" s="100"/>
      <c r="C44" s="100"/>
      <c r="D44" s="100"/>
      <c r="E44" s="100"/>
      <c r="F44" s="100"/>
      <c r="G44" s="100"/>
      <c r="H44" s="100"/>
      <c r="I44" s="100"/>
      <c r="J44" s="100"/>
      <c r="K44" s="100"/>
    </row>
    <row r="45" spans="1:40">
      <c r="A45" s="100"/>
      <c r="B45" s="100"/>
      <c r="C45" s="100"/>
      <c r="D45" s="100"/>
      <c r="E45" s="100"/>
      <c r="F45" s="100"/>
      <c r="G45" s="100"/>
      <c r="H45" s="100"/>
      <c r="I45" s="100"/>
      <c r="J45" s="100"/>
      <c r="K45" s="100"/>
    </row>
    <row r="46" spans="1:40">
      <c r="A46" s="100"/>
      <c r="B46" s="100"/>
      <c r="C46" s="100"/>
      <c r="D46" s="100"/>
      <c r="E46" s="100"/>
      <c r="F46" s="100"/>
      <c r="G46" s="100"/>
      <c r="H46" s="100"/>
      <c r="I46" s="100"/>
      <c r="J46" s="100"/>
      <c r="K46" s="100"/>
    </row>
    <row r="47" spans="1:40">
      <c r="A47" s="100"/>
      <c r="B47" s="100"/>
      <c r="C47" s="100"/>
      <c r="D47" s="100"/>
      <c r="E47" s="100"/>
      <c r="F47" s="100"/>
      <c r="G47" s="100"/>
      <c r="H47" s="100"/>
      <c r="I47" s="100"/>
      <c r="J47" s="100"/>
      <c r="K47" s="100"/>
    </row>
    <row r="48" spans="1:40">
      <c r="A48" s="100"/>
      <c r="B48" s="100"/>
      <c r="C48" s="100"/>
      <c r="D48" s="100"/>
      <c r="E48" s="100"/>
      <c r="F48" s="100"/>
      <c r="G48" s="100"/>
      <c r="H48" s="100"/>
      <c r="I48" s="100"/>
      <c r="J48" s="100"/>
      <c r="K48" s="100"/>
    </row>
    <row r="49" spans="1:12">
      <c r="A49" s="100"/>
      <c r="B49" s="100"/>
      <c r="C49" s="100"/>
      <c r="D49" s="100"/>
      <c r="E49" s="100"/>
      <c r="F49" s="100"/>
      <c r="G49" s="100"/>
      <c r="H49" s="100"/>
      <c r="I49" s="100"/>
      <c r="J49" s="100"/>
      <c r="K49" s="100"/>
    </row>
    <row r="50" spans="1:12">
      <c r="A50" s="100"/>
      <c r="B50" s="100"/>
      <c r="C50" s="100"/>
      <c r="D50" s="100"/>
      <c r="E50" s="100"/>
      <c r="F50" s="100"/>
      <c r="G50" s="100"/>
      <c r="H50" s="100"/>
      <c r="I50" s="100"/>
      <c r="J50" s="100"/>
      <c r="K50" s="100"/>
    </row>
    <row r="51" spans="1:12">
      <c r="A51" s="100"/>
      <c r="B51" s="100"/>
      <c r="C51" s="100"/>
      <c r="D51" s="100"/>
      <c r="E51" s="100"/>
      <c r="F51" s="100"/>
      <c r="G51" s="100"/>
      <c r="H51" s="100"/>
      <c r="I51" s="100"/>
      <c r="J51" s="100"/>
      <c r="K51" s="100"/>
    </row>
    <row r="52" spans="1:12">
      <c r="A52" s="100"/>
      <c r="B52" s="100"/>
      <c r="C52" s="100"/>
      <c r="D52" s="100"/>
      <c r="E52" s="100"/>
      <c r="F52" s="100"/>
      <c r="G52" s="100"/>
      <c r="H52" s="100"/>
      <c r="I52" s="100"/>
      <c r="J52" s="100"/>
      <c r="K52" s="100"/>
    </row>
    <row r="53" spans="1:12">
      <c r="A53" s="100"/>
      <c r="B53" s="100"/>
      <c r="C53" s="100"/>
      <c r="D53" s="100"/>
      <c r="E53" s="100"/>
      <c r="F53" s="100"/>
      <c r="G53" s="100"/>
      <c r="H53" s="100"/>
      <c r="I53" s="100"/>
      <c r="J53" s="100"/>
      <c r="K53" s="100"/>
    </row>
    <row r="54" spans="1:12">
      <c r="A54" s="100"/>
      <c r="B54" s="100"/>
      <c r="C54" s="100"/>
      <c r="D54" s="100"/>
      <c r="E54" s="100"/>
      <c r="F54" s="100"/>
      <c r="G54" s="100"/>
      <c r="H54" s="100"/>
      <c r="I54" s="100"/>
      <c r="J54" s="100"/>
      <c r="K54" s="100"/>
    </row>
    <row r="55" spans="1:12">
      <c r="A55" s="422"/>
      <c r="B55" s="422"/>
      <c r="C55" s="423"/>
      <c r="D55" s="423"/>
      <c r="E55" s="423"/>
      <c r="F55" s="423"/>
      <c r="G55" s="423"/>
      <c r="H55" s="423"/>
      <c r="I55" s="423"/>
      <c r="J55" s="423"/>
      <c r="K55" s="423"/>
      <c r="L55" s="423"/>
    </row>
    <row r="56" spans="1:12">
      <c r="A56" s="424"/>
      <c r="B56" s="424"/>
      <c r="C56" s="427"/>
      <c r="D56" s="427"/>
      <c r="E56" s="427"/>
      <c r="F56" s="427"/>
      <c r="G56" s="427"/>
      <c r="H56" s="427"/>
      <c r="I56" s="427"/>
      <c r="J56" s="427"/>
      <c r="K56" s="427"/>
      <c r="L56" s="427"/>
    </row>
    <row r="57" spans="1:12">
      <c r="A57" s="424"/>
      <c r="B57" s="424"/>
      <c r="C57" s="427"/>
      <c r="D57" s="427"/>
      <c r="E57" s="427"/>
      <c r="F57" s="427"/>
      <c r="G57" s="427"/>
      <c r="H57" s="427"/>
      <c r="I57" s="427"/>
      <c r="J57" s="427"/>
      <c r="K57" s="427"/>
      <c r="L57" s="427"/>
    </row>
    <row r="58" spans="1:12">
      <c r="A58" s="424"/>
      <c r="B58" s="424"/>
      <c r="C58" s="427"/>
      <c r="D58" s="427"/>
      <c r="E58" s="427"/>
      <c r="F58" s="427"/>
      <c r="G58" s="427"/>
      <c r="H58" s="427"/>
      <c r="I58" s="427"/>
      <c r="J58" s="427"/>
      <c r="K58" s="427"/>
      <c r="L58" s="427"/>
    </row>
    <row r="59" spans="1:12">
      <c r="A59" s="424"/>
      <c r="B59" s="424"/>
      <c r="C59" s="425"/>
      <c r="D59" s="426"/>
      <c r="E59" s="426"/>
      <c r="F59" s="426"/>
      <c r="G59" s="427"/>
      <c r="H59" s="427"/>
      <c r="I59" s="427"/>
      <c r="J59" s="427"/>
      <c r="K59" s="427"/>
      <c r="L59" s="427"/>
    </row>
  </sheetData>
  <mergeCells count="117">
    <mergeCell ref="AD1:AI4"/>
    <mergeCell ref="AC40:AD40"/>
    <mergeCell ref="AE40:AH40"/>
    <mergeCell ref="AI40:AK40"/>
    <mergeCell ref="AL40:AN40"/>
    <mergeCell ref="AC38:AD38"/>
    <mergeCell ref="AE38:AH38"/>
    <mergeCell ref="AI38:AK38"/>
    <mergeCell ref="AL38:AN38"/>
    <mergeCell ref="AC39:AD39"/>
    <mergeCell ref="AE39:AH39"/>
    <mergeCell ref="AI39:AK39"/>
    <mergeCell ref="AL39:AN39"/>
    <mergeCell ref="AC36:AD36"/>
    <mergeCell ref="AE36:AH36"/>
    <mergeCell ref="AI36:AK36"/>
    <mergeCell ref="AL36:AN36"/>
    <mergeCell ref="AC37:AD37"/>
    <mergeCell ref="AE37:AH37"/>
    <mergeCell ref="AI37:AK37"/>
    <mergeCell ref="AL37:AN37"/>
    <mergeCell ref="U36:W36"/>
    <mergeCell ref="O1:O4"/>
    <mergeCell ref="P1:V4"/>
    <mergeCell ref="O5:P5"/>
    <mergeCell ref="O6:P6"/>
    <mergeCell ref="O7:P7"/>
    <mergeCell ref="A1:A4"/>
    <mergeCell ref="B1:H4"/>
    <mergeCell ref="A5:B5"/>
    <mergeCell ref="A6:B6"/>
    <mergeCell ref="A7:B7"/>
    <mergeCell ref="F13:F14"/>
    <mergeCell ref="G13:G14"/>
    <mergeCell ref="H13:J13"/>
    <mergeCell ref="U13:U14"/>
    <mergeCell ref="V13:X13"/>
    <mergeCell ref="T13:T14"/>
    <mergeCell ref="X36:Z36"/>
    <mergeCell ref="O8:P8"/>
    <mergeCell ref="O9:Z9"/>
    <mergeCell ref="O11:Z11"/>
    <mergeCell ref="A9:L9"/>
    <mergeCell ref="A11:L11"/>
    <mergeCell ref="A8:B8"/>
    <mergeCell ref="A13:A14"/>
    <mergeCell ref="B13:B14"/>
    <mergeCell ref="C13:C14"/>
    <mergeCell ref="D13:D14"/>
    <mergeCell ref="E13:E14"/>
    <mergeCell ref="Y13:Y14"/>
    <mergeCell ref="Z13:Z14"/>
    <mergeCell ref="G35:I35"/>
    <mergeCell ref="J35:L35"/>
    <mergeCell ref="A35:B35"/>
    <mergeCell ref="C35:F35"/>
    <mergeCell ref="O13:O14"/>
    <mergeCell ref="P13:P14"/>
    <mergeCell ref="Q13:Q14"/>
    <mergeCell ref="R13:R14"/>
    <mergeCell ref="S13:S14"/>
    <mergeCell ref="K13:K14"/>
    <mergeCell ref="L13:L14"/>
    <mergeCell ref="O36:P36"/>
    <mergeCell ref="Q36:T36"/>
    <mergeCell ref="O37:P37"/>
    <mergeCell ref="Q37:T37"/>
    <mergeCell ref="G36:I36"/>
    <mergeCell ref="J36:L36"/>
    <mergeCell ref="A39:B39"/>
    <mergeCell ref="C39:F39"/>
    <mergeCell ref="G39:I39"/>
    <mergeCell ref="J39:L39"/>
    <mergeCell ref="O39:P39"/>
    <mergeCell ref="Q39:T39"/>
    <mergeCell ref="A38:B38"/>
    <mergeCell ref="C38:F38"/>
    <mergeCell ref="A36:B36"/>
    <mergeCell ref="C36:F36"/>
    <mergeCell ref="O38:P38"/>
    <mergeCell ref="Q38:T38"/>
    <mergeCell ref="J37:L37"/>
    <mergeCell ref="J38:L38"/>
    <mergeCell ref="A37:B37"/>
    <mergeCell ref="C37:F37"/>
    <mergeCell ref="G37:I37"/>
    <mergeCell ref="A59:B59"/>
    <mergeCell ref="C59:F59"/>
    <mergeCell ref="G59:I59"/>
    <mergeCell ref="J59:L59"/>
    <mergeCell ref="A56:B56"/>
    <mergeCell ref="C56:F56"/>
    <mergeCell ref="G56:I56"/>
    <mergeCell ref="J56:L56"/>
    <mergeCell ref="A57:B57"/>
    <mergeCell ref="C57:F57"/>
    <mergeCell ref="G57:I57"/>
    <mergeCell ref="J57:L57"/>
    <mergeCell ref="A58:B58"/>
    <mergeCell ref="C58:F58"/>
    <mergeCell ref="G58:I58"/>
    <mergeCell ref="J58:L58"/>
    <mergeCell ref="U37:W37"/>
    <mergeCell ref="X37:Z37"/>
    <mergeCell ref="A55:B55"/>
    <mergeCell ref="C55:F55"/>
    <mergeCell ref="U39:W39"/>
    <mergeCell ref="X39:Z39"/>
    <mergeCell ref="O40:P40"/>
    <mergeCell ref="Q40:T40"/>
    <mergeCell ref="U40:W40"/>
    <mergeCell ref="X40:Z40"/>
    <mergeCell ref="U38:W38"/>
    <mergeCell ref="X38:Z38"/>
    <mergeCell ref="G55:I55"/>
    <mergeCell ref="J55:L55"/>
    <mergeCell ref="G38:I38"/>
  </mergeCells>
  <pageMargins left="0.23622047244094491" right="0.23622047244094491" top="0.15748031496062992" bottom="0" header="0.31496062992125984" footer="0.31496062992125984"/>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6"/>
  <sheetViews>
    <sheetView topLeftCell="A13" workbookViewId="0">
      <selection activeCell="E16" sqref="E16:G31"/>
    </sheetView>
  </sheetViews>
  <sheetFormatPr defaultRowHeight="15"/>
  <cols>
    <col min="2" max="2" width="13.42578125" customWidth="1"/>
    <col min="3" max="3" width="11.5703125" bestFit="1" customWidth="1"/>
    <col min="8" max="8" width="9.85546875" customWidth="1"/>
    <col min="10" max="10" width="12.5703125" customWidth="1"/>
    <col min="13" max="13" width="14.28515625" customWidth="1"/>
  </cols>
  <sheetData>
    <row r="1" spans="2:13" ht="15.75" thickBot="1"/>
    <row r="2" spans="2:13" ht="23.25">
      <c r="B2" s="316"/>
      <c r="C2" s="318" t="s">
        <v>40</v>
      </c>
      <c r="D2" s="319"/>
      <c r="E2" s="319"/>
      <c r="F2" s="319"/>
      <c r="G2" s="319"/>
      <c r="H2" s="319"/>
      <c r="I2" s="320"/>
      <c r="J2" s="12"/>
      <c r="K2" s="9"/>
      <c r="L2" s="9"/>
      <c r="M2" s="10"/>
    </row>
    <row r="3" spans="2:13" ht="23.25">
      <c r="B3" s="317"/>
      <c r="C3" s="321"/>
      <c r="D3" s="322"/>
      <c r="E3" s="322"/>
      <c r="F3" s="322"/>
      <c r="G3" s="322"/>
      <c r="H3" s="322"/>
      <c r="I3" s="323"/>
      <c r="J3" s="13"/>
      <c r="M3" s="11"/>
    </row>
    <row r="4" spans="2:13" ht="23.25">
      <c r="B4" s="317"/>
      <c r="C4" s="321"/>
      <c r="D4" s="322"/>
      <c r="E4" s="322"/>
      <c r="F4" s="322"/>
      <c r="G4" s="322"/>
      <c r="H4" s="322"/>
      <c r="I4" s="323"/>
      <c r="J4" s="13"/>
      <c r="M4" s="11"/>
    </row>
    <row r="5" spans="2:13" ht="23.25">
      <c r="B5" s="317"/>
      <c r="C5" s="321"/>
      <c r="D5" s="322"/>
      <c r="E5" s="322"/>
      <c r="F5" s="322"/>
      <c r="G5" s="322"/>
      <c r="H5" s="322"/>
      <c r="I5" s="323"/>
      <c r="J5" s="13"/>
      <c r="M5" s="11"/>
    </row>
    <row r="6" spans="2:13" ht="16.5">
      <c r="B6" s="310" t="s">
        <v>54</v>
      </c>
      <c r="C6" s="311"/>
      <c r="D6" s="24" t="s">
        <v>64</v>
      </c>
      <c r="E6" s="25"/>
      <c r="F6" s="25"/>
      <c r="G6" s="25"/>
      <c r="H6" s="25"/>
      <c r="I6" s="25"/>
      <c r="J6" s="25"/>
      <c r="K6" s="25"/>
      <c r="L6" s="25"/>
      <c r="M6" s="26"/>
    </row>
    <row r="7" spans="2:13" ht="16.5">
      <c r="B7" s="310" t="s">
        <v>59</v>
      </c>
      <c r="C7" s="311"/>
      <c r="D7" s="24" t="s">
        <v>61</v>
      </c>
      <c r="E7" s="25"/>
      <c r="F7" s="25"/>
      <c r="G7" s="25"/>
      <c r="H7" s="25"/>
      <c r="I7" s="25"/>
      <c r="J7" s="25"/>
      <c r="K7" s="25"/>
      <c r="L7" s="25"/>
      <c r="M7" s="26"/>
    </row>
    <row r="8" spans="2:13" ht="16.5">
      <c r="B8" s="324" t="s">
        <v>62</v>
      </c>
      <c r="C8" s="325"/>
      <c r="D8" s="24" t="s">
        <v>63</v>
      </c>
      <c r="E8" s="25"/>
      <c r="F8" s="25"/>
      <c r="G8" s="25"/>
      <c r="H8" s="25"/>
      <c r="I8" s="25"/>
      <c r="J8" s="25"/>
      <c r="K8" s="25"/>
      <c r="L8" s="25"/>
      <c r="M8" s="26"/>
    </row>
    <row r="9" spans="2:13" ht="16.5">
      <c r="B9" s="310" t="s">
        <v>55</v>
      </c>
      <c r="C9" s="311"/>
      <c r="D9" s="24" t="s">
        <v>53</v>
      </c>
      <c r="E9" s="25"/>
      <c r="F9" s="25"/>
      <c r="G9" s="25"/>
      <c r="H9" s="25"/>
      <c r="I9" s="25"/>
      <c r="J9" s="25"/>
      <c r="K9" s="25"/>
      <c r="L9" s="25"/>
      <c r="M9" s="26"/>
    </row>
    <row r="10" spans="2:13" ht="15.75">
      <c r="B10" s="312" t="s">
        <v>472</v>
      </c>
      <c r="C10" s="313"/>
      <c r="D10" s="313"/>
      <c r="E10" s="313"/>
      <c r="F10" s="313"/>
      <c r="G10" s="313"/>
      <c r="H10" s="313"/>
      <c r="I10" s="313"/>
      <c r="J10" s="313"/>
      <c r="K10" s="313"/>
      <c r="L10" s="313"/>
      <c r="M10" s="314"/>
    </row>
    <row r="11" spans="2:13" ht="15.75">
      <c r="B11" s="18" t="s">
        <v>41</v>
      </c>
      <c r="C11" s="43"/>
      <c r="D11" s="14"/>
      <c r="E11" s="14"/>
      <c r="F11" s="14"/>
      <c r="G11" s="14"/>
      <c r="H11" s="15" t="s">
        <v>42</v>
      </c>
      <c r="I11" s="105"/>
      <c r="J11" s="43"/>
      <c r="K11" s="14"/>
      <c r="L11" s="14"/>
      <c r="M11" s="19"/>
    </row>
    <row r="12" spans="2:13">
      <c r="B12" s="326"/>
      <c r="C12" s="327"/>
      <c r="D12" s="327"/>
      <c r="E12" s="327"/>
      <c r="F12" s="327"/>
      <c r="G12" s="327"/>
      <c r="H12" s="327"/>
      <c r="I12" s="327"/>
      <c r="J12" s="327"/>
      <c r="K12" s="327"/>
      <c r="L12" s="327"/>
      <c r="M12" s="328"/>
    </row>
    <row r="13" spans="2:13" ht="15.75">
      <c r="B13" s="18" t="s">
        <v>120</v>
      </c>
      <c r="C13" s="43">
        <v>45064</v>
      </c>
      <c r="D13" s="7"/>
      <c r="E13" s="15"/>
      <c r="F13" s="17"/>
      <c r="G13" s="16"/>
      <c r="H13" s="15" t="s">
        <v>196</v>
      </c>
      <c r="I13" s="47"/>
      <c r="J13" s="43">
        <v>45064</v>
      </c>
      <c r="K13" s="17"/>
      <c r="L13" s="17"/>
      <c r="M13" s="20"/>
    </row>
    <row r="14" spans="2:13">
      <c r="B14" s="334" t="s">
        <v>44</v>
      </c>
      <c r="C14" s="332" t="s">
        <v>45</v>
      </c>
      <c r="D14" s="315" t="s">
        <v>46</v>
      </c>
      <c r="E14" s="315" t="s">
        <v>69</v>
      </c>
      <c r="F14" s="315" t="s">
        <v>70</v>
      </c>
      <c r="G14" s="315" t="s">
        <v>47</v>
      </c>
      <c r="H14" s="399" t="s">
        <v>79</v>
      </c>
      <c r="I14" s="329" t="s">
        <v>49</v>
      </c>
      <c r="J14" s="330"/>
      <c r="K14" s="331"/>
      <c r="L14" s="332" t="s">
        <v>26</v>
      </c>
      <c r="M14" s="333" t="s">
        <v>50</v>
      </c>
    </row>
    <row r="15" spans="2:13" ht="60">
      <c r="B15" s="334"/>
      <c r="C15" s="332"/>
      <c r="D15" s="315"/>
      <c r="E15" s="315"/>
      <c r="F15" s="315"/>
      <c r="G15" s="315"/>
      <c r="H15" s="400"/>
      <c r="I15" s="27" t="s">
        <v>51</v>
      </c>
      <c r="J15" s="28" t="s">
        <v>52</v>
      </c>
      <c r="K15" s="27" t="s">
        <v>56</v>
      </c>
      <c r="L15" s="332"/>
      <c r="M15" s="333"/>
    </row>
    <row r="16" spans="2:13">
      <c r="B16" s="34">
        <v>1</v>
      </c>
      <c r="C16" s="34" t="s">
        <v>71</v>
      </c>
      <c r="D16" s="34">
        <v>56.7</v>
      </c>
      <c r="E16" s="34" t="s">
        <v>473</v>
      </c>
      <c r="F16" s="34" t="s">
        <v>320</v>
      </c>
      <c r="G16" s="34">
        <v>60</v>
      </c>
      <c r="H16" s="34" t="s">
        <v>118</v>
      </c>
      <c r="I16" s="45">
        <v>3.3</v>
      </c>
      <c r="J16" s="45">
        <v>1</v>
      </c>
      <c r="K16" s="34">
        <v>4.3</v>
      </c>
      <c r="L16" s="45" t="s">
        <v>246</v>
      </c>
      <c r="M16" s="45"/>
    </row>
    <row r="17" spans="2:13">
      <c r="B17" s="34">
        <f>1+B16</f>
        <v>2</v>
      </c>
      <c r="C17" s="34" t="s">
        <v>71</v>
      </c>
      <c r="D17" s="34">
        <v>56.7</v>
      </c>
      <c r="E17" s="34" t="s">
        <v>473</v>
      </c>
      <c r="F17" s="34" t="s">
        <v>474</v>
      </c>
      <c r="G17" s="34">
        <v>30</v>
      </c>
      <c r="H17" s="34" t="s">
        <v>118</v>
      </c>
      <c r="I17" s="45">
        <v>3.3</v>
      </c>
      <c r="J17" s="45">
        <v>1</v>
      </c>
      <c r="K17" s="34">
        <v>4.3</v>
      </c>
      <c r="L17" s="45" t="s">
        <v>246</v>
      </c>
      <c r="M17" s="45"/>
    </row>
    <row r="18" spans="2:13">
      <c r="B18" s="34">
        <f t="shared" ref="B18:B31" si="0">1+B17</f>
        <v>3</v>
      </c>
      <c r="C18" s="34" t="s">
        <v>71</v>
      </c>
      <c r="D18" s="34">
        <v>56.7</v>
      </c>
      <c r="E18" s="34" t="s">
        <v>319</v>
      </c>
      <c r="F18" s="34" t="s">
        <v>331</v>
      </c>
      <c r="G18" s="34">
        <v>40</v>
      </c>
      <c r="H18" s="34" t="s">
        <v>118</v>
      </c>
      <c r="I18" s="45">
        <v>3.3</v>
      </c>
      <c r="J18" s="45">
        <v>1</v>
      </c>
      <c r="K18" s="34">
        <v>4.3</v>
      </c>
      <c r="L18" s="45" t="s">
        <v>246</v>
      </c>
      <c r="M18" s="45"/>
    </row>
    <row r="19" spans="2:13">
      <c r="B19" s="34">
        <f t="shared" si="0"/>
        <v>4</v>
      </c>
      <c r="C19" s="34" t="s">
        <v>71</v>
      </c>
      <c r="D19" s="34">
        <v>56.7</v>
      </c>
      <c r="E19" s="34" t="s">
        <v>319</v>
      </c>
      <c r="F19" s="34" t="s">
        <v>318</v>
      </c>
      <c r="G19" s="34">
        <v>140</v>
      </c>
      <c r="H19" s="34" t="s">
        <v>118</v>
      </c>
      <c r="I19" s="45">
        <v>3.3</v>
      </c>
      <c r="J19" s="45">
        <v>1</v>
      </c>
      <c r="K19" s="34">
        <v>4.3</v>
      </c>
      <c r="L19" s="45" t="s">
        <v>246</v>
      </c>
      <c r="M19" s="45"/>
    </row>
    <row r="20" spans="2:13">
      <c r="B20" s="34">
        <f t="shared" si="0"/>
        <v>5</v>
      </c>
      <c r="C20" s="34" t="s">
        <v>71</v>
      </c>
      <c r="D20" s="34">
        <v>56.7</v>
      </c>
      <c r="E20" s="34" t="s">
        <v>318</v>
      </c>
      <c r="F20" s="34" t="s">
        <v>399</v>
      </c>
      <c r="G20" s="34">
        <v>200</v>
      </c>
      <c r="H20" s="34" t="s">
        <v>118</v>
      </c>
      <c r="I20" s="45">
        <v>3.3</v>
      </c>
      <c r="J20" s="45">
        <v>1</v>
      </c>
      <c r="K20" s="34">
        <v>4.3</v>
      </c>
      <c r="L20" s="45" t="s">
        <v>246</v>
      </c>
      <c r="M20" s="45"/>
    </row>
    <row r="21" spans="2:13">
      <c r="B21" s="34">
        <f t="shared" si="0"/>
        <v>6</v>
      </c>
      <c r="C21" s="34" t="s">
        <v>71</v>
      </c>
      <c r="D21" s="34">
        <v>56.7</v>
      </c>
      <c r="E21" s="34" t="s">
        <v>318</v>
      </c>
      <c r="F21" s="34" t="s">
        <v>110</v>
      </c>
      <c r="G21" s="34">
        <v>130</v>
      </c>
      <c r="H21" s="34" t="s">
        <v>118</v>
      </c>
      <c r="I21" s="45">
        <v>3.3</v>
      </c>
      <c r="J21" s="45">
        <v>1</v>
      </c>
      <c r="K21" s="34">
        <v>4.3</v>
      </c>
      <c r="L21" s="45" t="s">
        <v>246</v>
      </c>
      <c r="M21" s="45"/>
    </row>
    <row r="22" spans="2:13">
      <c r="B22" s="34">
        <f t="shared" si="0"/>
        <v>7</v>
      </c>
      <c r="C22" s="34" t="s">
        <v>71</v>
      </c>
      <c r="D22" s="34">
        <v>56.7</v>
      </c>
      <c r="E22" s="34" t="s">
        <v>318</v>
      </c>
      <c r="F22" s="34" t="s">
        <v>110</v>
      </c>
      <c r="G22" s="34">
        <v>155</v>
      </c>
      <c r="H22" s="34" t="s">
        <v>118</v>
      </c>
      <c r="I22" s="45">
        <v>3.3</v>
      </c>
      <c r="J22" s="45">
        <v>1</v>
      </c>
      <c r="K22" s="34">
        <v>4.3</v>
      </c>
      <c r="L22" s="45" t="s">
        <v>246</v>
      </c>
      <c r="M22" s="45"/>
    </row>
    <row r="23" spans="2:13">
      <c r="B23" s="34">
        <f t="shared" si="0"/>
        <v>8</v>
      </c>
      <c r="C23" s="34" t="s">
        <v>71</v>
      </c>
      <c r="D23" s="34">
        <v>56.7</v>
      </c>
      <c r="E23" s="34" t="s">
        <v>110</v>
      </c>
      <c r="F23" s="34" t="s">
        <v>317</v>
      </c>
      <c r="G23" s="34">
        <v>45</v>
      </c>
      <c r="H23" s="34" t="s">
        <v>118</v>
      </c>
      <c r="I23" s="45">
        <v>3.3</v>
      </c>
      <c r="J23" s="45">
        <v>1</v>
      </c>
      <c r="K23" s="34">
        <v>4.3</v>
      </c>
      <c r="L23" s="45" t="s">
        <v>246</v>
      </c>
      <c r="M23" s="45"/>
    </row>
    <row r="24" spans="2:13">
      <c r="B24" s="34">
        <f t="shared" si="0"/>
        <v>9</v>
      </c>
      <c r="C24" s="34" t="s">
        <v>71</v>
      </c>
      <c r="D24" s="34">
        <v>56.7</v>
      </c>
      <c r="E24" s="34" t="s">
        <v>475</v>
      </c>
      <c r="F24" s="34" t="s">
        <v>268</v>
      </c>
      <c r="G24" s="34">
        <v>134</v>
      </c>
      <c r="H24" s="34" t="s">
        <v>118</v>
      </c>
      <c r="I24" s="45">
        <v>3.3</v>
      </c>
      <c r="J24" s="45">
        <v>1</v>
      </c>
      <c r="K24" s="34">
        <v>4.3</v>
      </c>
      <c r="L24" s="45" t="s">
        <v>246</v>
      </c>
      <c r="M24" s="45"/>
    </row>
    <row r="25" spans="2:13">
      <c r="B25" s="34">
        <f t="shared" si="0"/>
        <v>10</v>
      </c>
      <c r="C25" s="34" t="s">
        <v>71</v>
      </c>
      <c r="D25" s="34">
        <v>56.7</v>
      </c>
      <c r="E25" s="34" t="s">
        <v>258</v>
      </c>
      <c r="F25" s="34" t="s">
        <v>475</v>
      </c>
      <c r="G25" s="34">
        <v>21</v>
      </c>
      <c r="H25" s="34" t="s">
        <v>118</v>
      </c>
      <c r="I25" s="45">
        <v>3.3</v>
      </c>
      <c r="J25" s="45">
        <v>1</v>
      </c>
      <c r="K25" s="34">
        <v>4.3</v>
      </c>
      <c r="L25" s="45" t="s">
        <v>246</v>
      </c>
      <c r="M25" s="45"/>
    </row>
    <row r="26" spans="2:13">
      <c r="B26" s="34">
        <f t="shared" si="0"/>
        <v>11</v>
      </c>
      <c r="C26" s="34" t="s">
        <v>71</v>
      </c>
      <c r="D26" s="34">
        <v>56.7</v>
      </c>
      <c r="E26" s="34" t="s">
        <v>268</v>
      </c>
      <c r="F26" s="34" t="s">
        <v>476</v>
      </c>
      <c r="G26" s="34">
        <v>150</v>
      </c>
      <c r="H26" s="34" t="s">
        <v>118</v>
      </c>
      <c r="I26" s="45">
        <v>3.3</v>
      </c>
      <c r="J26" s="45">
        <v>1</v>
      </c>
      <c r="K26" s="34">
        <v>4.3</v>
      </c>
      <c r="L26" s="45" t="s">
        <v>246</v>
      </c>
      <c r="M26" s="45"/>
    </row>
    <row r="27" spans="2:13">
      <c r="B27" s="34">
        <f t="shared" si="0"/>
        <v>12</v>
      </c>
      <c r="C27" s="34" t="s">
        <v>71</v>
      </c>
      <c r="D27" s="34">
        <v>56.7</v>
      </c>
      <c r="E27" s="34" t="s">
        <v>268</v>
      </c>
      <c r="F27" s="34" t="s">
        <v>249</v>
      </c>
      <c r="G27" s="34">
        <v>145</v>
      </c>
      <c r="H27" s="34" t="s">
        <v>118</v>
      </c>
      <c r="I27" s="45">
        <v>3.3</v>
      </c>
      <c r="J27" s="45">
        <v>1</v>
      </c>
      <c r="K27" s="34">
        <v>4.3</v>
      </c>
      <c r="L27" s="45" t="s">
        <v>246</v>
      </c>
      <c r="M27" s="45"/>
    </row>
    <row r="28" spans="2:13">
      <c r="B28" s="34">
        <f t="shared" si="0"/>
        <v>13</v>
      </c>
      <c r="C28" s="34" t="s">
        <v>71</v>
      </c>
      <c r="D28" s="34">
        <v>56.7</v>
      </c>
      <c r="E28" s="34" t="s">
        <v>268</v>
      </c>
      <c r="F28" s="34" t="s">
        <v>249</v>
      </c>
      <c r="G28" s="34">
        <v>246</v>
      </c>
      <c r="H28" s="34" t="s">
        <v>118</v>
      </c>
      <c r="I28" s="45">
        <v>3.3</v>
      </c>
      <c r="J28" s="45">
        <v>1</v>
      </c>
      <c r="K28" s="34">
        <v>4.3</v>
      </c>
      <c r="L28" s="45" t="s">
        <v>246</v>
      </c>
      <c r="M28" s="45"/>
    </row>
    <row r="29" spans="2:13">
      <c r="B29" s="34">
        <f t="shared" si="0"/>
        <v>14</v>
      </c>
      <c r="C29" s="34" t="s">
        <v>71</v>
      </c>
      <c r="D29" s="34">
        <v>56.7</v>
      </c>
      <c r="E29" s="34" t="s">
        <v>249</v>
      </c>
      <c r="F29" s="34" t="s">
        <v>255</v>
      </c>
      <c r="G29" s="34">
        <v>49</v>
      </c>
      <c r="H29" s="34" t="s">
        <v>118</v>
      </c>
      <c r="I29" s="45">
        <v>3.3</v>
      </c>
      <c r="J29" s="45">
        <v>1</v>
      </c>
      <c r="K29" s="34">
        <v>4.3</v>
      </c>
      <c r="L29" s="45" t="s">
        <v>246</v>
      </c>
      <c r="M29" s="45"/>
    </row>
    <row r="30" spans="2:13">
      <c r="B30" s="34">
        <f t="shared" si="0"/>
        <v>15</v>
      </c>
      <c r="C30" s="34" t="s">
        <v>71</v>
      </c>
      <c r="D30" s="34">
        <v>56.7</v>
      </c>
      <c r="E30" s="34" t="s">
        <v>255</v>
      </c>
      <c r="F30" s="34" t="s">
        <v>477</v>
      </c>
      <c r="G30" s="34">
        <v>369</v>
      </c>
      <c r="H30" s="34" t="s">
        <v>118</v>
      </c>
      <c r="I30" s="45">
        <v>3.3</v>
      </c>
      <c r="J30" s="45">
        <v>1</v>
      </c>
      <c r="K30" s="34">
        <v>4.3</v>
      </c>
      <c r="L30" s="45" t="s">
        <v>246</v>
      </c>
      <c r="M30" s="45"/>
    </row>
    <row r="31" spans="2:13">
      <c r="B31" s="34">
        <f t="shared" si="0"/>
        <v>16</v>
      </c>
      <c r="C31" s="34" t="s">
        <v>71</v>
      </c>
      <c r="D31" s="34">
        <v>56.7</v>
      </c>
      <c r="E31" s="34" t="s">
        <v>477</v>
      </c>
      <c r="F31" s="34" t="s">
        <v>168</v>
      </c>
      <c r="G31" s="34">
        <v>350</v>
      </c>
      <c r="H31" s="34" t="s">
        <v>118</v>
      </c>
      <c r="I31" s="45">
        <v>3.3</v>
      </c>
      <c r="J31" s="45">
        <v>1</v>
      </c>
      <c r="K31" s="34">
        <v>4.3</v>
      </c>
      <c r="L31" s="45" t="s">
        <v>246</v>
      </c>
      <c r="M31" s="45"/>
    </row>
    <row r="32" spans="2:13">
      <c r="B32" s="428"/>
      <c r="C32" s="428"/>
      <c r="D32" s="429" t="s">
        <v>57</v>
      </c>
      <c r="E32" s="429"/>
      <c r="F32" s="429"/>
      <c r="G32" s="429"/>
      <c r="H32" s="429" t="s">
        <v>58</v>
      </c>
      <c r="I32" s="429"/>
      <c r="J32" s="429"/>
      <c r="K32" s="429" t="s">
        <v>34</v>
      </c>
      <c r="L32" s="429"/>
      <c r="M32" s="429"/>
    </row>
    <row r="33" spans="2:13">
      <c r="B33" s="402" t="s">
        <v>35</v>
      </c>
      <c r="C33" s="402"/>
      <c r="D33" s="409" t="s">
        <v>478</v>
      </c>
      <c r="E33" s="409"/>
      <c r="F33" s="409"/>
      <c r="G33" s="409"/>
      <c r="H33" s="409"/>
      <c r="I33" s="409"/>
      <c r="J33" s="409"/>
      <c r="K33" s="409"/>
      <c r="L33" s="409"/>
      <c r="M33" s="409"/>
    </row>
    <row r="34" spans="2:13">
      <c r="B34" s="402" t="s">
        <v>36</v>
      </c>
      <c r="C34" s="402"/>
      <c r="D34" s="409" t="s">
        <v>479</v>
      </c>
      <c r="E34" s="409"/>
      <c r="F34" s="409"/>
      <c r="G34" s="409"/>
      <c r="H34" s="409"/>
      <c r="I34" s="409"/>
      <c r="J34" s="409"/>
      <c r="K34" s="409"/>
      <c r="L34" s="409"/>
      <c r="M34" s="409"/>
    </row>
    <row r="35" spans="2:13">
      <c r="B35" s="402" t="s">
        <v>37</v>
      </c>
      <c r="C35" s="402"/>
      <c r="D35" s="409"/>
      <c r="E35" s="409"/>
      <c r="F35" s="409"/>
      <c r="G35" s="409"/>
      <c r="H35" s="409"/>
      <c r="I35" s="409"/>
      <c r="J35" s="409"/>
      <c r="K35" s="409"/>
      <c r="L35" s="409"/>
      <c r="M35" s="409"/>
    </row>
    <row r="36" spans="2:13">
      <c r="B36" s="402" t="s">
        <v>38</v>
      </c>
      <c r="C36" s="402"/>
      <c r="D36" s="407"/>
      <c r="E36" s="408"/>
      <c r="F36" s="408"/>
      <c r="G36" s="408"/>
      <c r="H36" s="409"/>
      <c r="I36" s="409"/>
      <c r="J36" s="409"/>
      <c r="K36" s="409"/>
      <c r="L36" s="409"/>
      <c r="M36" s="409"/>
    </row>
  </sheetData>
  <mergeCells count="38">
    <mergeCell ref="B9:C9"/>
    <mergeCell ref="B2:B5"/>
    <mergeCell ref="C2:I5"/>
    <mergeCell ref="B6:C6"/>
    <mergeCell ref="B7:C7"/>
    <mergeCell ref="B8:C8"/>
    <mergeCell ref="B10:M10"/>
    <mergeCell ref="B12:M12"/>
    <mergeCell ref="B14:B15"/>
    <mergeCell ref="C14:C15"/>
    <mergeCell ref="D14:D15"/>
    <mergeCell ref="E14:E15"/>
    <mergeCell ref="F14:F15"/>
    <mergeCell ref="G14:G15"/>
    <mergeCell ref="H14:H15"/>
    <mergeCell ref="I14:K14"/>
    <mergeCell ref="L14:L15"/>
    <mergeCell ref="M14:M15"/>
    <mergeCell ref="B32:C32"/>
    <mergeCell ref="D32:G32"/>
    <mergeCell ref="H32:J32"/>
    <mergeCell ref="K32:M32"/>
    <mergeCell ref="B33:C33"/>
    <mergeCell ref="D33:G33"/>
    <mergeCell ref="H33:J33"/>
    <mergeCell ref="K33:M33"/>
    <mergeCell ref="B36:C36"/>
    <mergeCell ref="D36:G36"/>
    <mergeCell ref="H36:J36"/>
    <mergeCell ref="K36:M36"/>
    <mergeCell ref="B34:C34"/>
    <mergeCell ref="D34:G34"/>
    <mergeCell ref="H34:J34"/>
    <mergeCell ref="K34:M34"/>
    <mergeCell ref="B35:C35"/>
    <mergeCell ref="D35:G35"/>
    <mergeCell ref="H35:J35"/>
    <mergeCell ref="K35:M3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8"/>
  <sheetViews>
    <sheetView view="pageBreakPreview" zoomScale="70" zoomScaleNormal="100" zoomScaleSheetLayoutView="70" workbookViewId="0">
      <selection activeCell="M17" sqref="M17"/>
    </sheetView>
  </sheetViews>
  <sheetFormatPr defaultRowHeight="15"/>
  <cols>
    <col min="1" max="1" width="14.140625" customWidth="1"/>
    <col min="2" max="2" width="15.42578125" bestFit="1" customWidth="1"/>
    <col min="3" max="3" width="10" customWidth="1"/>
    <col min="4" max="4" width="10.140625" customWidth="1"/>
    <col min="7" max="7" width="14" customWidth="1"/>
    <col min="8" max="8" width="12.5703125" customWidth="1"/>
    <col min="9" max="9" width="11.5703125" customWidth="1"/>
    <col min="10" max="10" width="11.7109375" customWidth="1"/>
    <col min="11" max="11" width="10.28515625" customWidth="1"/>
    <col min="12" max="12" width="16" customWidth="1"/>
    <col min="14" max="14" width="14.5703125" customWidth="1"/>
    <col min="15" max="15" width="12.28515625" customWidth="1"/>
    <col min="17" max="17" width="10.28515625" customWidth="1"/>
    <col min="18" max="18" width="12.28515625" customWidth="1"/>
    <col min="20" max="20" width="11.42578125" customWidth="1"/>
    <col min="23" max="23" width="11.28515625" customWidth="1"/>
    <col min="24" max="24" width="13.140625" customWidth="1"/>
    <col min="25" max="25" width="14.7109375" customWidth="1"/>
    <col min="27" max="27" width="14" customWidth="1"/>
    <col min="28" max="28" width="12.140625" customWidth="1"/>
    <col min="29" max="29" width="10.140625" customWidth="1"/>
    <col min="30" max="30" width="11" customWidth="1"/>
    <col min="31" max="31" width="10.5703125" customWidth="1"/>
    <col min="33" max="33" width="24.42578125" customWidth="1"/>
    <col min="36" max="36" width="12.42578125" customWidth="1"/>
    <col min="37" max="37" width="11.85546875" customWidth="1"/>
    <col min="38" max="38" width="18" customWidth="1"/>
  </cols>
  <sheetData>
    <row r="1" spans="1:38" ht="23.25" customHeight="1">
      <c r="A1" s="316"/>
      <c r="B1" s="318" t="s">
        <v>40</v>
      </c>
      <c r="C1" s="319"/>
      <c r="D1" s="319"/>
      <c r="E1" s="319"/>
      <c r="F1" s="319"/>
      <c r="G1" s="319"/>
      <c r="H1" s="319"/>
      <c r="I1" s="319"/>
      <c r="J1" s="9"/>
      <c r="K1" s="9"/>
      <c r="L1" s="10"/>
      <c r="N1" s="316"/>
      <c r="O1" s="318" t="s">
        <v>40</v>
      </c>
      <c r="P1" s="319"/>
      <c r="Q1" s="319"/>
      <c r="R1" s="319"/>
      <c r="S1" s="319"/>
      <c r="T1" s="319"/>
      <c r="U1" s="319"/>
      <c r="V1" s="319"/>
      <c r="W1" s="9"/>
      <c r="X1" s="9"/>
      <c r="Y1" s="10"/>
      <c r="AA1" s="316"/>
      <c r="AB1" s="318" t="s">
        <v>40</v>
      </c>
      <c r="AC1" s="319"/>
      <c r="AD1" s="319"/>
      <c r="AE1" s="319"/>
      <c r="AF1" s="319"/>
      <c r="AG1" s="319"/>
      <c r="AH1" s="319"/>
      <c r="AI1" s="319"/>
      <c r="AJ1" s="9"/>
      <c r="AK1" s="9"/>
      <c r="AL1" s="10"/>
    </row>
    <row r="2" spans="1:38" ht="23.25" customHeight="1">
      <c r="A2" s="317"/>
      <c r="B2" s="321"/>
      <c r="C2" s="322"/>
      <c r="D2" s="322"/>
      <c r="E2" s="322"/>
      <c r="F2" s="322"/>
      <c r="G2" s="322"/>
      <c r="H2" s="322"/>
      <c r="I2" s="322"/>
      <c r="L2" s="11"/>
      <c r="N2" s="317"/>
      <c r="O2" s="321"/>
      <c r="P2" s="322"/>
      <c r="Q2" s="322"/>
      <c r="R2" s="322"/>
      <c r="S2" s="322"/>
      <c r="T2" s="322"/>
      <c r="U2" s="322"/>
      <c r="V2" s="322"/>
      <c r="Y2" s="11"/>
      <c r="AA2" s="317"/>
      <c r="AB2" s="321"/>
      <c r="AC2" s="322"/>
      <c r="AD2" s="322"/>
      <c r="AE2" s="322"/>
      <c r="AF2" s="322"/>
      <c r="AG2" s="322"/>
      <c r="AH2" s="322"/>
      <c r="AI2" s="322"/>
      <c r="AL2" s="11"/>
    </row>
    <row r="3" spans="1:38" ht="23.25" customHeight="1">
      <c r="A3" s="317"/>
      <c r="B3" s="321"/>
      <c r="C3" s="322"/>
      <c r="D3" s="322"/>
      <c r="E3" s="322"/>
      <c r="F3" s="322"/>
      <c r="G3" s="322"/>
      <c r="H3" s="322"/>
      <c r="I3" s="322"/>
      <c r="L3" s="11"/>
      <c r="N3" s="317"/>
      <c r="O3" s="321"/>
      <c r="P3" s="322"/>
      <c r="Q3" s="322"/>
      <c r="R3" s="322"/>
      <c r="S3" s="322"/>
      <c r="T3" s="322"/>
      <c r="U3" s="322"/>
      <c r="V3" s="322"/>
      <c r="Y3" s="11"/>
      <c r="AA3" s="317"/>
      <c r="AB3" s="321"/>
      <c r="AC3" s="322"/>
      <c r="AD3" s="322"/>
      <c r="AE3" s="322"/>
      <c r="AF3" s="322"/>
      <c r="AG3" s="322"/>
      <c r="AH3" s="322"/>
      <c r="AI3" s="322"/>
      <c r="AL3" s="11"/>
    </row>
    <row r="4" spans="1:38" ht="23.25" customHeight="1">
      <c r="A4" s="317"/>
      <c r="B4" s="419"/>
      <c r="C4" s="420"/>
      <c r="D4" s="420"/>
      <c r="E4" s="420"/>
      <c r="F4" s="420"/>
      <c r="G4" s="420"/>
      <c r="H4" s="420"/>
      <c r="I4" s="420"/>
      <c r="L4" s="11"/>
      <c r="N4" s="317"/>
      <c r="O4" s="419"/>
      <c r="P4" s="420"/>
      <c r="Q4" s="420"/>
      <c r="R4" s="420"/>
      <c r="S4" s="420"/>
      <c r="T4" s="420"/>
      <c r="U4" s="420"/>
      <c r="V4" s="420"/>
      <c r="Y4" s="11"/>
      <c r="AA4" s="317"/>
      <c r="AB4" s="419"/>
      <c r="AC4" s="420"/>
      <c r="AD4" s="420"/>
      <c r="AE4" s="420"/>
      <c r="AF4" s="420"/>
      <c r="AG4" s="420"/>
      <c r="AH4" s="420"/>
      <c r="AI4" s="420"/>
      <c r="AL4" s="11"/>
    </row>
    <row r="5" spans="1:38" ht="16.5">
      <c r="A5" s="310" t="s">
        <v>54</v>
      </c>
      <c r="B5" s="311"/>
      <c r="C5" s="24" t="s">
        <v>64</v>
      </c>
      <c r="D5" s="25"/>
      <c r="E5" s="25"/>
      <c r="F5" s="25"/>
      <c r="G5" s="25"/>
      <c r="H5" s="25"/>
      <c r="I5" s="25"/>
      <c r="J5" s="25"/>
      <c r="K5" s="25"/>
      <c r="L5" s="26"/>
      <c r="N5" s="310" t="s">
        <v>54</v>
      </c>
      <c r="O5" s="311"/>
      <c r="P5" s="24" t="s">
        <v>64</v>
      </c>
      <c r="Q5" s="25"/>
      <c r="R5" s="25"/>
      <c r="S5" s="25"/>
      <c r="T5" s="25"/>
      <c r="U5" s="25"/>
      <c r="V5" s="25"/>
      <c r="W5" s="25"/>
      <c r="X5" s="25"/>
      <c r="Y5" s="26"/>
      <c r="AA5" s="310" t="s">
        <v>54</v>
      </c>
      <c r="AB5" s="311"/>
      <c r="AC5" s="24" t="s">
        <v>64</v>
      </c>
      <c r="AD5" s="25"/>
      <c r="AE5" s="25"/>
      <c r="AF5" s="25"/>
      <c r="AG5" s="25"/>
      <c r="AH5" s="25"/>
      <c r="AI5" s="25"/>
      <c r="AJ5" s="25"/>
      <c r="AK5" s="25"/>
      <c r="AL5" s="26"/>
    </row>
    <row r="6" spans="1:38" ht="16.5">
      <c r="A6" s="310" t="s">
        <v>59</v>
      </c>
      <c r="B6" s="311"/>
      <c r="C6" s="24" t="s">
        <v>61</v>
      </c>
      <c r="D6" s="25"/>
      <c r="E6" s="25"/>
      <c r="F6" s="25"/>
      <c r="G6" s="25"/>
      <c r="H6" s="25"/>
      <c r="I6" s="25"/>
      <c r="J6" s="25"/>
      <c r="K6" s="25"/>
      <c r="L6" s="26"/>
      <c r="N6" s="310" t="s">
        <v>59</v>
      </c>
      <c r="O6" s="311"/>
      <c r="P6" s="24" t="s">
        <v>61</v>
      </c>
      <c r="Q6" s="25"/>
      <c r="R6" s="25"/>
      <c r="S6" s="25"/>
      <c r="T6" s="25"/>
      <c r="U6" s="25"/>
      <c r="V6" s="25"/>
      <c r="W6" s="25"/>
      <c r="X6" s="25"/>
      <c r="Y6" s="26"/>
      <c r="AA6" s="310" t="s">
        <v>59</v>
      </c>
      <c r="AB6" s="311"/>
      <c r="AC6" s="24" t="s">
        <v>61</v>
      </c>
      <c r="AD6" s="25"/>
      <c r="AE6" s="25"/>
      <c r="AF6" s="25"/>
      <c r="AG6" s="25"/>
      <c r="AH6" s="25"/>
      <c r="AI6" s="25"/>
      <c r="AJ6" s="25"/>
      <c r="AK6" s="25"/>
      <c r="AL6" s="26"/>
    </row>
    <row r="7" spans="1:38" ht="16.5">
      <c r="A7" s="324" t="s">
        <v>62</v>
      </c>
      <c r="B7" s="325"/>
      <c r="C7" s="24" t="s">
        <v>63</v>
      </c>
      <c r="D7" s="25"/>
      <c r="E7" s="25"/>
      <c r="F7" s="25"/>
      <c r="G7" s="25"/>
      <c r="H7" s="25"/>
      <c r="I7" s="25"/>
      <c r="J7" s="25"/>
      <c r="K7" s="25"/>
      <c r="L7" s="26"/>
      <c r="N7" s="324" t="s">
        <v>62</v>
      </c>
      <c r="O7" s="325"/>
      <c r="P7" s="24" t="s">
        <v>63</v>
      </c>
      <c r="Q7" s="25"/>
      <c r="R7" s="25"/>
      <c r="S7" s="25"/>
      <c r="T7" s="25"/>
      <c r="U7" s="25"/>
      <c r="V7" s="25"/>
      <c r="W7" s="25"/>
      <c r="X7" s="25"/>
      <c r="Y7" s="26"/>
      <c r="AA7" s="324" t="s">
        <v>62</v>
      </c>
      <c r="AB7" s="325"/>
      <c r="AC7" s="24" t="s">
        <v>63</v>
      </c>
      <c r="AD7" s="25"/>
      <c r="AE7" s="25"/>
      <c r="AF7" s="25"/>
      <c r="AG7" s="25"/>
      <c r="AH7" s="25"/>
      <c r="AI7" s="25"/>
      <c r="AJ7" s="25"/>
      <c r="AK7" s="25"/>
      <c r="AL7" s="26"/>
    </row>
    <row r="8" spans="1:38" ht="16.5">
      <c r="A8" s="310" t="s">
        <v>55</v>
      </c>
      <c r="B8" s="311"/>
      <c r="C8" s="24" t="s">
        <v>53</v>
      </c>
      <c r="D8" s="25"/>
      <c r="E8" s="25"/>
      <c r="F8" s="25"/>
      <c r="G8" s="25"/>
      <c r="H8" s="25"/>
      <c r="I8" s="25"/>
      <c r="J8" s="25"/>
      <c r="K8" s="25"/>
      <c r="L8" s="26"/>
      <c r="N8" s="310" t="s">
        <v>55</v>
      </c>
      <c r="O8" s="311"/>
      <c r="P8" s="24" t="s">
        <v>53</v>
      </c>
      <c r="Q8" s="25"/>
      <c r="R8" s="25"/>
      <c r="S8" s="25"/>
      <c r="T8" s="25"/>
      <c r="U8" s="25"/>
      <c r="V8" s="25"/>
      <c r="W8" s="25"/>
      <c r="X8" s="25"/>
      <c r="Y8" s="26"/>
      <c r="AA8" s="310" t="s">
        <v>55</v>
      </c>
      <c r="AB8" s="311"/>
      <c r="AC8" s="24" t="s">
        <v>53</v>
      </c>
      <c r="AD8" s="25"/>
      <c r="AE8" s="25"/>
      <c r="AF8" s="25"/>
      <c r="AG8" s="25"/>
      <c r="AH8" s="25"/>
      <c r="AI8" s="25"/>
      <c r="AJ8" s="25"/>
      <c r="AK8" s="25"/>
      <c r="AL8" s="26"/>
    </row>
    <row r="9" spans="1:38" ht="15.75">
      <c r="A9" s="312" t="s">
        <v>109</v>
      </c>
      <c r="B9" s="313"/>
      <c r="C9" s="313"/>
      <c r="D9" s="313"/>
      <c r="E9" s="313"/>
      <c r="F9" s="313"/>
      <c r="G9" s="313"/>
      <c r="H9" s="313"/>
      <c r="I9" s="313"/>
      <c r="J9" s="313"/>
      <c r="K9" s="313"/>
      <c r="L9" s="314"/>
      <c r="N9" s="312" t="s">
        <v>109</v>
      </c>
      <c r="O9" s="313"/>
      <c r="P9" s="313"/>
      <c r="Q9" s="313"/>
      <c r="R9" s="313"/>
      <c r="S9" s="313"/>
      <c r="T9" s="313"/>
      <c r="U9" s="313"/>
      <c r="V9" s="313"/>
      <c r="W9" s="313"/>
      <c r="X9" s="313"/>
      <c r="Y9" s="314"/>
      <c r="AA9" s="312" t="s">
        <v>109</v>
      </c>
      <c r="AB9" s="313"/>
      <c r="AC9" s="313"/>
      <c r="AD9" s="313"/>
      <c r="AE9" s="313"/>
      <c r="AF9" s="313"/>
      <c r="AG9" s="313"/>
      <c r="AH9" s="313"/>
      <c r="AI9" s="313"/>
      <c r="AJ9" s="313"/>
      <c r="AK9" s="313"/>
      <c r="AL9" s="314"/>
    </row>
    <row r="10" spans="1:38" ht="15.75">
      <c r="A10" s="18" t="s">
        <v>41</v>
      </c>
      <c r="B10" s="14"/>
      <c r="C10" s="14"/>
      <c r="D10" s="14"/>
      <c r="E10" s="14"/>
      <c r="F10" s="14"/>
      <c r="G10" s="15" t="s">
        <v>42</v>
      </c>
      <c r="H10" s="16"/>
      <c r="I10" s="14"/>
      <c r="J10" s="14"/>
      <c r="K10" s="14"/>
      <c r="L10" s="19"/>
      <c r="N10" s="18" t="s">
        <v>41</v>
      </c>
      <c r="O10" s="14"/>
      <c r="P10" s="14"/>
      <c r="Q10" s="14"/>
      <c r="R10" s="14"/>
      <c r="S10" s="14"/>
      <c r="T10" s="15" t="s">
        <v>42</v>
      </c>
      <c r="U10" s="16"/>
      <c r="V10" s="14"/>
      <c r="W10" s="14"/>
      <c r="X10" s="14"/>
      <c r="Y10" s="19"/>
      <c r="AA10" s="18" t="s">
        <v>41</v>
      </c>
      <c r="AB10" s="14"/>
      <c r="AC10" s="14"/>
      <c r="AD10" s="14"/>
      <c r="AE10" s="14"/>
      <c r="AF10" s="14"/>
      <c r="AG10" s="15" t="s">
        <v>42</v>
      </c>
      <c r="AH10" s="16"/>
      <c r="AI10" s="14"/>
      <c r="AJ10" s="14"/>
      <c r="AK10" s="14"/>
      <c r="AL10" s="19"/>
    </row>
    <row r="11" spans="1:38">
      <c r="A11" s="326"/>
      <c r="B11" s="327"/>
      <c r="C11" s="327"/>
      <c r="D11" s="327"/>
      <c r="E11" s="327"/>
      <c r="F11" s="327"/>
      <c r="G11" s="327"/>
      <c r="H11" s="327"/>
      <c r="I11" s="327"/>
      <c r="J11" s="327"/>
      <c r="K11" s="327"/>
      <c r="L11" s="328"/>
      <c r="N11" s="326"/>
      <c r="O11" s="327"/>
      <c r="P11" s="327"/>
      <c r="Q11" s="327"/>
      <c r="R11" s="327"/>
      <c r="S11" s="327"/>
      <c r="T11" s="327"/>
      <c r="U11" s="327"/>
      <c r="V11" s="327"/>
      <c r="W11" s="327"/>
      <c r="X11" s="327"/>
      <c r="Y11" s="328"/>
      <c r="AA11" s="326"/>
      <c r="AB11" s="327"/>
      <c r="AC11" s="327"/>
      <c r="AD11" s="327"/>
      <c r="AE11" s="327"/>
      <c r="AF11" s="327"/>
      <c r="AG11" s="327"/>
      <c r="AH11" s="327"/>
      <c r="AI11" s="327"/>
      <c r="AJ11" s="327"/>
      <c r="AK11" s="327"/>
      <c r="AL11" s="328"/>
    </row>
    <row r="12" spans="1:38">
      <c r="A12" s="18" t="s">
        <v>120</v>
      </c>
      <c r="B12" s="40">
        <v>45099</v>
      </c>
      <c r="C12" s="7"/>
      <c r="D12" s="15"/>
      <c r="E12" s="17"/>
      <c r="F12" s="16"/>
      <c r="G12" s="15" t="s">
        <v>480</v>
      </c>
      <c r="H12" s="112">
        <v>45099</v>
      </c>
      <c r="I12" s="17"/>
      <c r="J12" s="17"/>
      <c r="K12" s="17"/>
      <c r="L12" s="20"/>
      <c r="N12" s="18" t="s">
        <v>120</v>
      </c>
      <c r="O12" s="40">
        <v>45101</v>
      </c>
      <c r="P12" s="7"/>
      <c r="Q12" s="15"/>
      <c r="R12" s="17"/>
      <c r="S12" s="16"/>
      <c r="T12" s="15" t="s">
        <v>480</v>
      </c>
      <c r="V12" s="431">
        <v>45101</v>
      </c>
      <c r="W12" s="340"/>
      <c r="X12" s="17"/>
      <c r="Y12" s="20"/>
      <c r="AA12" s="18" t="s">
        <v>120</v>
      </c>
      <c r="AB12" s="40"/>
      <c r="AC12" s="7"/>
      <c r="AD12" s="15"/>
      <c r="AE12" s="17"/>
      <c r="AF12" s="16"/>
      <c r="AG12" s="15" t="s">
        <v>480</v>
      </c>
      <c r="AI12" s="17"/>
      <c r="AJ12" s="17"/>
      <c r="AK12" s="17"/>
      <c r="AL12" s="20"/>
    </row>
    <row r="13" spans="1:38">
      <c r="A13" s="334" t="s">
        <v>44</v>
      </c>
      <c r="B13" s="332" t="s">
        <v>45</v>
      </c>
      <c r="C13" s="315" t="s">
        <v>46</v>
      </c>
      <c r="D13" s="315" t="s">
        <v>69</v>
      </c>
      <c r="E13" s="315" t="s">
        <v>70</v>
      </c>
      <c r="F13" s="315" t="s">
        <v>47</v>
      </c>
      <c r="G13" s="335" t="s">
        <v>79</v>
      </c>
      <c r="H13" s="329" t="s">
        <v>49</v>
      </c>
      <c r="I13" s="330"/>
      <c r="J13" s="331"/>
      <c r="K13" s="332" t="s">
        <v>26</v>
      </c>
      <c r="L13" s="333" t="s">
        <v>50</v>
      </c>
      <c r="N13" s="334" t="s">
        <v>44</v>
      </c>
      <c r="O13" s="332" t="s">
        <v>45</v>
      </c>
      <c r="P13" s="315" t="s">
        <v>46</v>
      </c>
      <c r="Q13" s="315" t="s">
        <v>69</v>
      </c>
      <c r="R13" s="315" t="s">
        <v>70</v>
      </c>
      <c r="S13" s="315" t="s">
        <v>47</v>
      </c>
      <c r="T13" s="335" t="s">
        <v>79</v>
      </c>
      <c r="U13" s="329" t="s">
        <v>49</v>
      </c>
      <c r="V13" s="330"/>
      <c r="W13" s="331"/>
      <c r="X13" s="332" t="s">
        <v>26</v>
      </c>
      <c r="Y13" s="333" t="s">
        <v>50</v>
      </c>
      <c r="AA13" s="334" t="s">
        <v>44</v>
      </c>
      <c r="AB13" s="332" t="s">
        <v>45</v>
      </c>
      <c r="AC13" s="315" t="s">
        <v>46</v>
      </c>
      <c r="AD13" s="315" t="s">
        <v>69</v>
      </c>
      <c r="AE13" s="315" t="s">
        <v>70</v>
      </c>
      <c r="AF13" s="315" t="s">
        <v>47</v>
      </c>
      <c r="AG13" s="335" t="s">
        <v>79</v>
      </c>
      <c r="AH13" s="329" t="s">
        <v>49</v>
      </c>
      <c r="AI13" s="330"/>
      <c r="AJ13" s="331"/>
      <c r="AK13" s="332" t="s">
        <v>26</v>
      </c>
      <c r="AL13" s="333" t="s">
        <v>50</v>
      </c>
    </row>
    <row r="14" spans="1:38" ht="60">
      <c r="A14" s="334"/>
      <c r="B14" s="332"/>
      <c r="C14" s="315"/>
      <c r="D14" s="315"/>
      <c r="E14" s="315"/>
      <c r="F14" s="315"/>
      <c r="G14" s="335"/>
      <c r="H14" s="27" t="s">
        <v>51</v>
      </c>
      <c r="I14" s="28" t="s">
        <v>52</v>
      </c>
      <c r="J14" s="27" t="s">
        <v>56</v>
      </c>
      <c r="K14" s="332"/>
      <c r="L14" s="333"/>
      <c r="N14" s="334"/>
      <c r="O14" s="332"/>
      <c r="P14" s="315"/>
      <c r="Q14" s="315"/>
      <c r="R14" s="315"/>
      <c r="S14" s="315"/>
      <c r="T14" s="335"/>
      <c r="U14" s="27" t="s">
        <v>51</v>
      </c>
      <c r="V14" s="28" t="s">
        <v>52</v>
      </c>
      <c r="W14" s="27" t="s">
        <v>56</v>
      </c>
      <c r="X14" s="332"/>
      <c r="Y14" s="333"/>
      <c r="AA14" s="334"/>
      <c r="AB14" s="332"/>
      <c r="AC14" s="315"/>
      <c r="AD14" s="315"/>
      <c r="AE14" s="315"/>
      <c r="AF14" s="315"/>
      <c r="AG14" s="335"/>
      <c r="AH14" s="27" t="s">
        <v>51</v>
      </c>
      <c r="AI14" s="28" t="s">
        <v>52</v>
      </c>
      <c r="AJ14" s="27" t="s">
        <v>56</v>
      </c>
      <c r="AK14" s="332"/>
      <c r="AL14" s="333"/>
    </row>
    <row r="15" spans="1:38">
      <c r="A15" s="45">
        <v>1</v>
      </c>
      <c r="B15" s="34" t="s">
        <v>71</v>
      </c>
      <c r="C15" s="34">
        <v>160</v>
      </c>
      <c r="D15" s="34" t="s">
        <v>481</v>
      </c>
      <c r="E15" s="34" t="s">
        <v>482</v>
      </c>
      <c r="F15" s="34">
        <v>364.3</v>
      </c>
      <c r="G15" s="34" t="s">
        <v>118</v>
      </c>
      <c r="H15" s="34">
        <v>3.3</v>
      </c>
      <c r="I15" s="34">
        <v>1</v>
      </c>
      <c r="J15" s="34">
        <v>4.3</v>
      </c>
      <c r="K15" s="34" t="s">
        <v>246</v>
      </c>
      <c r="L15" s="32"/>
      <c r="N15" s="45">
        <v>1</v>
      </c>
      <c r="O15" s="45" t="s">
        <v>71</v>
      </c>
      <c r="P15" s="45">
        <v>110</v>
      </c>
      <c r="Q15" s="45" t="s">
        <v>524</v>
      </c>
      <c r="R15" s="45" t="s">
        <v>525</v>
      </c>
      <c r="S15" s="45">
        <v>180</v>
      </c>
      <c r="T15" s="34" t="s">
        <v>95</v>
      </c>
      <c r="U15" s="34">
        <v>3.5</v>
      </c>
      <c r="V15" s="34">
        <v>1</v>
      </c>
      <c r="W15" s="34">
        <v>4.5</v>
      </c>
      <c r="X15" s="34" t="s">
        <v>246</v>
      </c>
      <c r="Y15" s="32"/>
      <c r="AA15" s="45">
        <v>1</v>
      </c>
      <c r="AB15" s="45" t="s">
        <v>71</v>
      </c>
      <c r="AC15" s="45">
        <v>90</v>
      </c>
      <c r="AD15" s="34" t="s">
        <v>590</v>
      </c>
      <c r="AE15" s="34" t="s">
        <v>528</v>
      </c>
      <c r="AF15" s="34">
        <v>63.2</v>
      </c>
      <c r="AG15" s="34" t="s">
        <v>95</v>
      </c>
      <c r="AH15" s="34">
        <v>3.5</v>
      </c>
      <c r="AI15" s="34">
        <v>1</v>
      </c>
      <c r="AJ15" s="34">
        <v>4.5</v>
      </c>
      <c r="AK15" s="34" t="s">
        <v>246</v>
      </c>
      <c r="AL15" s="32"/>
    </row>
    <row r="16" spans="1:38">
      <c r="A16" s="45">
        <f>1+A15</f>
        <v>2</v>
      </c>
      <c r="B16" s="34" t="s">
        <v>71</v>
      </c>
      <c r="C16" s="34">
        <v>63</v>
      </c>
      <c r="D16" s="34" t="s">
        <v>482</v>
      </c>
      <c r="E16" s="34" t="s">
        <v>484</v>
      </c>
      <c r="F16" s="34">
        <v>27.5</v>
      </c>
      <c r="G16" s="34" t="s">
        <v>118</v>
      </c>
      <c r="H16" s="34">
        <v>3.3</v>
      </c>
      <c r="I16" s="34">
        <v>1</v>
      </c>
      <c r="J16" s="34">
        <v>4.3</v>
      </c>
      <c r="K16" s="34" t="s">
        <v>246</v>
      </c>
      <c r="L16" s="32"/>
      <c r="N16" s="45">
        <f>1+N15</f>
        <v>2</v>
      </c>
      <c r="O16" s="45" t="s">
        <v>71</v>
      </c>
      <c r="P16" s="45">
        <v>160</v>
      </c>
      <c r="Q16" s="45" t="s">
        <v>526</v>
      </c>
      <c r="R16" s="45" t="s">
        <v>527</v>
      </c>
      <c r="S16" s="45">
        <v>56.3</v>
      </c>
      <c r="T16" s="34" t="s">
        <v>95</v>
      </c>
      <c r="U16" s="34">
        <v>3.5</v>
      </c>
      <c r="V16" s="34">
        <v>1</v>
      </c>
      <c r="W16" s="34">
        <v>4.5</v>
      </c>
      <c r="X16" s="34" t="s">
        <v>246</v>
      </c>
      <c r="Y16" s="32"/>
      <c r="AA16" s="45">
        <f>1+AA15</f>
        <v>2</v>
      </c>
      <c r="AB16" s="45" t="s">
        <v>71</v>
      </c>
      <c r="AC16" s="45">
        <v>90</v>
      </c>
      <c r="AD16" s="34" t="s">
        <v>528</v>
      </c>
      <c r="AE16" s="34" t="s">
        <v>584</v>
      </c>
      <c r="AF16" s="34">
        <v>97.5</v>
      </c>
      <c r="AG16" s="34" t="s">
        <v>95</v>
      </c>
      <c r="AH16" s="34">
        <v>3.5</v>
      </c>
      <c r="AI16" s="34">
        <v>1</v>
      </c>
      <c r="AJ16" s="34">
        <v>4.5</v>
      </c>
      <c r="AK16" s="34" t="s">
        <v>246</v>
      </c>
      <c r="AL16" s="32"/>
    </row>
    <row r="17" spans="1:38">
      <c r="A17" s="45">
        <f t="shared" ref="A17:A60" si="0">1+A16</f>
        <v>3</v>
      </c>
      <c r="B17" s="34" t="s">
        <v>71</v>
      </c>
      <c r="C17" s="73">
        <v>160</v>
      </c>
      <c r="D17" s="73" t="s">
        <v>482</v>
      </c>
      <c r="E17" s="73" t="s">
        <v>485</v>
      </c>
      <c r="F17" s="34">
        <v>431.5</v>
      </c>
      <c r="G17" s="34" t="s">
        <v>118</v>
      </c>
      <c r="H17" s="34">
        <v>3.3</v>
      </c>
      <c r="I17" s="34">
        <v>1</v>
      </c>
      <c r="J17" s="34">
        <v>4.3</v>
      </c>
      <c r="K17" s="34" t="s">
        <v>246</v>
      </c>
      <c r="L17" s="32"/>
      <c r="N17" s="45">
        <f t="shared" ref="N17:N73" si="1">1+N16</f>
        <v>3</v>
      </c>
      <c r="O17" s="45" t="s">
        <v>71</v>
      </c>
      <c r="P17" s="45">
        <v>63</v>
      </c>
      <c r="Q17" s="45" t="s">
        <v>527</v>
      </c>
      <c r="R17" s="45" t="s">
        <v>529</v>
      </c>
      <c r="S17" s="45">
        <v>33</v>
      </c>
      <c r="T17" s="34" t="s">
        <v>95</v>
      </c>
      <c r="U17" s="34">
        <v>3.5</v>
      </c>
      <c r="V17" s="34">
        <v>1</v>
      </c>
      <c r="W17" s="34">
        <v>4.5</v>
      </c>
      <c r="X17" s="34" t="s">
        <v>246</v>
      </c>
      <c r="Y17" s="32"/>
      <c r="AA17" s="45">
        <f t="shared" ref="AA17:AA22" si="2">1+AA16</f>
        <v>3</v>
      </c>
      <c r="AB17" s="45" t="s">
        <v>71</v>
      </c>
      <c r="AC17" s="45">
        <v>90</v>
      </c>
      <c r="AD17" s="34" t="s">
        <v>584</v>
      </c>
      <c r="AE17" s="34" t="s">
        <v>583</v>
      </c>
      <c r="AF17" s="34">
        <v>27.2</v>
      </c>
      <c r="AG17" s="34" t="s">
        <v>95</v>
      </c>
      <c r="AH17" s="34">
        <v>3.5</v>
      </c>
      <c r="AI17" s="34">
        <v>1</v>
      </c>
      <c r="AJ17" s="34">
        <v>4.5</v>
      </c>
      <c r="AK17" s="34" t="s">
        <v>246</v>
      </c>
      <c r="AL17" s="32"/>
    </row>
    <row r="18" spans="1:38">
      <c r="A18" s="45">
        <f t="shared" si="0"/>
        <v>4</v>
      </c>
      <c r="B18" s="34" t="s">
        <v>71</v>
      </c>
      <c r="C18" s="34">
        <v>160</v>
      </c>
      <c r="D18" s="34" t="s">
        <v>485</v>
      </c>
      <c r="E18" s="34" t="s">
        <v>486</v>
      </c>
      <c r="F18" s="34">
        <v>45.1</v>
      </c>
      <c r="G18" s="34" t="s">
        <v>118</v>
      </c>
      <c r="H18" s="34">
        <v>3.3</v>
      </c>
      <c r="I18" s="34">
        <v>1</v>
      </c>
      <c r="J18" s="34">
        <v>4.3</v>
      </c>
      <c r="K18" s="34" t="s">
        <v>246</v>
      </c>
      <c r="L18" s="32"/>
      <c r="N18" s="45">
        <f t="shared" si="1"/>
        <v>4</v>
      </c>
      <c r="O18" s="45" t="s">
        <v>71</v>
      </c>
      <c r="P18" s="45">
        <v>160</v>
      </c>
      <c r="Q18" s="45" t="s">
        <v>527</v>
      </c>
      <c r="R18" s="45" t="s">
        <v>530</v>
      </c>
      <c r="S18" s="45">
        <v>90.1</v>
      </c>
      <c r="T18" s="34" t="s">
        <v>95</v>
      </c>
      <c r="U18" s="34">
        <v>3.5</v>
      </c>
      <c r="V18" s="34">
        <v>1</v>
      </c>
      <c r="W18" s="34">
        <v>4.5</v>
      </c>
      <c r="X18" s="34" t="s">
        <v>246</v>
      </c>
      <c r="Y18" s="32"/>
      <c r="AA18" s="45">
        <f t="shared" si="2"/>
        <v>4</v>
      </c>
      <c r="AB18" s="45" t="s">
        <v>71</v>
      </c>
      <c r="AC18" s="45">
        <v>90</v>
      </c>
      <c r="AD18" s="34" t="s">
        <v>584</v>
      </c>
      <c r="AE18" s="34" t="s">
        <v>575</v>
      </c>
      <c r="AF18" s="34">
        <v>182.7</v>
      </c>
      <c r="AG18" s="34" t="s">
        <v>95</v>
      </c>
      <c r="AH18" s="34">
        <v>3.5</v>
      </c>
      <c r="AI18" s="34">
        <v>1</v>
      </c>
      <c r="AJ18" s="34">
        <v>4.5</v>
      </c>
      <c r="AK18" s="34" t="s">
        <v>246</v>
      </c>
      <c r="AL18" s="32"/>
    </row>
    <row r="19" spans="1:38">
      <c r="A19" s="45">
        <f t="shared" si="0"/>
        <v>5</v>
      </c>
      <c r="B19" s="34" t="s">
        <v>71</v>
      </c>
      <c r="C19" s="34">
        <v>110</v>
      </c>
      <c r="D19" s="34" t="s">
        <v>486</v>
      </c>
      <c r="E19" s="34" t="s">
        <v>483</v>
      </c>
      <c r="F19" s="34">
        <v>66.2</v>
      </c>
      <c r="G19" s="34" t="s">
        <v>118</v>
      </c>
      <c r="H19" s="34">
        <v>3.3</v>
      </c>
      <c r="I19" s="34">
        <v>1</v>
      </c>
      <c r="J19" s="34">
        <v>4.3</v>
      </c>
      <c r="K19" s="34" t="s">
        <v>246</v>
      </c>
      <c r="L19" s="32"/>
      <c r="N19" s="45">
        <f t="shared" si="1"/>
        <v>5</v>
      </c>
      <c r="O19" s="45" t="s">
        <v>71</v>
      </c>
      <c r="P19" s="45">
        <v>75</v>
      </c>
      <c r="Q19" s="45" t="s">
        <v>530</v>
      </c>
      <c r="R19" s="45" t="s">
        <v>531</v>
      </c>
      <c r="S19" s="45">
        <v>107</v>
      </c>
      <c r="T19" s="34" t="s">
        <v>95</v>
      </c>
      <c r="U19" s="34">
        <v>3.5</v>
      </c>
      <c r="V19" s="34">
        <v>1</v>
      </c>
      <c r="W19" s="34">
        <v>4.5</v>
      </c>
      <c r="X19" s="34" t="s">
        <v>246</v>
      </c>
      <c r="Y19" s="32"/>
      <c r="AA19" s="45">
        <f t="shared" si="2"/>
        <v>5</v>
      </c>
      <c r="AB19" s="45" t="s">
        <v>71</v>
      </c>
      <c r="AC19" s="45">
        <v>110</v>
      </c>
      <c r="AD19" s="34" t="s">
        <v>574</v>
      </c>
      <c r="AE19" s="34" t="s">
        <v>591</v>
      </c>
      <c r="AF19" s="34">
        <v>165</v>
      </c>
      <c r="AG19" s="34" t="s">
        <v>95</v>
      </c>
      <c r="AH19" s="34">
        <v>3.5</v>
      </c>
      <c r="AI19" s="34">
        <v>1</v>
      </c>
      <c r="AJ19" s="34">
        <v>4.5</v>
      </c>
      <c r="AK19" s="34" t="s">
        <v>246</v>
      </c>
      <c r="AL19" s="32"/>
    </row>
    <row r="20" spans="1:38">
      <c r="A20" s="45">
        <f t="shared" si="0"/>
        <v>6</v>
      </c>
      <c r="B20" s="34" t="s">
        <v>71</v>
      </c>
      <c r="C20" s="34">
        <v>63</v>
      </c>
      <c r="D20" s="34" t="s">
        <v>483</v>
      </c>
      <c r="E20" s="34" t="s">
        <v>455</v>
      </c>
      <c r="F20" s="34">
        <v>286.60000000000002</v>
      </c>
      <c r="G20" s="34" t="s">
        <v>118</v>
      </c>
      <c r="H20" s="34">
        <v>3.3</v>
      </c>
      <c r="I20" s="34">
        <v>1</v>
      </c>
      <c r="J20" s="34">
        <v>4.3</v>
      </c>
      <c r="K20" s="34" t="s">
        <v>246</v>
      </c>
      <c r="L20" s="32"/>
      <c r="N20" s="45">
        <f t="shared" si="1"/>
        <v>6</v>
      </c>
      <c r="O20" s="45" t="s">
        <v>71</v>
      </c>
      <c r="P20" s="45">
        <v>63</v>
      </c>
      <c r="Q20" s="45" t="s">
        <v>531</v>
      </c>
      <c r="R20" s="45" t="s">
        <v>532</v>
      </c>
      <c r="S20" s="45">
        <v>128</v>
      </c>
      <c r="T20" s="34" t="s">
        <v>95</v>
      </c>
      <c r="U20" s="34">
        <v>3.5</v>
      </c>
      <c r="V20" s="34">
        <v>1</v>
      </c>
      <c r="W20" s="34">
        <v>4.5</v>
      </c>
      <c r="X20" s="34" t="s">
        <v>246</v>
      </c>
      <c r="Y20" s="32"/>
      <c r="AA20" s="45">
        <f t="shared" si="2"/>
        <v>6</v>
      </c>
      <c r="AB20" s="45" t="s">
        <v>71</v>
      </c>
      <c r="AC20" s="45">
        <v>110</v>
      </c>
      <c r="AD20" s="34" t="s">
        <v>591</v>
      </c>
      <c r="AE20" s="34" t="s">
        <v>592</v>
      </c>
      <c r="AF20" s="34">
        <v>30.3</v>
      </c>
      <c r="AG20" s="34" t="s">
        <v>95</v>
      </c>
      <c r="AH20" s="34">
        <v>3.5</v>
      </c>
      <c r="AI20" s="34">
        <v>1</v>
      </c>
      <c r="AJ20" s="34">
        <v>4.5</v>
      </c>
      <c r="AK20" s="34" t="s">
        <v>246</v>
      </c>
      <c r="AL20" s="32"/>
    </row>
    <row r="21" spans="1:38">
      <c r="A21" s="45">
        <f t="shared" si="0"/>
        <v>7</v>
      </c>
      <c r="B21" s="34" t="s">
        <v>71</v>
      </c>
      <c r="C21" s="34">
        <v>110</v>
      </c>
      <c r="D21" s="34" t="s">
        <v>483</v>
      </c>
      <c r="E21" s="34" t="s">
        <v>487</v>
      </c>
      <c r="F21" s="34">
        <v>265</v>
      </c>
      <c r="G21" s="34" t="s">
        <v>118</v>
      </c>
      <c r="H21" s="34">
        <v>3.3</v>
      </c>
      <c r="I21" s="34">
        <v>1</v>
      </c>
      <c r="J21" s="34">
        <v>4.3</v>
      </c>
      <c r="K21" s="34" t="s">
        <v>246</v>
      </c>
      <c r="L21" s="32"/>
      <c r="N21" s="45">
        <f t="shared" si="1"/>
        <v>7</v>
      </c>
      <c r="O21" s="45" t="s">
        <v>71</v>
      </c>
      <c r="P21" s="45">
        <v>63</v>
      </c>
      <c r="Q21" s="45" t="s">
        <v>534</v>
      </c>
      <c r="R21" s="45" t="s">
        <v>535</v>
      </c>
      <c r="S21" s="45">
        <v>69</v>
      </c>
      <c r="T21" s="34" t="s">
        <v>95</v>
      </c>
      <c r="U21" s="34">
        <v>3.5</v>
      </c>
      <c r="V21" s="34">
        <v>1</v>
      </c>
      <c r="W21" s="34">
        <v>4.5</v>
      </c>
      <c r="X21" s="34" t="s">
        <v>246</v>
      </c>
      <c r="Y21" s="32"/>
      <c r="AA21" s="45">
        <f t="shared" si="2"/>
        <v>7</v>
      </c>
      <c r="AB21" s="45" t="s">
        <v>71</v>
      </c>
      <c r="AC21" s="45">
        <v>90</v>
      </c>
      <c r="AD21" s="34" t="s">
        <v>591</v>
      </c>
      <c r="AE21" s="34" t="s">
        <v>593</v>
      </c>
      <c r="AF21" s="34">
        <v>47.5</v>
      </c>
      <c r="AG21" s="34" t="s">
        <v>95</v>
      </c>
      <c r="AH21" s="34">
        <v>3.5</v>
      </c>
      <c r="AI21" s="34">
        <v>1</v>
      </c>
      <c r="AJ21" s="34">
        <v>4.5</v>
      </c>
      <c r="AK21" s="34" t="s">
        <v>246</v>
      </c>
      <c r="AL21" s="32"/>
    </row>
    <row r="22" spans="1:38">
      <c r="A22" s="45">
        <f t="shared" si="0"/>
        <v>8</v>
      </c>
      <c r="B22" s="34" t="s">
        <v>71</v>
      </c>
      <c r="C22" s="34">
        <v>63</v>
      </c>
      <c r="D22" s="34" t="s">
        <v>487</v>
      </c>
      <c r="E22" s="34" t="s">
        <v>503</v>
      </c>
      <c r="F22" s="34">
        <v>34</v>
      </c>
      <c r="G22" s="34" t="s">
        <v>118</v>
      </c>
      <c r="H22" s="34">
        <v>3.3</v>
      </c>
      <c r="I22" s="34">
        <v>1</v>
      </c>
      <c r="J22" s="34">
        <v>4.3</v>
      </c>
      <c r="K22" s="34" t="s">
        <v>246</v>
      </c>
      <c r="L22" s="32"/>
      <c r="N22" s="45">
        <f t="shared" si="1"/>
        <v>8</v>
      </c>
      <c r="O22" s="45" t="s">
        <v>71</v>
      </c>
      <c r="P22" s="45">
        <v>75</v>
      </c>
      <c r="Q22" s="45" t="s">
        <v>531</v>
      </c>
      <c r="R22" s="45" t="s">
        <v>536</v>
      </c>
      <c r="S22" s="45">
        <v>12.6</v>
      </c>
      <c r="T22" s="34" t="s">
        <v>95</v>
      </c>
      <c r="U22" s="34">
        <v>3.5</v>
      </c>
      <c r="V22" s="34">
        <v>1</v>
      </c>
      <c r="W22" s="34">
        <v>4.5</v>
      </c>
      <c r="X22" s="34" t="s">
        <v>246</v>
      </c>
      <c r="Y22" s="32"/>
      <c r="AA22" s="45">
        <f t="shared" si="2"/>
        <v>8</v>
      </c>
      <c r="AB22" s="45" t="s">
        <v>71</v>
      </c>
      <c r="AC22" s="45">
        <v>110</v>
      </c>
      <c r="AD22" s="34" t="s">
        <v>593</v>
      </c>
      <c r="AE22" s="34" t="s">
        <v>594</v>
      </c>
      <c r="AF22" s="34">
        <v>40</v>
      </c>
      <c r="AG22" s="34" t="s">
        <v>95</v>
      </c>
      <c r="AH22" s="34">
        <v>3.5</v>
      </c>
      <c r="AI22" s="34">
        <v>1</v>
      </c>
      <c r="AJ22" s="34">
        <v>4.5</v>
      </c>
      <c r="AK22" s="34" t="s">
        <v>246</v>
      </c>
      <c r="AL22" s="32"/>
    </row>
    <row r="23" spans="1:38">
      <c r="A23" s="45">
        <f t="shared" si="0"/>
        <v>9</v>
      </c>
      <c r="B23" s="34" t="s">
        <v>71</v>
      </c>
      <c r="C23" s="34">
        <v>75</v>
      </c>
      <c r="D23" s="34" t="s">
        <v>487</v>
      </c>
      <c r="E23" s="34" t="s">
        <v>488</v>
      </c>
      <c r="F23" s="34">
        <v>102.4</v>
      </c>
      <c r="G23" s="34" t="s">
        <v>118</v>
      </c>
      <c r="H23" s="34">
        <v>3.3</v>
      </c>
      <c r="I23" s="34">
        <v>1</v>
      </c>
      <c r="J23" s="34">
        <v>4.3</v>
      </c>
      <c r="K23" s="34" t="s">
        <v>246</v>
      </c>
      <c r="L23" s="32"/>
      <c r="N23" s="45">
        <f t="shared" si="1"/>
        <v>9</v>
      </c>
      <c r="O23" s="45" t="s">
        <v>71</v>
      </c>
      <c r="P23" s="45">
        <v>63</v>
      </c>
      <c r="Q23" s="45" t="s">
        <v>536</v>
      </c>
      <c r="R23" s="45" t="s">
        <v>533</v>
      </c>
      <c r="S23" s="45">
        <v>56</v>
      </c>
      <c r="T23" s="34" t="s">
        <v>95</v>
      </c>
      <c r="U23" s="34">
        <v>3.5</v>
      </c>
      <c r="V23" s="34">
        <v>1</v>
      </c>
      <c r="W23" s="34">
        <v>4.5</v>
      </c>
      <c r="X23" s="34" t="s">
        <v>246</v>
      </c>
      <c r="Y23" s="32"/>
      <c r="AA23" s="428"/>
      <c r="AB23" s="428"/>
      <c r="AC23" s="429" t="s">
        <v>57</v>
      </c>
      <c r="AD23" s="429"/>
      <c r="AE23" s="429"/>
      <c r="AF23" s="429"/>
      <c r="AG23" s="429" t="s">
        <v>58</v>
      </c>
      <c r="AH23" s="429"/>
      <c r="AI23" s="429"/>
      <c r="AJ23" s="429" t="s">
        <v>34</v>
      </c>
      <c r="AK23" s="429"/>
      <c r="AL23" s="429"/>
    </row>
    <row r="24" spans="1:38">
      <c r="A24" s="45">
        <f t="shared" si="0"/>
        <v>10</v>
      </c>
      <c r="B24" s="34" t="s">
        <v>71</v>
      </c>
      <c r="C24" s="34">
        <v>63</v>
      </c>
      <c r="D24" s="34" t="s">
        <v>488</v>
      </c>
      <c r="E24" s="34" t="s">
        <v>207</v>
      </c>
      <c r="F24" s="34">
        <v>21.7</v>
      </c>
      <c r="G24" s="34" t="s">
        <v>118</v>
      </c>
      <c r="H24" s="34">
        <v>3.3</v>
      </c>
      <c r="I24" s="34">
        <v>1</v>
      </c>
      <c r="J24" s="34">
        <v>4.3</v>
      </c>
      <c r="K24" s="34" t="s">
        <v>246</v>
      </c>
      <c r="L24" s="32"/>
      <c r="N24" s="45">
        <f t="shared" si="1"/>
        <v>10</v>
      </c>
      <c r="O24" s="45" t="s">
        <v>71</v>
      </c>
      <c r="P24" s="45">
        <v>75</v>
      </c>
      <c r="Q24" s="45" t="s">
        <v>536</v>
      </c>
      <c r="R24" s="45" t="s">
        <v>537</v>
      </c>
      <c r="S24" s="45">
        <v>77.599999999999994</v>
      </c>
      <c r="T24" s="34" t="s">
        <v>95</v>
      </c>
      <c r="U24" s="34">
        <v>3.5</v>
      </c>
      <c r="V24" s="34">
        <v>1</v>
      </c>
      <c r="W24" s="34">
        <v>4.5</v>
      </c>
      <c r="X24" s="34" t="s">
        <v>246</v>
      </c>
      <c r="Y24" s="32"/>
      <c r="AA24" s="402" t="s">
        <v>35</v>
      </c>
      <c r="AB24" s="402"/>
      <c r="AC24" s="409" t="s">
        <v>478</v>
      </c>
      <c r="AD24" s="409"/>
      <c r="AE24" s="409"/>
      <c r="AF24" s="409"/>
      <c r="AG24" s="409"/>
      <c r="AH24" s="409"/>
      <c r="AI24" s="409"/>
      <c r="AJ24" s="409"/>
      <c r="AK24" s="409"/>
      <c r="AL24" s="409"/>
    </row>
    <row r="25" spans="1:38">
      <c r="A25" s="45">
        <f t="shared" si="0"/>
        <v>11</v>
      </c>
      <c r="B25" s="34" t="s">
        <v>71</v>
      </c>
      <c r="C25" s="34">
        <v>75</v>
      </c>
      <c r="D25" s="34" t="s">
        <v>488</v>
      </c>
      <c r="E25" s="34" t="s">
        <v>489</v>
      </c>
      <c r="F25" s="34">
        <v>748.6</v>
      </c>
      <c r="G25" s="34" t="s">
        <v>118</v>
      </c>
      <c r="H25" s="34">
        <v>3.3</v>
      </c>
      <c r="I25" s="34">
        <v>1</v>
      </c>
      <c r="J25" s="34">
        <v>4.3</v>
      </c>
      <c r="K25" s="34" t="s">
        <v>246</v>
      </c>
      <c r="L25" s="32"/>
      <c r="N25" s="45">
        <f t="shared" si="1"/>
        <v>11</v>
      </c>
      <c r="O25" s="45" t="s">
        <v>71</v>
      </c>
      <c r="P25" s="45">
        <v>75</v>
      </c>
      <c r="Q25" s="45" t="s">
        <v>537</v>
      </c>
      <c r="R25" s="45" t="s">
        <v>538</v>
      </c>
      <c r="S25" s="45">
        <v>53.8</v>
      </c>
      <c r="T25" s="34" t="s">
        <v>95</v>
      </c>
      <c r="U25" s="34">
        <v>3.5</v>
      </c>
      <c r="V25" s="34">
        <v>1</v>
      </c>
      <c r="W25" s="34">
        <v>4.5</v>
      </c>
      <c r="X25" s="34" t="s">
        <v>246</v>
      </c>
      <c r="Y25" s="32"/>
      <c r="AA25" s="402" t="s">
        <v>36</v>
      </c>
      <c r="AB25" s="402"/>
      <c r="AC25" s="409" t="s">
        <v>479</v>
      </c>
      <c r="AD25" s="409"/>
      <c r="AE25" s="409"/>
      <c r="AF25" s="409"/>
      <c r="AG25" s="409"/>
      <c r="AH25" s="409"/>
      <c r="AI25" s="409"/>
      <c r="AJ25" s="409"/>
      <c r="AK25" s="409"/>
      <c r="AL25" s="409"/>
    </row>
    <row r="26" spans="1:38">
      <c r="A26" s="45">
        <f t="shared" si="0"/>
        <v>12</v>
      </c>
      <c r="B26" s="34" t="s">
        <v>71</v>
      </c>
      <c r="C26" s="34">
        <v>160</v>
      </c>
      <c r="D26" s="34" t="s">
        <v>889</v>
      </c>
      <c r="E26" s="34" t="s">
        <v>481</v>
      </c>
      <c r="F26" s="34">
        <v>185.5</v>
      </c>
      <c r="G26" s="34" t="s">
        <v>118</v>
      </c>
      <c r="H26" s="34">
        <v>3.3</v>
      </c>
      <c r="I26" s="34">
        <v>1</v>
      </c>
      <c r="J26" s="34">
        <v>4.3</v>
      </c>
      <c r="K26" s="34" t="s">
        <v>246</v>
      </c>
      <c r="L26" s="32"/>
      <c r="N26" s="45">
        <f t="shared" si="1"/>
        <v>12</v>
      </c>
      <c r="O26" s="45" t="s">
        <v>71</v>
      </c>
      <c r="P26" s="45">
        <v>75</v>
      </c>
      <c r="Q26" s="45" t="s">
        <v>537</v>
      </c>
      <c r="R26" s="45" t="s">
        <v>539</v>
      </c>
      <c r="S26" s="45">
        <v>41.2</v>
      </c>
      <c r="T26" s="34" t="s">
        <v>95</v>
      </c>
      <c r="U26" s="34">
        <v>3.5</v>
      </c>
      <c r="V26" s="34">
        <v>1</v>
      </c>
      <c r="W26" s="34">
        <v>4.5</v>
      </c>
      <c r="X26" s="34" t="s">
        <v>246</v>
      </c>
      <c r="Y26" s="32"/>
      <c r="AA26" s="402" t="s">
        <v>37</v>
      </c>
      <c r="AB26" s="402"/>
      <c r="AC26" s="409"/>
      <c r="AD26" s="409"/>
      <c r="AE26" s="409"/>
      <c r="AF26" s="409"/>
      <c r="AG26" s="409"/>
      <c r="AH26" s="409"/>
      <c r="AI26" s="409"/>
      <c r="AJ26" s="409"/>
      <c r="AK26" s="409"/>
      <c r="AL26" s="409"/>
    </row>
    <row r="27" spans="1:38">
      <c r="A27" s="45">
        <f t="shared" si="0"/>
        <v>13</v>
      </c>
      <c r="B27" s="34" t="s">
        <v>71</v>
      </c>
      <c r="C27" s="34">
        <v>110</v>
      </c>
      <c r="D27" s="34" t="s">
        <v>481</v>
      </c>
      <c r="E27" s="34" t="s">
        <v>490</v>
      </c>
      <c r="F27" s="34">
        <v>96</v>
      </c>
      <c r="G27" s="34" t="s">
        <v>118</v>
      </c>
      <c r="H27" s="34">
        <v>3.3</v>
      </c>
      <c r="I27" s="34">
        <v>1</v>
      </c>
      <c r="J27" s="34">
        <v>4.3</v>
      </c>
      <c r="K27" s="34" t="s">
        <v>246</v>
      </c>
      <c r="L27" s="32"/>
      <c r="N27" s="45">
        <f t="shared" si="1"/>
        <v>13</v>
      </c>
      <c r="O27" s="45" t="s">
        <v>71</v>
      </c>
      <c r="P27" s="45">
        <v>75</v>
      </c>
      <c r="Q27" s="45" t="s">
        <v>539</v>
      </c>
      <c r="R27" s="45" t="s">
        <v>540</v>
      </c>
      <c r="S27" s="45">
        <v>7.4</v>
      </c>
      <c r="T27" s="34" t="s">
        <v>95</v>
      </c>
      <c r="U27" s="34">
        <v>3.5</v>
      </c>
      <c r="V27" s="34">
        <v>1</v>
      </c>
      <c r="W27" s="34">
        <v>4.5</v>
      </c>
      <c r="X27" s="34" t="s">
        <v>246</v>
      </c>
      <c r="Y27" s="32"/>
      <c r="AA27" s="402" t="s">
        <v>38</v>
      </c>
      <c r="AB27" s="402"/>
      <c r="AC27" s="407"/>
      <c r="AD27" s="408"/>
      <c r="AE27" s="408"/>
      <c r="AF27" s="408"/>
      <c r="AG27" s="409"/>
      <c r="AH27" s="409"/>
      <c r="AI27" s="409"/>
      <c r="AJ27" s="409"/>
      <c r="AK27" s="409"/>
      <c r="AL27" s="409"/>
    </row>
    <row r="28" spans="1:38">
      <c r="A28" s="45">
        <f t="shared" si="0"/>
        <v>14</v>
      </c>
      <c r="B28" s="34" t="s">
        <v>71</v>
      </c>
      <c r="C28" s="34">
        <v>75</v>
      </c>
      <c r="D28" s="34" t="s">
        <v>491</v>
      </c>
      <c r="E28" s="34" t="s">
        <v>492</v>
      </c>
      <c r="F28" s="34">
        <v>96</v>
      </c>
      <c r="G28" s="34" t="s">
        <v>118</v>
      </c>
      <c r="H28" s="34">
        <v>3.3</v>
      </c>
      <c r="I28" s="34">
        <v>1</v>
      </c>
      <c r="J28" s="34">
        <v>4.3</v>
      </c>
      <c r="K28" s="34" t="s">
        <v>246</v>
      </c>
      <c r="L28" s="32"/>
      <c r="N28" s="45">
        <f t="shared" si="1"/>
        <v>14</v>
      </c>
      <c r="O28" s="45" t="s">
        <v>71</v>
      </c>
      <c r="P28" s="45">
        <v>63</v>
      </c>
      <c r="Q28" s="45" t="s">
        <v>540</v>
      </c>
      <c r="R28" s="45" t="s">
        <v>544</v>
      </c>
      <c r="S28" s="45">
        <v>32.299999999999997</v>
      </c>
      <c r="T28" s="34" t="s">
        <v>95</v>
      </c>
      <c r="U28" s="34">
        <v>3.5</v>
      </c>
      <c r="V28" s="34">
        <v>1</v>
      </c>
      <c r="W28" s="34">
        <v>4.5</v>
      </c>
      <c r="X28" s="34" t="s">
        <v>246</v>
      </c>
      <c r="Y28" s="32"/>
      <c r="AA28" s="100"/>
      <c r="AB28" s="100"/>
    </row>
    <row r="29" spans="1:38">
      <c r="A29" s="45">
        <f t="shared" si="0"/>
        <v>15</v>
      </c>
      <c r="B29" s="34" t="s">
        <v>71</v>
      </c>
      <c r="C29" s="34">
        <v>110</v>
      </c>
      <c r="D29" s="34" t="s">
        <v>490</v>
      </c>
      <c r="E29" s="34" t="s">
        <v>493</v>
      </c>
      <c r="F29" s="34">
        <v>52</v>
      </c>
      <c r="G29" s="34" t="s">
        <v>118</v>
      </c>
      <c r="H29" s="34">
        <v>3.3</v>
      </c>
      <c r="I29" s="34">
        <v>1</v>
      </c>
      <c r="J29" s="34">
        <v>4.3</v>
      </c>
      <c r="K29" s="34" t="s">
        <v>246</v>
      </c>
      <c r="L29" s="32"/>
      <c r="N29" s="45">
        <f t="shared" si="1"/>
        <v>15</v>
      </c>
      <c r="O29" s="45" t="s">
        <v>71</v>
      </c>
      <c r="P29" s="45">
        <v>75</v>
      </c>
      <c r="Q29" s="45" t="s">
        <v>540</v>
      </c>
      <c r="R29" s="45" t="s">
        <v>541</v>
      </c>
      <c r="S29" s="45">
        <v>113.5</v>
      </c>
      <c r="T29" s="34" t="s">
        <v>95</v>
      </c>
      <c r="U29" s="34">
        <v>3.5</v>
      </c>
      <c r="V29" s="34">
        <v>1</v>
      </c>
      <c r="W29" s="34">
        <v>4.5</v>
      </c>
      <c r="X29" s="34" t="s">
        <v>246</v>
      </c>
      <c r="Y29" s="32"/>
      <c r="AA29" s="100"/>
      <c r="AB29" s="100"/>
    </row>
    <row r="30" spans="1:38">
      <c r="A30" s="45">
        <f t="shared" si="0"/>
        <v>16</v>
      </c>
      <c r="B30" s="34" t="s">
        <v>71</v>
      </c>
      <c r="C30" s="34">
        <v>63</v>
      </c>
      <c r="D30" s="34" t="s">
        <v>493</v>
      </c>
      <c r="E30" s="34" t="s">
        <v>494</v>
      </c>
      <c r="F30" s="34">
        <v>96</v>
      </c>
      <c r="G30" s="34" t="s">
        <v>118</v>
      </c>
      <c r="H30" s="34">
        <v>3.3</v>
      </c>
      <c r="I30" s="34">
        <v>1</v>
      </c>
      <c r="J30" s="34">
        <v>4.3</v>
      </c>
      <c r="K30" s="34" t="s">
        <v>246</v>
      </c>
      <c r="L30" s="32"/>
      <c r="N30" s="45">
        <f t="shared" si="1"/>
        <v>16</v>
      </c>
      <c r="O30" s="45" t="s">
        <v>71</v>
      </c>
      <c r="P30" s="45">
        <v>63</v>
      </c>
      <c r="Q30" s="45" t="s">
        <v>541</v>
      </c>
      <c r="R30" s="45" t="s">
        <v>542</v>
      </c>
      <c r="S30" s="45">
        <v>68</v>
      </c>
      <c r="T30" s="34" t="s">
        <v>95</v>
      </c>
      <c r="U30" s="34">
        <v>3.5</v>
      </c>
      <c r="V30" s="34">
        <v>1</v>
      </c>
      <c r="W30" s="34">
        <v>4.5</v>
      </c>
      <c r="X30" s="34" t="s">
        <v>246</v>
      </c>
      <c r="Y30" s="32"/>
      <c r="AA30" s="100"/>
      <c r="AB30" s="100"/>
    </row>
    <row r="31" spans="1:38">
      <c r="A31" s="45">
        <f t="shared" si="0"/>
        <v>17</v>
      </c>
      <c r="B31" s="34" t="s">
        <v>71</v>
      </c>
      <c r="C31" s="34">
        <v>110</v>
      </c>
      <c r="D31" s="34" t="s">
        <v>493</v>
      </c>
      <c r="E31" s="34" t="s">
        <v>495</v>
      </c>
      <c r="F31" s="34">
        <v>58.5</v>
      </c>
      <c r="G31" s="34" t="s">
        <v>118</v>
      </c>
      <c r="H31" s="34">
        <v>3.3</v>
      </c>
      <c r="I31" s="34">
        <v>1</v>
      </c>
      <c r="J31" s="34">
        <v>4.3</v>
      </c>
      <c r="K31" s="34" t="s">
        <v>246</v>
      </c>
      <c r="L31" s="32"/>
      <c r="N31" s="45">
        <f t="shared" si="1"/>
        <v>17</v>
      </c>
      <c r="O31" s="45" t="s">
        <v>71</v>
      </c>
      <c r="P31" s="45">
        <v>140</v>
      </c>
      <c r="Q31" s="45" t="s">
        <v>543</v>
      </c>
      <c r="R31" s="45" t="s">
        <v>530</v>
      </c>
      <c r="S31" s="45">
        <v>238.8</v>
      </c>
      <c r="T31" s="34" t="s">
        <v>95</v>
      </c>
      <c r="U31" s="34">
        <v>3.5</v>
      </c>
      <c r="V31" s="34">
        <v>1</v>
      </c>
      <c r="W31" s="34">
        <v>4.5</v>
      </c>
      <c r="X31" s="34" t="s">
        <v>246</v>
      </c>
      <c r="Y31" s="32"/>
      <c r="AA31" s="100"/>
      <c r="AB31" s="100"/>
    </row>
    <row r="32" spans="1:38">
      <c r="A32" s="45">
        <f t="shared" si="0"/>
        <v>18</v>
      </c>
      <c r="B32" s="34" t="s">
        <v>71</v>
      </c>
      <c r="C32" s="34">
        <v>75</v>
      </c>
      <c r="D32" s="34" t="s">
        <v>495</v>
      </c>
      <c r="E32" s="34" t="s">
        <v>496</v>
      </c>
      <c r="F32" s="34">
        <v>83</v>
      </c>
      <c r="G32" s="34" t="s">
        <v>118</v>
      </c>
      <c r="H32" s="34">
        <v>3.3</v>
      </c>
      <c r="I32" s="34">
        <v>1</v>
      </c>
      <c r="J32" s="34">
        <v>4.3</v>
      </c>
      <c r="K32" s="34" t="s">
        <v>246</v>
      </c>
      <c r="L32" s="32"/>
      <c r="N32" s="45">
        <f t="shared" si="1"/>
        <v>18</v>
      </c>
      <c r="O32" s="45" t="s">
        <v>71</v>
      </c>
      <c r="P32" s="45">
        <v>75</v>
      </c>
      <c r="Q32" s="45" t="s">
        <v>539</v>
      </c>
      <c r="R32" s="45" t="s">
        <v>545</v>
      </c>
      <c r="S32" s="430">
        <v>73.3</v>
      </c>
      <c r="T32" s="34" t="s">
        <v>95</v>
      </c>
      <c r="U32" s="34">
        <v>3.5</v>
      </c>
      <c r="V32" s="34">
        <v>1</v>
      </c>
      <c r="W32" s="34">
        <v>4.5</v>
      </c>
      <c r="X32" s="34" t="s">
        <v>246</v>
      </c>
      <c r="Y32" s="32"/>
      <c r="AA32" s="100"/>
      <c r="AB32" s="100"/>
    </row>
    <row r="33" spans="1:29">
      <c r="A33" s="45">
        <f t="shared" si="0"/>
        <v>19</v>
      </c>
      <c r="B33" s="34" t="s">
        <v>71</v>
      </c>
      <c r="C33" s="34">
        <v>63</v>
      </c>
      <c r="D33" s="34" t="s">
        <v>496</v>
      </c>
      <c r="E33" s="34" t="s">
        <v>497</v>
      </c>
      <c r="F33" s="34">
        <v>78</v>
      </c>
      <c r="G33" s="34" t="s">
        <v>118</v>
      </c>
      <c r="H33" s="34">
        <v>3.3</v>
      </c>
      <c r="I33" s="34">
        <v>1</v>
      </c>
      <c r="J33" s="34">
        <v>4.3</v>
      </c>
      <c r="K33" s="34" t="s">
        <v>246</v>
      </c>
      <c r="L33" s="32"/>
      <c r="N33" s="45">
        <f t="shared" si="1"/>
        <v>19</v>
      </c>
      <c r="O33" s="45" t="s">
        <v>71</v>
      </c>
      <c r="P33" s="45">
        <v>75</v>
      </c>
      <c r="Q33" s="45" t="s">
        <v>545</v>
      </c>
      <c r="R33" s="45" t="s">
        <v>546</v>
      </c>
      <c r="S33" s="430"/>
      <c r="T33" s="34" t="s">
        <v>95</v>
      </c>
      <c r="U33" s="34">
        <v>3.5</v>
      </c>
      <c r="V33" s="34">
        <v>1</v>
      </c>
      <c r="W33" s="34">
        <v>4.5</v>
      </c>
      <c r="X33" s="34" t="s">
        <v>246</v>
      </c>
      <c r="Y33" s="32"/>
      <c r="AA33" s="100"/>
      <c r="AB33" s="100"/>
    </row>
    <row r="34" spans="1:29">
      <c r="A34" s="45">
        <f t="shared" si="0"/>
        <v>20</v>
      </c>
      <c r="B34" s="34" t="s">
        <v>71</v>
      </c>
      <c r="C34" s="34">
        <v>75</v>
      </c>
      <c r="D34" s="34" t="s">
        <v>496</v>
      </c>
      <c r="E34" s="34" t="s">
        <v>498</v>
      </c>
      <c r="F34" s="34">
        <v>90</v>
      </c>
      <c r="G34" s="34" t="s">
        <v>118</v>
      </c>
      <c r="H34" s="34">
        <v>3.3</v>
      </c>
      <c r="I34" s="34">
        <v>1</v>
      </c>
      <c r="J34" s="34">
        <v>4.3</v>
      </c>
      <c r="K34" s="34" t="s">
        <v>246</v>
      </c>
      <c r="L34" s="32"/>
      <c r="N34" s="45">
        <f t="shared" si="1"/>
        <v>20</v>
      </c>
      <c r="O34" s="45" t="s">
        <v>71</v>
      </c>
      <c r="P34" s="45">
        <v>75</v>
      </c>
      <c r="Q34" s="45" t="s">
        <v>546</v>
      </c>
      <c r="R34" s="45" t="s">
        <v>547</v>
      </c>
      <c r="S34" s="430"/>
      <c r="T34" s="34" t="s">
        <v>95</v>
      </c>
      <c r="U34" s="34">
        <v>3.5</v>
      </c>
      <c r="V34" s="34">
        <v>1</v>
      </c>
      <c r="W34" s="34">
        <v>4.5</v>
      </c>
      <c r="X34" s="34" t="s">
        <v>246</v>
      </c>
      <c r="Y34" s="32"/>
      <c r="AA34" s="100"/>
      <c r="AB34" s="100"/>
    </row>
    <row r="35" spans="1:29">
      <c r="A35" s="45">
        <f t="shared" si="0"/>
        <v>21</v>
      </c>
      <c r="B35" s="34" t="s">
        <v>71</v>
      </c>
      <c r="C35" s="34">
        <v>63</v>
      </c>
      <c r="D35" s="34" t="s">
        <v>498</v>
      </c>
      <c r="E35" s="34" t="s">
        <v>499</v>
      </c>
      <c r="F35" s="34">
        <v>53</v>
      </c>
      <c r="G35" s="34" t="s">
        <v>118</v>
      </c>
      <c r="H35" s="34">
        <v>3.3</v>
      </c>
      <c r="I35" s="34">
        <v>1</v>
      </c>
      <c r="J35" s="34">
        <v>4.3</v>
      </c>
      <c r="K35" s="34" t="s">
        <v>246</v>
      </c>
      <c r="L35" s="32"/>
      <c r="N35" s="45">
        <f t="shared" si="1"/>
        <v>21</v>
      </c>
      <c r="O35" s="45" t="s">
        <v>71</v>
      </c>
      <c r="P35" s="45">
        <v>63</v>
      </c>
      <c r="Q35" s="45" t="s">
        <v>548</v>
      </c>
      <c r="R35" s="45" t="s">
        <v>549</v>
      </c>
      <c r="S35" s="45">
        <v>65</v>
      </c>
      <c r="T35" s="34" t="s">
        <v>95</v>
      </c>
      <c r="U35" s="34">
        <v>3.5</v>
      </c>
      <c r="V35" s="34">
        <v>1</v>
      </c>
      <c r="W35" s="34">
        <v>4.5</v>
      </c>
      <c r="X35" s="34" t="s">
        <v>246</v>
      </c>
      <c r="Y35" s="32"/>
      <c r="AA35" s="100"/>
      <c r="AB35" s="100"/>
    </row>
    <row r="36" spans="1:29">
      <c r="A36" s="45">
        <f t="shared" si="0"/>
        <v>22</v>
      </c>
      <c r="B36" s="34" t="s">
        <v>71</v>
      </c>
      <c r="C36" s="34">
        <v>75</v>
      </c>
      <c r="D36" s="34" t="s">
        <v>498</v>
      </c>
      <c r="E36" s="34" t="s">
        <v>500</v>
      </c>
      <c r="F36" s="34">
        <v>77</v>
      </c>
      <c r="G36" s="34" t="s">
        <v>118</v>
      </c>
      <c r="H36" s="34">
        <v>3.3</v>
      </c>
      <c r="I36" s="34">
        <v>1</v>
      </c>
      <c r="J36" s="34">
        <v>4.3</v>
      </c>
      <c r="K36" s="34" t="s">
        <v>246</v>
      </c>
      <c r="L36" s="32"/>
      <c r="N36" s="45">
        <f t="shared" si="1"/>
        <v>22</v>
      </c>
      <c r="O36" s="45" t="s">
        <v>71</v>
      </c>
      <c r="P36" s="45">
        <v>75</v>
      </c>
      <c r="Q36" s="45" t="s">
        <v>547</v>
      </c>
      <c r="R36" s="45" t="s">
        <v>550</v>
      </c>
      <c r="S36" s="45">
        <v>29</v>
      </c>
      <c r="T36" s="34" t="s">
        <v>95</v>
      </c>
      <c r="U36" s="34">
        <v>3.5</v>
      </c>
      <c r="V36" s="34">
        <v>1</v>
      </c>
      <c r="W36" s="34">
        <v>4.5</v>
      </c>
      <c r="X36" s="34" t="s">
        <v>246</v>
      </c>
      <c r="Y36" s="32"/>
      <c r="AA36" s="100"/>
      <c r="AB36" s="100"/>
    </row>
    <row r="37" spans="1:29">
      <c r="A37" s="45">
        <f t="shared" si="0"/>
        <v>23</v>
      </c>
      <c r="B37" s="34" t="s">
        <v>71</v>
      </c>
      <c r="C37" s="34">
        <v>75</v>
      </c>
      <c r="D37" s="34" t="s">
        <v>500</v>
      </c>
      <c r="E37" s="34" t="s">
        <v>492</v>
      </c>
      <c r="F37" s="34">
        <v>35</v>
      </c>
      <c r="G37" s="34" t="s">
        <v>118</v>
      </c>
      <c r="H37" s="34">
        <v>3.3</v>
      </c>
      <c r="I37" s="34">
        <v>1</v>
      </c>
      <c r="J37" s="34">
        <v>4.3</v>
      </c>
      <c r="K37" s="34" t="s">
        <v>246</v>
      </c>
      <c r="L37" s="32"/>
      <c r="N37" s="45">
        <f t="shared" si="1"/>
        <v>23</v>
      </c>
      <c r="O37" s="45" t="s">
        <v>71</v>
      </c>
      <c r="P37" s="45">
        <v>63</v>
      </c>
      <c r="Q37" s="45" t="s">
        <v>550</v>
      </c>
      <c r="R37" s="45" t="s">
        <v>551</v>
      </c>
      <c r="S37" s="45">
        <v>62</v>
      </c>
      <c r="T37" s="34" t="s">
        <v>95</v>
      </c>
      <c r="U37" s="34">
        <v>3.5</v>
      </c>
      <c r="V37" s="34">
        <v>1</v>
      </c>
      <c r="W37" s="34">
        <v>4.5</v>
      </c>
      <c r="X37" s="34" t="s">
        <v>246</v>
      </c>
      <c r="Y37" s="32"/>
      <c r="AA37" s="100"/>
      <c r="AB37" s="100"/>
    </row>
    <row r="38" spans="1:29">
      <c r="A38" s="45">
        <f t="shared" si="0"/>
        <v>24</v>
      </c>
      <c r="B38" s="34" t="s">
        <v>71</v>
      </c>
      <c r="C38" s="34">
        <v>63</v>
      </c>
      <c r="D38" s="34" t="s">
        <v>500</v>
      </c>
      <c r="E38" s="34" t="s">
        <v>501</v>
      </c>
      <c r="F38" s="34">
        <v>88.3</v>
      </c>
      <c r="G38" s="34" t="s">
        <v>118</v>
      </c>
      <c r="H38" s="34">
        <v>3.3</v>
      </c>
      <c r="I38" s="34">
        <v>1</v>
      </c>
      <c r="J38" s="34">
        <v>4.3</v>
      </c>
      <c r="K38" s="34" t="s">
        <v>246</v>
      </c>
      <c r="L38" s="32"/>
      <c r="N38" s="45">
        <f t="shared" si="1"/>
        <v>24</v>
      </c>
      <c r="O38" s="45" t="s">
        <v>71</v>
      </c>
      <c r="P38" s="45">
        <v>75</v>
      </c>
      <c r="Q38" s="45" t="s">
        <v>550</v>
      </c>
      <c r="R38" s="45" t="s">
        <v>552</v>
      </c>
      <c r="S38" s="45">
        <v>45.5</v>
      </c>
      <c r="T38" s="34" t="s">
        <v>95</v>
      </c>
      <c r="U38" s="34">
        <v>3.5</v>
      </c>
      <c r="V38" s="34">
        <v>1</v>
      </c>
      <c r="W38" s="34">
        <v>4.5</v>
      </c>
      <c r="X38" s="34" t="s">
        <v>246</v>
      </c>
      <c r="Y38" s="32"/>
    </row>
    <row r="39" spans="1:29">
      <c r="A39" s="45">
        <f t="shared" si="0"/>
        <v>25</v>
      </c>
      <c r="B39" s="34" t="s">
        <v>71</v>
      </c>
      <c r="C39" s="34">
        <v>63</v>
      </c>
      <c r="D39" s="34" t="s">
        <v>501</v>
      </c>
      <c r="E39" s="34" t="s">
        <v>502</v>
      </c>
      <c r="F39" s="34">
        <v>45.5</v>
      </c>
      <c r="G39" s="34" t="s">
        <v>118</v>
      </c>
      <c r="H39" s="34">
        <v>3.3</v>
      </c>
      <c r="I39" s="34">
        <v>1</v>
      </c>
      <c r="J39" s="34">
        <v>4.3</v>
      </c>
      <c r="K39" s="34" t="s">
        <v>246</v>
      </c>
      <c r="L39" s="32"/>
      <c r="N39" s="45">
        <f t="shared" si="1"/>
        <v>25</v>
      </c>
      <c r="O39" s="45" t="s">
        <v>71</v>
      </c>
      <c r="P39" s="45">
        <v>63</v>
      </c>
      <c r="Q39" s="45" t="s">
        <v>552</v>
      </c>
      <c r="R39" s="45" t="s">
        <v>553</v>
      </c>
      <c r="S39" s="45">
        <v>36.5</v>
      </c>
      <c r="T39" s="34" t="s">
        <v>95</v>
      </c>
      <c r="U39" s="34">
        <v>3.5</v>
      </c>
      <c r="V39" s="34">
        <v>1</v>
      </c>
      <c r="W39" s="34">
        <v>4.5</v>
      </c>
      <c r="X39" s="34" t="s">
        <v>246</v>
      </c>
      <c r="Y39" s="32"/>
    </row>
    <row r="40" spans="1:29">
      <c r="A40" s="45">
        <f t="shared" si="0"/>
        <v>26</v>
      </c>
      <c r="B40" s="34" t="s">
        <v>71</v>
      </c>
      <c r="C40" s="45">
        <v>63</v>
      </c>
      <c r="D40" s="45" t="s">
        <v>504</v>
      </c>
      <c r="E40" s="45" t="s">
        <v>505</v>
      </c>
      <c r="F40" s="34">
        <v>60</v>
      </c>
      <c r="G40" s="34" t="s">
        <v>118</v>
      </c>
      <c r="H40" s="34">
        <v>3.3</v>
      </c>
      <c r="I40" s="34">
        <v>1</v>
      </c>
      <c r="J40" s="34">
        <v>4.3</v>
      </c>
      <c r="K40" s="34" t="s">
        <v>246</v>
      </c>
      <c r="L40" s="32"/>
      <c r="N40" s="45">
        <f t="shared" si="1"/>
        <v>26</v>
      </c>
      <c r="O40" s="45" t="s">
        <v>71</v>
      </c>
      <c r="P40" s="45">
        <v>63</v>
      </c>
      <c r="Q40" s="45" t="s">
        <v>552</v>
      </c>
      <c r="R40" s="45" t="s">
        <v>554</v>
      </c>
      <c r="S40" s="45">
        <v>50</v>
      </c>
      <c r="T40" s="34" t="s">
        <v>95</v>
      </c>
      <c r="U40" s="34">
        <v>3.5</v>
      </c>
      <c r="V40" s="34">
        <v>1</v>
      </c>
      <c r="W40" s="34">
        <v>4.5</v>
      </c>
      <c r="X40" s="34" t="s">
        <v>246</v>
      </c>
      <c r="Y40" s="32"/>
    </row>
    <row r="41" spans="1:29">
      <c r="A41" s="45">
        <f t="shared" si="0"/>
        <v>27</v>
      </c>
      <c r="B41" s="34" t="s">
        <v>71</v>
      </c>
      <c r="C41" s="45">
        <v>110</v>
      </c>
      <c r="D41" s="34" t="s">
        <v>495</v>
      </c>
      <c r="E41" s="34" t="s">
        <v>506</v>
      </c>
      <c r="F41" s="34">
        <v>80</v>
      </c>
      <c r="G41" s="34" t="s">
        <v>118</v>
      </c>
      <c r="H41" s="34">
        <v>3.3</v>
      </c>
      <c r="I41" s="34">
        <v>1</v>
      </c>
      <c r="J41" s="34">
        <v>4.3</v>
      </c>
      <c r="K41" s="34" t="s">
        <v>246</v>
      </c>
      <c r="L41" s="32"/>
      <c r="N41" s="45">
        <f t="shared" si="1"/>
        <v>27</v>
      </c>
      <c r="O41" s="45" t="s">
        <v>71</v>
      </c>
      <c r="P41" s="45">
        <v>160</v>
      </c>
      <c r="Q41" s="45" t="s">
        <v>84</v>
      </c>
      <c r="R41" s="45">
        <v>659</v>
      </c>
      <c r="S41" s="45">
        <v>649.4</v>
      </c>
      <c r="T41" s="34" t="s">
        <v>95</v>
      </c>
      <c r="U41" s="34">
        <v>3.5</v>
      </c>
      <c r="V41" s="34">
        <v>1</v>
      </c>
      <c r="W41" s="34">
        <v>4.5</v>
      </c>
      <c r="X41" s="34" t="s">
        <v>246</v>
      </c>
      <c r="Y41" s="32"/>
      <c r="AC41">
        <v>5796</v>
      </c>
    </row>
    <row r="42" spans="1:29">
      <c r="A42" s="45">
        <f t="shared" si="0"/>
        <v>28</v>
      </c>
      <c r="B42" s="34" t="s">
        <v>71</v>
      </c>
      <c r="C42" s="45">
        <v>63</v>
      </c>
      <c r="D42" s="34" t="s">
        <v>506</v>
      </c>
      <c r="E42" s="34" t="s">
        <v>507</v>
      </c>
      <c r="F42" s="34">
        <v>64.3</v>
      </c>
      <c r="G42" s="34" t="s">
        <v>118</v>
      </c>
      <c r="H42" s="34">
        <v>3.3</v>
      </c>
      <c r="I42" s="34">
        <v>1</v>
      </c>
      <c r="J42" s="34">
        <v>4.3</v>
      </c>
      <c r="K42" s="34" t="s">
        <v>246</v>
      </c>
      <c r="L42" s="32"/>
      <c r="N42" s="45">
        <f t="shared" si="1"/>
        <v>28</v>
      </c>
      <c r="O42" s="45" t="s">
        <v>71</v>
      </c>
      <c r="P42" s="45">
        <v>160</v>
      </c>
      <c r="Q42" s="45" t="s">
        <v>555</v>
      </c>
      <c r="R42" s="45" t="s">
        <v>85</v>
      </c>
      <c r="S42" s="45">
        <v>175.3</v>
      </c>
      <c r="T42" s="34" t="s">
        <v>95</v>
      </c>
      <c r="U42" s="34">
        <v>3.5</v>
      </c>
      <c r="V42" s="34">
        <v>1</v>
      </c>
      <c r="W42" s="34">
        <v>4.5</v>
      </c>
      <c r="X42" s="34" t="s">
        <v>246</v>
      </c>
      <c r="Y42" s="32"/>
      <c r="AC42">
        <v>4927.5</v>
      </c>
    </row>
    <row r="43" spans="1:29">
      <c r="A43" s="45">
        <f t="shared" si="0"/>
        <v>29</v>
      </c>
      <c r="B43" s="34" t="s">
        <v>71</v>
      </c>
      <c r="C43" s="45">
        <v>110</v>
      </c>
      <c r="D43" s="34" t="s">
        <v>506</v>
      </c>
      <c r="E43" s="34" t="s">
        <v>508</v>
      </c>
      <c r="F43" s="34">
        <v>37.5</v>
      </c>
      <c r="G43" s="34" t="s">
        <v>118</v>
      </c>
      <c r="H43" s="34">
        <v>3.3</v>
      </c>
      <c r="I43" s="34">
        <v>1</v>
      </c>
      <c r="J43" s="34">
        <v>4.3</v>
      </c>
      <c r="K43" s="34" t="s">
        <v>246</v>
      </c>
      <c r="L43" s="32"/>
      <c r="N43" s="45">
        <f t="shared" si="1"/>
        <v>29</v>
      </c>
      <c r="O43" s="45" t="s">
        <v>71</v>
      </c>
      <c r="P43" s="45">
        <v>160</v>
      </c>
      <c r="Q43" s="45" t="s">
        <v>84</v>
      </c>
      <c r="R43" s="45" t="s">
        <v>556</v>
      </c>
      <c r="S43" s="45">
        <v>97</v>
      </c>
      <c r="T43" s="34" t="s">
        <v>95</v>
      </c>
      <c r="U43" s="34">
        <v>3.5</v>
      </c>
      <c r="V43" s="34">
        <v>1</v>
      </c>
      <c r="W43" s="34">
        <v>4.5</v>
      </c>
      <c r="X43" s="34" t="s">
        <v>246</v>
      </c>
      <c r="Y43" s="32"/>
      <c r="AC43">
        <v>653.4</v>
      </c>
    </row>
    <row r="44" spans="1:29">
      <c r="A44" s="45">
        <f t="shared" si="0"/>
        <v>30</v>
      </c>
      <c r="B44" s="34" t="s">
        <v>71</v>
      </c>
      <c r="C44" s="45">
        <v>63</v>
      </c>
      <c r="D44" s="34" t="s">
        <v>508</v>
      </c>
      <c r="E44" s="34" t="s">
        <v>509</v>
      </c>
      <c r="F44" s="34">
        <v>63.9</v>
      </c>
      <c r="G44" s="34" t="s">
        <v>118</v>
      </c>
      <c r="H44" s="34">
        <v>3.3</v>
      </c>
      <c r="I44" s="34">
        <v>1</v>
      </c>
      <c r="J44" s="34">
        <v>4.3</v>
      </c>
      <c r="K44" s="34" t="s">
        <v>246</v>
      </c>
      <c r="L44" s="32"/>
      <c r="N44" s="45">
        <f t="shared" si="1"/>
        <v>30</v>
      </c>
      <c r="O44" s="45" t="s">
        <v>71</v>
      </c>
      <c r="P44" s="45">
        <v>63</v>
      </c>
      <c r="Q44" s="45" t="s">
        <v>556</v>
      </c>
      <c r="R44" s="45" t="s">
        <v>557</v>
      </c>
      <c r="S44" s="45">
        <v>90</v>
      </c>
      <c r="T44" s="34" t="s">
        <v>95</v>
      </c>
      <c r="U44" s="34">
        <v>3.5</v>
      </c>
      <c r="V44" s="34">
        <v>1</v>
      </c>
      <c r="W44" s="34">
        <v>4.5</v>
      </c>
      <c r="X44" s="34" t="s">
        <v>246</v>
      </c>
      <c r="Y44" s="32"/>
    </row>
    <row r="45" spans="1:29">
      <c r="A45" s="45">
        <f t="shared" si="0"/>
        <v>31</v>
      </c>
      <c r="B45" s="34" t="s">
        <v>71</v>
      </c>
      <c r="C45" s="45">
        <v>110</v>
      </c>
      <c r="D45" s="34" t="s">
        <v>508</v>
      </c>
      <c r="E45" s="34" t="s">
        <v>510</v>
      </c>
      <c r="F45" s="34">
        <v>27</v>
      </c>
      <c r="G45" s="34" t="s">
        <v>118</v>
      </c>
      <c r="H45" s="34">
        <v>3.3</v>
      </c>
      <c r="I45" s="34">
        <v>1</v>
      </c>
      <c r="J45" s="34">
        <v>4.3</v>
      </c>
      <c r="K45" s="34" t="s">
        <v>246</v>
      </c>
      <c r="L45" s="32"/>
      <c r="N45" s="45">
        <f t="shared" si="1"/>
        <v>31</v>
      </c>
      <c r="O45" s="45" t="s">
        <v>71</v>
      </c>
      <c r="P45" s="45">
        <v>160</v>
      </c>
      <c r="Q45" s="45" t="s">
        <v>556</v>
      </c>
      <c r="R45" s="45" t="s">
        <v>558</v>
      </c>
      <c r="S45" s="45">
        <v>183</v>
      </c>
      <c r="T45" s="34" t="s">
        <v>95</v>
      </c>
      <c r="U45" s="34">
        <v>3.5</v>
      </c>
      <c r="V45" s="34">
        <v>1</v>
      </c>
      <c r="W45" s="34">
        <v>4.5</v>
      </c>
      <c r="X45" s="34" t="s">
        <v>246</v>
      </c>
      <c r="Y45" s="32"/>
    </row>
    <row r="46" spans="1:29">
      <c r="A46" s="45">
        <f t="shared" si="0"/>
        <v>32</v>
      </c>
      <c r="B46" s="34" t="s">
        <v>71</v>
      </c>
      <c r="C46" s="45">
        <v>63</v>
      </c>
      <c r="D46" s="34" t="s">
        <v>510</v>
      </c>
      <c r="E46" s="34" t="s">
        <v>511</v>
      </c>
      <c r="F46" s="34">
        <v>32</v>
      </c>
      <c r="G46" s="34" t="s">
        <v>118</v>
      </c>
      <c r="H46" s="34">
        <v>3.3</v>
      </c>
      <c r="I46" s="34">
        <v>1</v>
      </c>
      <c r="J46" s="34">
        <v>4.3</v>
      </c>
      <c r="K46" s="34" t="s">
        <v>246</v>
      </c>
      <c r="L46" s="32"/>
      <c r="N46" s="45">
        <f t="shared" si="1"/>
        <v>32</v>
      </c>
      <c r="O46" s="45" t="s">
        <v>71</v>
      </c>
      <c r="P46" s="45">
        <v>140</v>
      </c>
      <c r="Q46" s="45" t="s">
        <v>559</v>
      </c>
      <c r="R46" s="45" t="s">
        <v>560</v>
      </c>
      <c r="S46" s="45">
        <v>57</v>
      </c>
      <c r="T46" s="34" t="s">
        <v>95</v>
      </c>
      <c r="U46" s="34">
        <v>3.5</v>
      </c>
      <c r="V46" s="34">
        <v>1</v>
      </c>
      <c r="W46" s="34">
        <v>4.5</v>
      </c>
      <c r="X46" s="34" t="s">
        <v>246</v>
      </c>
      <c r="Y46" s="32"/>
    </row>
    <row r="47" spans="1:29">
      <c r="A47" s="45">
        <f t="shared" si="0"/>
        <v>33</v>
      </c>
      <c r="B47" s="34" t="s">
        <v>71</v>
      </c>
      <c r="C47" s="45">
        <v>110</v>
      </c>
      <c r="D47" s="34" t="s">
        <v>510</v>
      </c>
      <c r="E47" s="34" t="s">
        <v>510</v>
      </c>
      <c r="F47" s="34">
        <v>26</v>
      </c>
      <c r="G47" s="34" t="s">
        <v>118</v>
      </c>
      <c r="H47" s="34">
        <v>3.3</v>
      </c>
      <c r="I47" s="34">
        <v>1</v>
      </c>
      <c r="J47" s="34">
        <v>4.3</v>
      </c>
      <c r="K47" s="34" t="s">
        <v>246</v>
      </c>
      <c r="L47" s="32"/>
      <c r="N47" s="45">
        <f t="shared" si="1"/>
        <v>33</v>
      </c>
      <c r="O47" s="45" t="s">
        <v>71</v>
      </c>
      <c r="P47" s="45">
        <v>63</v>
      </c>
      <c r="Q47" s="45" t="s">
        <v>560</v>
      </c>
      <c r="R47" s="45" t="s">
        <v>561</v>
      </c>
      <c r="S47" s="45">
        <v>86.2</v>
      </c>
      <c r="T47" s="34" t="s">
        <v>95</v>
      </c>
      <c r="U47" s="34">
        <v>3.5</v>
      </c>
      <c r="V47" s="34">
        <v>1</v>
      </c>
      <c r="W47" s="34">
        <v>4.5</v>
      </c>
      <c r="X47" s="34" t="s">
        <v>246</v>
      </c>
      <c r="Y47" s="32"/>
    </row>
    <row r="48" spans="1:29">
      <c r="A48" s="45">
        <f t="shared" si="0"/>
        <v>34</v>
      </c>
      <c r="B48" s="34" t="s">
        <v>71</v>
      </c>
      <c r="C48" s="45">
        <v>63</v>
      </c>
      <c r="D48" s="34" t="s">
        <v>513</v>
      </c>
      <c r="E48" s="34" t="s">
        <v>199</v>
      </c>
      <c r="F48" s="34">
        <v>33</v>
      </c>
      <c r="G48" s="34" t="s">
        <v>118</v>
      </c>
      <c r="H48" s="34">
        <v>3.3</v>
      </c>
      <c r="I48" s="34">
        <v>1</v>
      </c>
      <c r="J48" s="34">
        <v>4.3</v>
      </c>
      <c r="K48" s="34" t="s">
        <v>246</v>
      </c>
      <c r="L48" s="32"/>
      <c r="N48" s="45">
        <f t="shared" si="1"/>
        <v>34</v>
      </c>
      <c r="O48" s="45" t="s">
        <v>71</v>
      </c>
      <c r="P48" s="45">
        <v>140</v>
      </c>
      <c r="Q48" s="45" t="s">
        <v>560</v>
      </c>
      <c r="R48" s="45" t="s">
        <v>562</v>
      </c>
      <c r="S48" s="45">
        <v>96.3</v>
      </c>
      <c r="T48" s="34" t="s">
        <v>95</v>
      </c>
      <c r="U48" s="34">
        <v>3.5</v>
      </c>
      <c r="V48" s="34">
        <v>1</v>
      </c>
      <c r="W48" s="34">
        <v>4.5</v>
      </c>
      <c r="X48" s="34" t="s">
        <v>246</v>
      </c>
      <c r="Y48" s="32"/>
    </row>
    <row r="49" spans="1:25">
      <c r="A49" s="45">
        <f t="shared" si="0"/>
        <v>35</v>
      </c>
      <c r="B49" s="34" t="s">
        <v>71</v>
      </c>
      <c r="C49" s="45">
        <v>110</v>
      </c>
      <c r="D49" s="34" t="s">
        <v>513</v>
      </c>
      <c r="E49" s="34" t="s">
        <v>512</v>
      </c>
      <c r="F49" s="34">
        <v>33.799999999999997</v>
      </c>
      <c r="G49" s="34" t="s">
        <v>118</v>
      </c>
      <c r="H49" s="34">
        <v>3.3</v>
      </c>
      <c r="I49" s="34">
        <v>1</v>
      </c>
      <c r="J49" s="34">
        <v>4.3</v>
      </c>
      <c r="K49" s="34" t="s">
        <v>246</v>
      </c>
      <c r="L49" s="32"/>
      <c r="N49" s="45">
        <f t="shared" si="1"/>
        <v>35</v>
      </c>
      <c r="O49" s="45" t="s">
        <v>71</v>
      </c>
      <c r="P49" s="45">
        <v>63</v>
      </c>
      <c r="Q49" s="45" t="s">
        <v>562</v>
      </c>
      <c r="R49" s="45" t="s">
        <v>563</v>
      </c>
      <c r="S49" s="45">
        <v>21.3</v>
      </c>
      <c r="T49" s="34" t="s">
        <v>95</v>
      </c>
      <c r="U49" s="34">
        <v>3.5</v>
      </c>
      <c r="V49" s="34">
        <v>1</v>
      </c>
      <c r="W49" s="34">
        <v>4.5</v>
      </c>
      <c r="X49" s="34" t="s">
        <v>246</v>
      </c>
      <c r="Y49" s="32"/>
    </row>
    <row r="50" spans="1:25">
      <c r="A50" s="45">
        <f t="shared" si="0"/>
        <v>36</v>
      </c>
      <c r="B50" s="34" t="s">
        <v>71</v>
      </c>
      <c r="C50" s="45">
        <v>90</v>
      </c>
      <c r="D50" s="34" t="s">
        <v>512</v>
      </c>
      <c r="E50" s="34" t="s">
        <v>514</v>
      </c>
      <c r="F50" s="45">
        <v>44.6</v>
      </c>
      <c r="G50" s="34" t="s">
        <v>118</v>
      </c>
      <c r="H50" s="34">
        <v>3.3</v>
      </c>
      <c r="I50" s="34">
        <v>1</v>
      </c>
      <c r="J50" s="34">
        <v>4.3</v>
      </c>
      <c r="K50" s="34" t="s">
        <v>246</v>
      </c>
      <c r="L50" s="32"/>
      <c r="N50" s="45">
        <f t="shared" si="1"/>
        <v>36</v>
      </c>
      <c r="O50" s="45" t="s">
        <v>71</v>
      </c>
      <c r="P50" s="45">
        <v>140</v>
      </c>
      <c r="Q50" s="45" t="s">
        <v>562</v>
      </c>
      <c r="R50" s="45" t="s">
        <v>73</v>
      </c>
      <c r="S50" s="45">
        <v>13</v>
      </c>
      <c r="T50" s="34" t="s">
        <v>95</v>
      </c>
      <c r="U50" s="34">
        <v>3.5</v>
      </c>
      <c r="V50" s="34">
        <v>1</v>
      </c>
      <c r="W50" s="34">
        <v>4.5</v>
      </c>
      <c r="X50" s="34" t="s">
        <v>246</v>
      </c>
      <c r="Y50" s="32"/>
    </row>
    <row r="51" spans="1:25">
      <c r="A51" s="45">
        <f t="shared" si="0"/>
        <v>37</v>
      </c>
      <c r="B51" s="34" t="s">
        <v>71</v>
      </c>
      <c r="C51" s="45">
        <v>90</v>
      </c>
      <c r="D51" s="34" t="s">
        <v>514</v>
      </c>
      <c r="E51" s="34" t="s">
        <v>515</v>
      </c>
      <c r="F51" s="45">
        <v>133</v>
      </c>
      <c r="G51" s="34" t="s">
        <v>118</v>
      </c>
      <c r="H51" s="34">
        <v>3.3</v>
      </c>
      <c r="I51" s="34">
        <v>1</v>
      </c>
      <c r="J51" s="34">
        <v>4.3</v>
      </c>
      <c r="K51" s="34" t="s">
        <v>246</v>
      </c>
      <c r="L51" s="32"/>
      <c r="N51" s="45">
        <f t="shared" si="1"/>
        <v>37</v>
      </c>
      <c r="O51" s="45" t="s">
        <v>71</v>
      </c>
      <c r="P51" s="45">
        <v>63</v>
      </c>
      <c r="Q51" s="45" t="s">
        <v>73</v>
      </c>
      <c r="R51" s="45" t="s">
        <v>564</v>
      </c>
      <c r="S51" s="45">
        <v>113.5</v>
      </c>
      <c r="T51" s="34" t="s">
        <v>95</v>
      </c>
      <c r="U51" s="34">
        <v>3.5</v>
      </c>
      <c r="V51" s="34">
        <v>1</v>
      </c>
      <c r="W51" s="34">
        <v>4.5</v>
      </c>
      <c r="X51" s="34" t="s">
        <v>246</v>
      </c>
      <c r="Y51" s="32"/>
    </row>
    <row r="52" spans="1:25">
      <c r="A52" s="45">
        <f t="shared" si="0"/>
        <v>38</v>
      </c>
      <c r="B52" s="34" t="s">
        <v>71</v>
      </c>
      <c r="C52" s="45">
        <v>9</v>
      </c>
      <c r="D52" s="34" t="s">
        <v>514</v>
      </c>
      <c r="E52" s="34" t="s">
        <v>451</v>
      </c>
      <c r="F52" s="45">
        <v>180</v>
      </c>
      <c r="G52" s="34" t="s">
        <v>118</v>
      </c>
      <c r="H52" s="34">
        <v>3.3</v>
      </c>
      <c r="I52" s="34">
        <v>1</v>
      </c>
      <c r="J52" s="34">
        <v>4.3</v>
      </c>
      <c r="K52" s="34" t="s">
        <v>246</v>
      </c>
      <c r="L52" s="32"/>
      <c r="N52" s="45">
        <f t="shared" si="1"/>
        <v>38</v>
      </c>
      <c r="O52" s="45" t="s">
        <v>71</v>
      </c>
      <c r="P52" s="45">
        <v>140</v>
      </c>
      <c r="Q52" s="45" t="s">
        <v>73</v>
      </c>
      <c r="R52" s="45" t="s">
        <v>565</v>
      </c>
      <c r="S52" s="45">
        <v>65.3</v>
      </c>
      <c r="T52" s="34" t="s">
        <v>95</v>
      </c>
      <c r="U52" s="34">
        <v>3.5</v>
      </c>
      <c r="V52" s="34">
        <v>1</v>
      </c>
      <c r="W52" s="34">
        <v>4.5</v>
      </c>
      <c r="X52" s="34" t="s">
        <v>246</v>
      </c>
      <c r="Y52" s="32"/>
    </row>
    <row r="53" spans="1:25">
      <c r="A53" s="45">
        <f t="shared" si="0"/>
        <v>39</v>
      </c>
      <c r="B53" s="34" t="s">
        <v>71</v>
      </c>
      <c r="C53" s="45">
        <v>75</v>
      </c>
      <c r="D53" s="34" t="s">
        <v>451</v>
      </c>
      <c r="E53" s="34" t="s">
        <v>516</v>
      </c>
      <c r="F53" s="45">
        <v>46.5</v>
      </c>
      <c r="G53" s="34" t="s">
        <v>118</v>
      </c>
      <c r="H53" s="34">
        <v>3.3</v>
      </c>
      <c r="I53" s="34">
        <v>1</v>
      </c>
      <c r="J53" s="34">
        <v>4.3</v>
      </c>
      <c r="K53" s="34" t="s">
        <v>246</v>
      </c>
      <c r="L53" s="32"/>
      <c r="N53" s="45">
        <f t="shared" si="1"/>
        <v>39</v>
      </c>
      <c r="O53" s="45" t="s">
        <v>71</v>
      </c>
      <c r="P53" s="45">
        <v>140</v>
      </c>
      <c r="Q53" s="45" t="s">
        <v>565</v>
      </c>
      <c r="R53" s="45" t="s">
        <v>543</v>
      </c>
      <c r="S53" s="45">
        <v>27</v>
      </c>
      <c r="T53" s="34" t="s">
        <v>95</v>
      </c>
      <c r="U53" s="34">
        <v>3.5</v>
      </c>
      <c r="V53" s="34">
        <v>1</v>
      </c>
      <c r="W53" s="34">
        <v>4.5</v>
      </c>
      <c r="X53" s="34" t="s">
        <v>246</v>
      </c>
      <c r="Y53" s="32"/>
    </row>
    <row r="54" spans="1:25">
      <c r="A54" s="45">
        <f t="shared" si="0"/>
        <v>40</v>
      </c>
      <c r="B54" s="34" t="s">
        <v>71</v>
      </c>
      <c r="C54" s="45">
        <v>75</v>
      </c>
      <c r="D54" s="34" t="s">
        <v>517</v>
      </c>
      <c r="E54" s="34" t="s">
        <v>516</v>
      </c>
      <c r="F54" s="45">
        <v>81</v>
      </c>
      <c r="G54" s="34" t="s">
        <v>118</v>
      </c>
      <c r="H54" s="34">
        <v>3.3</v>
      </c>
      <c r="I54" s="34">
        <v>1</v>
      </c>
      <c r="J54" s="34">
        <v>4.3</v>
      </c>
      <c r="K54" s="34" t="s">
        <v>246</v>
      </c>
      <c r="L54" s="32"/>
      <c r="N54" s="45">
        <f t="shared" si="1"/>
        <v>40</v>
      </c>
      <c r="O54" s="45" t="s">
        <v>71</v>
      </c>
      <c r="P54" s="45">
        <v>63</v>
      </c>
      <c r="Q54" s="45" t="s">
        <v>543</v>
      </c>
      <c r="R54" s="45" t="s">
        <v>566</v>
      </c>
      <c r="S54" s="45">
        <v>57.3</v>
      </c>
      <c r="T54" s="34" t="s">
        <v>95</v>
      </c>
      <c r="U54" s="34">
        <v>3.5</v>
      </c>
      <c r="V54" s="34">
        <v>1</v>
      </c>
      <c r="W54" s="34">
        <v>4.5</v>
      </c>
      <c r="X54" s="34" t="s">
        <v>246</v>
      </c>
      <c r="Y54" s="32"/>
    </row>
    <row r="55" spans="1:25">
      <c r="A55" s="45">
        <f t="shared" si="0"/>
        <v>41</v>
      </c>
      <c r="B55" s="34" t="s">
        <v>71</v>
      </c>
      <c r="C55" s="45">
        <v>75</v>
      </c>
      <c r="D55" s="34" t="s">
        <v>517</v>
      </c>
      <c r="E55" s="34" t="s">
        <v>518</v>
      </c>
      <c r="F55" s="45">
        <v>76</v>
      </c>
      <c r="G55" s="34" t="s">
        <v>118</v>
      </c>
      <c r="H55" s="34">
        <v>3.3</v>
      </c>
      <c r="I55" s="34">
        <v>1</v>
      </c>
      <c r="J55" s="34">
        <v>4.3</v>
      </c>
      <c r="K55" s="34" t="s">
        <v>246</v>
      </c>
      <c r="L55" s="32"/>
      <c r="N55" s="45">
        <f t="shared" si="1"/>
        <v>41</v>
      </c>
      <c r="O55" s="45" t="s">
        <v>71</v>
      </c>
      <c r="P55" s="45">
        <v>110</v>
      </c>
      <c r="Q55" s="45" t="s">
        <v>567</v>
      </c>
      <c r="R55" s="45" t="s">
        <v>568</v>
      </c>
      <c r="S55" s="45">
        <v>57</v>
      </c>
      <c r="T55" s="34" t="s">
        <v>95</v>
      </c>
      <c r="U55" s="34">
        <v>3.5</v>
      </c>
      <c r="V55" s="34">
        <v>1</v>
      </c>
      <c r="W55" s="34">
        <v>4.5</v>
      </c>
      <c r="X55" s="34" t="s">
        <v>246</v>
      </c>
      <c r="Y55" s="32"/>
    </row>
    <row r="56" spans="1:25">
      <c r="A56" s="45">
        <f t="shared" si="0"/>
        <v>42</v>
      </c>
      <c r="B56" s="34" t="s">
        <v>71</v>
      </c>
      <c r="C56" s="45">
        <v>90</v>
      </c>
      <c r="D56" s="34" t="s">
        <v>517</v>
      </c>
      <c r="E56" s="34" t="s">
        <v>519</v>
      </c>
      <c r="F56" s="45">
        <v>12</v>
      </c>
      <c r="G56" s="34" t="s">
        <v>118</v>
      </c>
      <c r="H56" s="34">
        <v>3.3</v>
      </c>
      <c r="I56" s="34">
        <v>1</v>
      </c>
      <c r="J56" s="34">
        <v>4.3</v>
      </c>
      <c r="K56" s="34" t="s">
        <v>246</v>
      </c>
      <c r="L56" s="32"/>
      <c r="N56" s="45">
        <f t="shared" si="1"/>
        <v>42</v>
      </c>
      <c r="O56" s="45" t="s">
        <v>71</v>
      </c>
      <c r="P56" s="45">
        <v>110</v>
      </c>
      <c r="Q56" s="45" t="s">
        <v>568</v>
      </c>
      <c r="R56" s="45" t="s">
        <v>569</v>
      </c>
      <c r="S56" s="45">
        <v>64</v>
      </c>
      <c r="T56" s="34" t="s">
        <v>95</v>
      </c>
      <c r="U56" s="34">
        <v>3.5</v>
      </c>
      <c r="V56" s="34">
        <v>1</v>
      </c>
      <c r="W56" s="34">
        <v>4.5</v>
      </c>
      <c r="X56" s="34" t="s">
        <v>246</v>
      </c>
      <c r="Y56" s="32"/>
    </row>
    <row r="57" spans="1:25">
      <c r="A57" s="45">
        <f t="shared" si="0"/>
        <v>43</v>
      </c>
      <c r="B57" s="34" t="s">
        <v>71</v>
      </c>
      <c r="C57" s="45">
        <v>63</v>
      </c>
      <c r="D57" s="34" t="s">
        <v>519</v>
      </c>
      <c r="E57" s="34" t="s">
        <v>520</v>
      </c>
      <c r="F57" s="45">
        <v>32.5</v>
      </c>
      <c r="G57" s="34" t="s">
        <v>118</v>
      </c>
      <c r="H57" s="34">
        <v>3.3</v>
      </c>
      <c r="I57" s="34">
        <v>1</v>
      </c>
      <c r="J57" s="34">
        <v>4.3</v>
      </c>
      <c r="K57" s="34" t="s">
        <v>246</v>
      </c>
      <c r="L57" s="32"/>
      <c r="N57" s="45">
        <f t="shared" si="1"/>
        <v>43</v>
      </c>
      <c r="O57" s="45" t="s">
        <v>71</v>
      </c>
      <c r="P57" s="45">
        <v>110</v>
      </c>
      <c r="Q57" s="45" t="s">
        <v>568</v>
      </c>
      <c r="R57" s="45" t="s">
        <v>569</v>
      </c>
      <c r="S57" s="45">
        <v>85</v>
      </c>
      <c r="T57" s="34" t="s">
        <v>95</v>
      </c>
      <c r="U57" s="34">
        <v>3.5</v>
      </c>
      <c r="V57" s="34">
        <v>1</v>
      </c>
      <c r="W57" s="34">
        <v>4.5</v>
      </c>
      <c r="X57" s="34" t="s">
        <v>246</v>
      </c>
      <c r="Y57" s="32"/>
    </row>
    <row r="58" spans="1:25">
      <c r="A58" s="45">
        <f t="shared" si="0"/>
        <v>44</v>
      </c>
      <c r="B58" s="34" t="s">
        <v>71</v>
      </c>
      <c r="C58" s="45">
        <v>63</v>
      </c>
      <c r="D58" s="34" t="s">
        <v>519</v>
      </c>
      <c r="E58" s="34" t="s">
        <v>521</v>
      </c>
      <c r="F58" s="45">
        <v>67</v>
      </c>
      <c r="G58" s="34" t="s">
        <v>118</v>
      </c>
      <c r="H58" s="34">
        <v>3.3</v>
      </c>
      <c r="I58" s="34">
        <v>1</v>
      </c>
      <c r="J58" s="34">
        <v>4.3</v>
      </c>
      <c r="K58" s="34" t="s">
        <v>246</v>
      </c>
      <c r="L58" s="32"/>
      <c r="N58" s="45">
        <f t="shared" si="1"/>
        <v>44</v>
      </c>
      <c r="O58" s="45" t="s">
        <v>71</v>
      </c>
      <c r="P58" s="45">
        <v>110</v>
      </c>
      <c r="Q58" s="45" t="s">
        <v>570</v>
      </c>
      <c r="R58" s="45" t="s">
        <v>571</v>
      </c>
      <c r="S58" s="45">
        <v>40</v>
      </c>
      <c r="T58" s="34" t="s">
        <v>95</v>
      </c>
      <c r="U58" s="34">
        <v>3.5</v>
      </c>
      <c r="V58" s="34">
        <v>1</v>
      </c>
      <c r="W58" s="34">
        <v>4.5</v>
      </c>
      <c r="X58" s="34" t="s">
        <v>246</v>
      </c>
      <c r="Y58" s="32"/>
    </row>
    <row r="59" spans="1:25">
      <c r="A59" s="45">
        <f t="shared" si="0"/>
        <v>45</v>
      </c>
      <c r="B59" s="34" t="s">
        <v>71</v>
      </c>
      <c r="C59" s="45">
        <v>90</v>
      </c>
      <c r="D59" s="34" t="s">
        <v>519</v>
      </c>
      <c r="E59" s="34" t="s">
        <v>522</v>
      </c>
      <c r="F59" s="45">
        <v>102</v>
      </c>
      <c r="G59" s="34" t="s">
        <v>118</v>
      </c>
      <c r="H59" s="34">
        <v>3.3</v>
      </c>
      <c r="I59" s="34">
        <v>1</v>
      </c>
      <c r="J59" s="34">
        <v>4.3</v>
      </c>
      <c r="K59" s="34" t="s">
        <v>246</v>
      </c>
      <c r="L59" s="32"/>
      <c r="N59" s="45">
        <f t="shared" si="1"/>
        <v>45</v>
      </c>
      <c r="O59" s="45" t="s">
        <v>71</v>
      </c>
      <c r="P59" s="45">
        <v>110</v>
      </c>
      <c r="Q59" s="45" t="s">
        <v>572</v>
      </c>
      <c r="R59" s="45" t="s">
        <v>573</v>
      </c>
      <c r="S59" s="45">
        <v>30</v>
      </c>
      <c r="T59" s="34" t="s">
        <v>95</v>
      </c>
      <c r="U59" s="34">
        <v>3.5</v>
      </c>
      <c r="V59" s="34">
        <v>1</v>
      </c>
      <c r="W59" s="34">
        <v>4.5</v>
      </c>
      <c r="X59" s="34" t="s">
        <v>246</v>
      </c>
      <c r="Y59" s="32"/>
    </row>
    <row r="60" spans="1:25">
      <c r="A60" s="45">
        <f t="shared" si="0"/>
        <v>46</v>
      </c>
      <c r="B60" s="34" t="s">
        <v>71</v>
      </c>
      <c r="C60" s="45">
        <v>75</v>
      </c>
      <c r="D60" s="34" t="s">
        <v>522</v>
      </c>
      <c r="E60" s="34" t="s">
        <v>523</v>
      </c>
      <c r="F60" s="45">
        <v>199</v>
      </c>
      <c r="G60" s="34" t="s">
        <v>118</v>
      </c>
      <c r="H60" s="34">
        <v>3.3</v>
      </c>
      <c r="I60" s="34">
        <v>1</v>
      </c>
      <c r="J60" s="34">
        <v>4.3</v>
      </c>
      <c r="K60" s="34" t="s">
        <v>246</v>
      </c>
      <c r="L60" s="32"/>
      <c r="N60" s="45">
        <f t="shared" si="1"/>
        <v>46</v>
      </c>
      <c r="O60" s="45" t="s">
        <v>71</v>
      </c>
      <c r="P60" s="45">
        <v>110</v>
      </c>
      <c r="Q60" s="45" t="s">
        <v>571</v>
      </c>
      <c r="R60" s="45" t="s">
        <v>574</v>
      </c>
      <c r="S60" s="45">
        <v>375</v>
      </c>
      <c r="T60" s="34" t="s">
        <v>95</v>
      </c>
      <c r="U60" s="34">
        <v>3.5</v>
      </c>
      <c r="V60" s="34">
        <v>1</v>
      </c>
      <c r="W60" s="34">
        <v>4.5</v>
      </c>
      <c r="X60" s="34" t="s">
        <v>246</v>
      </c>
      <c r="Y60" s="32"/>
    </row>
    <row r="61" spans="1:25">
      <c r="A61" s="428"/>
      <c r="B61" s="428"/>
      <c r="C61" s="429" t="s">
        <v>57</v>
      </c>
      <c r="D61" s="429"/>
      <c r="E61" s="429"/>
      <c r="F61" s="429"/>
      <c r="G61" s="429" t="s">
        <v>58</v>
      </c>
      <c r="H61" s="429"/>
      <c r="I61" s="429"/>
      <c r="J61" s="429" t="s">
        <v>34</v>
      </c>
      <c r="K61" s="429"/>
      <c r="L61" s="429"/>
      <c r="N61" s="45">
        <f t="shared" si="1"/>
        <v>47</v>
      </c>
      <c r="O61" s="45" t="s">
        <v>71</v>
      </c>
      <c r="P61" s="45">
        <v>110</v>
      </c>
      <c r="Q61" s="45" t="s">
        <v>574</v>
      </c>
      <c r="R61" s="45" t="s">
        <v>575</v>
      </c>
      <c r="S61" s="45">
        <v>65</v>
      </c>
      <c r="T61" s="34" t="s">
        <v>95</v>
      </c>
      <c r="U61" s="34">
        <v>3.5</v>
      </c>
      <c r="V61" s="34">
        <v>1</v>
      </c>
      <c r="W61" s="34">
        <v>4.5</v>
      </c>
      <c r="X61" s="34" t="s">
        <v>246</v>
      </c>
      <c r="Y61" s="32"/>
    </row>
    <row r="62" spans="1:25">
      <c r="A62" s="402" t="s">
        <v>35</v>
      </c>
      <c r="B62" s="402"/>
      <c r="C62" s="409" t="s">
        <v>478</v>
      </c>
      <c r="D62" s="409"/>
      <c r="E62" s="409"/>
      <c r="F62" s="409"/>
      <c r="G62" s="409"/>
      <c r="H62" s="409"/>
      <c r="I62" s="409"/>
      <c r="J62" s="409"/>
      <c r="K62" s="409"/>
      <c r="L62" s="409"/>
      <c r="N62" s="45">
        <f t="shared" si="1"/>
        <v>48</v>
      </c>
      <c r="O62" s="45" t="s">
        <v>71</v>
      </c>
      <c r="P62" s="45">
        <v>110</v>
      </c>
      <c r="Q62" s="45" t="s">
        <v>575</v>
      </c>
      <c r="R62" s="45" t="s">
        <v>576</v>
      </c>
      <c r="S62" s="45">
        <v>204</v>
      </c>
      <c r="T62" s="34" t="s">
        <v>95</v>
      </c>
      <c r="U62" s="34">
        <v>3.5</v>
      </c>
      <c r="V62" s="34">
        <v>1</v>
      </c>
      <c r="W62" s="34">
        <v>4.5</v>
      </c>
      <c r="X62" s="34" t="s">
        <v>246</v>
      </c>
      <c r="Y62" s="32"/>
    </row>
    <row r="63" spans="1:25">
      <c r="A63" s="402" t="s">
        <v>36</v>
      </c>
      <c r="B63" s="402"/>
      <c r="C63" s="409" t="s">
        <v>479</v>
      </c>
      <c r="D63" s="409"/>
      <c r="E63" s="409"/>
      <c r="F63" s="409"/>
      <c r="G63" s="409"/>
      <c r="H63" s="409"/>
      <c r="I63" s="409"/>
      <c r="J63" s="409"/>
      <c r="K63" s="409"/>
      <c r="L63" s="409"/>
      <c r="N63" s="45">
        <f t="shared" si="1"/>
        <v>49</v>
      </c>
      <c r="O63" s="45" t="s">
        <v>71</v>
      </c>
      <c r="P63" s="45">
        <v>110</v>
      </c>
      <c r="Q63" s="45" t="s">
        <v>576</v>
      </c>
      <c r="R63" s="45" t="s">
        <v>577</v>
      </c>
      <c r="S63" s="45">
        <v>454</v>
      </c>
      <c r="T63" s="34" t="s">
        <v>95</v>
      </c>
      <c r="U63" s="34">
        <v>3.5</v>
      </c>
      <c r="V63" s="34">
        <v>1</v>
      </c>
      <c r="W63" s="34">
        <v>4.5</v>
      </c>
      <c r="X63" s="34" t="s">
        <v>246</v>
      </c>
      <c r="Y63" s="32"/>
    </row>
    <row r="64" spans="1:25">
      <c r="A64" s="402" t="s">
        <v>37</v>
      </c>
      <c r="B64" s="402"/>
      <c r="C64" s="409"/>
      <c r="D64" s="409"/>
      <c r="E64" s="409"/>
      <c r="F64" s="409"/>
      <c r="G64" s="409"/>
      <c r="H64" s="409"/>
      <c r="I64" s="409"/>
      <c r="J64" s="409"/>
      <c r="K64" s="409"/>
      <c r="L64" s="409"/>
      <c r="N64" s="45">
        <f t="shared" si="1"/>
        <v>50</v>
      </c>
      <c r="O64" s="45" t="s">
        <v>71</v>
      </c>
      <c r="P64" s="45">
        <v>63</v>
      </c>
      <c r="Q64" s="45" t="s">
        <v>84</v>
      </c>
      <c r="R64" s="45" t="s">
        <v>578</v>
      </c>
      <c r="S64" s="45">
        <v>252</v>
      </c>
      <c r="T64" s="34" t="s">
        <v>95</v>
      </c>
      <c r="U64" s="34">
        <v>3.5</v>
      </c>
      <c r="V64" s="34">
        <v>1</v>
      </c>
      <c r="W64" s="34">
        <v>4.5</v>
      </c>
      <c r="X64" s="34" t="s">
        <v>246</v>
      </c>
      <c r="Y64" s="32"/>
    </row>
    <row r="65" spans="1:25">
      <c r="A65" s="402" t="s">
        <v>38</v>
      </c>
      <c r="B65" s="402"/>
      <c r="C65" s="407"/>
      <c r="D65" s="408"/>
      <c r="E65" s="408"/>
      <c r="F65" s="408"/>
      <c r="G65" s="409"/>
      <c r="H65" s="409"/>
      <c r="I65" s="409"/>
      <c r="J65" s="409"/>
      <c r="K65" s="409"/>
      <c r="L65" s="409"/>
      <c r="N65" s="45">
        <f t="shared" si="1"/>
        <v>51</v>
      </c>
      <c r="O65" s="45" t="s">
        <v>71</v>
      </c>
      <c r="P65" s="45">
        <v>90</v>
      </c>
      <c r="Q65" s="45" t="s">
        <v>576</v>
      </c>
      <c r="R65" s="45" t="s">
        <v>579</v>
      </c>
      <c r="S65" s="45">
        <v>60.2</v>
      </c>
      <c r="T65" s="34" t="s">
        <v>95</v>
      </c>
      <c r="U65" s="34">
        <v>3.5</v>
      </c>
      <c r="V65" s="34">
        <v>1</v>
      </c>
      <c r="W65" s="34">
        <v>4.5</v>
      </c>
      <c r="X65" s="34" t="s">
        <v>246</v>
      </c>
      <c r="Y65" s="32"/>
    </row>
    <row r="66" spans="1:25">
      <c r="N66" s="45">
        <f t="shared" si="1"/>
        <v>52</v>
      </c>
      <c r="O66" s="45" t="s">
        <v>71</v>
      </c>
      <c r="P66" s="45">
        <v>63</v>
      </c>
      <c r="Q66" s="45" t="s">
        <v>579</v>
      </c>
      <c r="R66" s="45" t="s">
        <v>580</v>
      </c>
      <c r="S66" s="45">
        <v>32.799999999999997</v>
      </c>
      <c r="T66" s="34" t="s">
        <v>95</v>
      </c>
      <c r="U66" s="34">
        <v>3.5</v>
      </c>
      <c r="V66" s="34">
        <v>1</v>
      </c>
      <c r="W66" s="34">
        <v>4.5</v>
      </c>
      <c r="X66" s="34" t="s">
        <v>246</v>
      </c>
      <c r="Y66" s="32"/>
    </row>
    <row r="67" spans="1:25">
      <c r="N67" s="45">
        <f t="shared" si="1"/>
        <v>53</v>
      </c>
      <c r="O67" s="45" t="s">
        <v>71</v>
      </c>
      <c r="P67" s="45">
        <v>63</v>
      </c>
      <c r="Q67" s="45" t="s">
        <v>580</v>
      </c>
      <c r="R67" s="45" t="s">
        <v>581</v>
      </c>
      <c r="S67" s="45">
        <v>21.2</v>
      </c>
      <c r="T67" s="34" t="s">
        <v>95</v>
      </c>
      <c r="U67" s="34">
        <v>3.5</v>
      </c>
      <c r="V67" s="34">
        <v>1</v>
      </c>
      <c r="W67" s="34">
        <v>4.5</v>
      </c>
      <c r="X67" s="34" t="s">
        <v>246</v>
      </c>
      <c r="Y67" s="32"/>
    </row>
    <row r="68" spans="1:25">
      <c r="N68" s="45">
        <f t="shared" si="1"/>
        <v>54</v>
      </c>
      <c r="O68" s="45" t="s">
        <v>71</v>
      </c>
      <c r="P68" s="45">
        <v>63</v>
      </c>
      <c r="Q68" s="45" t="s">
        <v>580</v>
      </c>
      <c r="R68" s="45" t="s">
        <v>582</v>
      </c>
      <c r="S68" s="45">
        <v>40</v>
      </c>
      <c r="T68" s="34" t="s">
        <v>95</v>
      </c>
      <c r="U68" s="34">
        <v>3.5</v>
      </c>
      <c r="V68" s="34">
        <v>1</v>
      </c>
      <c r="W68" s="34">
        <v>4.5</v>
      </c>
      <c r="X68" s="34" t="s">
        <v>246</v>
      </c>
      <c r="Y68" s="32"/>
    </row>
    <row r="69" spans="1:25">
      <c r="N69" s="45">
        <f t="shared" si="1"/>
        <v>55</v>
      </c>
      <c r="O69" s="45" t="s">
        <v>71</v>
      </c>
      <c r="P69" s="45">
        <v>90</v>
      </c>
      <c r="Q69" s="45" t="s">
        <v>579</v>
      </c>
      <c r="R69" s="45" t="s">
        <v>583</v>
      </c>
      <c r="S69" s="45">
        <v>72.7</v>
      </c>
      <c r="T69" s="34" t="s">
        <v>95</v>
      </c>
      <c r="U69" s="34">
        <v>3.5</v>
      </c>
      <c r="V69" s="34">
        <v>1</v>
      </c>
      <c r="W69" s="34">
        <v>4.5</v>
      </c>
      <c r="X69" s="34" t="s">
        <v>246</v>
      </c>
      <c r="Y69" s="32"/>
    </row>
    <row r="70" spans="1:25">
      <c r="N70" s="45">
        <f t="shared" si="1"/>
        <v>56</v>
      </c>
      <c r="O70" s="45" t="s">
        <v>71</v>
      </c>
      <c r="P70" s="45">
        <v>63</v>
      </c>
      <c r="Q70" s="45" t="s">
        <v>585</v>
      </c>
      <c r="R70" s="45" t="s">
        <v>586</v>
      </c>
      <c r="S70" s="45">
        <v>52</v>
      </c>
      <c r="T70" s="34" t="s">
        <v>95</v>
      </c>
      <c r="U70" s="34">
        <v>3.5</v>
      </c>
      <c r="V70" s="34">
        <v>1</v>
      </c>
      <c r="W70" s="34">
        <v>4.5</v>
      </c>
      <c r="X70" s="34" t="s">
        <v>246</v>
      </c>
      <c r="Y70" s="32"/>
    </row>
    <row r="71" spans="1:25">
      <c r="N71" s="45">
        <f t="shared" si="1"/>
        <v>57</v>
      </c>
      <c r="O71" s="45" t="s">
        <v>71</v>
      </c>
      <c r="P71" s="45">
        <v>63</v>
      </c>
      <c r="Q71" s="45" t="s">
        <v>583</v>
      </c>
      <c r="R71" s="45" t="s">
        <v>587</v>
      </c>
      <c r="S71" s="45">
        <f>146.5</f>
        <v>146.5</v>
      </c>
      <c r="T71" s="34" t="s">
        <v>95</v>
      </c>
      <c r="U71" s="34">
        <v>3.5</v>
      </c>
      <c r="V71" s="34">
        <v>1</v>
      </c>
      <c r="W71" s="34">
        <v>4.5</v>
      </c>
      <c r="X71" s="34" t="s">
        <v>246</v>
      </c>
      <c r="Y71" s="32"/>
    </row>
    <row r="72" spans="1:25">
      <c r="N72" s="45">
        <f t="shared" si="1"/>
        <v>58</v>
      </c>
      <c r="O72" s="45" t="s">
        <v>71</v>
      </c>
      <c r="P72" s="45">
        <v>63</v>
      </c>
      <c r="Q72" s="45" t="s">
        <v>588</v>
      </c>
      <c r="R72" s="45" t="s">
        <v>589</v>
      </c>
      <c r="S72" s="45">
        <v>61</v>
      </c>
      <c r="T72" s="34" t="s">
        <v>95</v>
      </c>
      <c r="U72" s="34">
        <v>3.5</v>
      </c>
      <c r="V72" s="34">
        <v>1</v>
      </c>
      <c r="W72" s="34">
        <v>4.5</v>
      </c>
      <c r="X72" s="34" t="s">
        <v>246</v>
      </c>
      <c r="Y72" s="32"/>
    </row>
    <row r="73" spans="1:25">
      <c r="N73" s="45">
        <f t="shared" si="1"/>
        <v>59</v>
      </c>
      <c r="O73" s="45" t="s">
        <v>71</v>
      </c>
      <c r="P73" s="45">
        <v>63</v>
      </c>
      <c r="Q73" s="45" t="s">
        <v>588</v>
      </c>
      <c r="R73" s="45" t="s">
        <v>590</v>
      </c>
      <c r="S73" s="45">
        <v>181</v>
      </c>
      <c r="T73" s="34" t="s">
        <v>95</v>
      </c>
      <c r="U73" s="34">
        <v>3.5</v>
      </c>
      <c r="V73" s="34">
        <v>1</v>
      </c>
      <c r="W73" s="34">
        <v>4.5</v>
      </c>
      <c r="X73" s="34" t="s">
        <v>246</v>
      </c>
      <c r="Y73" s="32"/>
    </row>
    <row r="74" spans="1:25">
      <c r="N74" s="428"/>
      <c r="O74" s="428"/>
      <c r="P74" s="429" t="s">
        <v>57</v>
      </c>
      <c r="Q74" s="429"/>
      <c r="R74" s="429"/>
      <c r="S74" s="429"/>
      <c r="T74" s="429" t="s">
        <v>58</v>
      </c>
      <c r="U74" s="429"/>
      <c r="V74" s="429"/>
      <c r="W74" s="429" t="s">
        <v>34</v>
      </c>
      <c r="X74" s="429"/>
      <c r="Y74" s="429"/>
    </row>
    <row r="75" spans="1:25">
      <c r="N75" s="402" t="s">
        <v>35</v>
      </c>
      <c r="O75" s="402"/>
      <c r="P75" s="409" t="s">
        <v>478</v>
      </c>
      <c r="Q75" s="409"/>
      <c r="R75" s="409"/>
      <c r="S75" s="409"/>
      <c r="T75" s="409"/>
      <c r="U75" s="409"/>
      <c r="V75" s="409"/>
      <c r="W75" s="409"/>
      <c r="X75" s="409"/>
      <c r="Y75" s="409"/>
    </row>
    <row r="76" spans="1:25">
      <c r="N76" s="402" t="s">
        <v>36</v>
      </c>
      <c r="O76" s="402"/>
      <c r="P76" s="409" t="s">
        <v>479</v>
      </c>
      <c r="Q76" s="409"/>
      <c r="R76" s="409"/>
      <c r="S76" s="409"/>
      <c r="T76" s="409"/>
      <c r="U76" s="409"/>
      <c r="V76" s="409"/>
      <c r="W76" s="409"/>
      <c r="X76" s="409"/>
      <c r="Y76" s="409"/>
    </row>
    <row r="77" spans="1:25">
      <c r="N77" s="402" t="s">
        <v>37</v>
      </c>
      <c r="O77" s="402"/>
      <c r="P77" s="409"/>
      <c r="Q77" s="409"/>
      <c r="R77" s="409"/>
      <c r="S77" s="409"/>
      <c r="T77" s="409"/>
      <c r="U77" s="409"/>
      <c r="V77" s="409"/>
      <c r="W77" s="409"/>
      <c r="X77" s="409"/>
      <c r="Y77" s="409"/>
    </row>
    <row r="78" spans="1:25">
      <c r="N78" s="402" t="s">
        <v>38</v>
      </c>
      <c r="O78" s="402"/>
      <c r="P78" s="407"/>
      <c r="Q78" s="408"/>
      <c r="R78" s="408"/>
      <c r="S78" s="408"/>
      <c r="T78" s="409"/>
      <c r="U78" s="409"/>
      <c r="V78" s="409"/>
      <c r="W78" s="409"/>
      <c r="X78" s="409"/>
      <c r="Y78" s="409"/>
    </row>
  </sheetData>
  <mergeCells count="116">
    <mergeCell ref="K13:K14"/>
    <mergeCell ref="L13:L14"/>
    <mergeCell ref="B1:I4"/>
    <mergeCell ref="A61:B61"/>
    <mergeCell ref="C61:F61"/>
    <mergeCell ref="G61:I61"/>
    <mergeCell ref="J61:L61"/>
    <mergeCell ref="A9:L9"/>
    <mergeCell ref="A11:L11"/>
    <mergeCell ref="A13:A14"/>
    <mergeCell ref="B13:B14"/>
    <mergeCell ref="C13:C14"/>
    <mergeCell ref="D13:D14"/>
    <mergeCell ref="E13:E14"/>
    <mergeCell ref="F13:F14"/>
    <mergeCell ref="G13:G14"/>
    <mergeCell ref="H13:J13"/>
    <mergeCell ref="A1:A4"/>
    <mergeCell ref="A5:B5"/>
    <mergeCell ref="A6:B6"/>
    <mergeCell ref="A7:B7"/>
    <mergeCell ref="A8:B8"/>
    <mergeCell ref="A64:B64"/>
    <mergeCell ref="C64:F64"/>
    <mergeCell ref="G64:I64"/>
    <mergeCell ref="J64:L64"/>
    <mergeCell ref="A65:B65"/>
    <mergeCell ref="C65:F65"/>
    <mergeCell ref="G65:I65"/>
    <mergeCell ref="J65:L65"/>
    <mergeCell ref="A62:B62"/>
    <mergeCell ref="C62:F62"/>
    <mergeCell ref="G62:I62"/>
    <mergeCell ref="J62:L62"/>
    <mergeCell ref="A63:B63"/>
    <mergeCell ref="C63:F63"/>
    <mergeCell ref="G63:I63"/>
    <mergeCell ref="J63:L63"/>
    <mergeCell ref="S13:S14"/>
    <mergeCell ref="T13:T14"/>
    <mergeCell ref="U13:W13"/>
    <mergeCell ref="N1:N4"/>
    <mergeCell ref="O1:V4"/>
    <mergeCell ref="N5:O5"/>
    <mergeCell ref="N6:O6"/>
    <mergeCell ref="N7:O7"/>
    <mergeCell ref="N8:O8"/>
    <mergeCell ref="V12:W12"/>
    <mergeCell ref="N78:O78"/>
    <mergeCell ref="P78:S78"/>
    <mergeCell ref="T78:V78"/>
    <mergeCell ref="W78:Y78"/>
    <mergeCell ref="N75:O75"/>
    <mergeCell ref="P75:S75"/>
    <mergeCell ref="T75:V75"/>
    <mergeCell ref="W75:Y75"/>
    <mergeCell ref="N76:O76"/>
    <mergeCell ref="P76:S76"/>
    <mergeCell ref="T76:V76"/>
    <mergeCell ref="W76:Y76"/>
    <mergeCell ref="AA1:AA4"/>
    <mergeCell ref="AB1:AI4"/>
    <mergeCell ref="AA5:AB5"/>
    <mergeCell ref="AA6:AB6"/>
    <mergeCell ref="AA7:AB7"/>
    <mergeCell ref="AA8:AB8"/>
    <mergeCell ref="N77:O77"/>
    <mergeCell ref="P77:S77"/>
    <mergeCell ref="T77:V77"/>
    <mergeCell ref="W77:Y77"/>
    <mergeCell ref="X13:X14"/>
    <mergeCell ref="Y13:Y14"/>
    <mergeCell ref="S32:S34"/>
    <mergeCell ref="N74:O74"/>
    <mergeCell ref="P74:S74"/>
    <mergeCell ref="T74:V74"/>
    <mergeCell ref="W74:Y74"/>
    <mergeCell ref="N9:Y9"/>
    <mergeCell ref="N11:Y11"/>
    <mergeCell ref="N13:N14"/>
    <mergeCell ref="O13:O14"/>
    <mergeCell ref="P13:P14"/>
    <mergeCell ref="Q13:Q14"/>
    <mergeCell ref="R13:R14"/>
    <mergeCell ref="AK13:AK14"/>
    <mergeCell ref="AL13:AL14"/>
    <mergeCell ref="AA23:AB23"/>
    <mergeCell ref="AC23:AF23"/>
    <mergeCell ref="AG23:AI23"/>
    <mergeCell ref="AJ23:AL23"/>
    <mergeCell ref="AA9:AL9"/>
    <mergeCell ref="AA11:AL11"/>
    <mergeCell ref="AA13:AA14"/>
    <mergeCell ref="AB13:AB14"/>
    <mergeCell ref="AC13:AC14"/>
    <mergeCell ref="AD13:AD14"/>
    <mergeCell ref="AE13:AE14"/>
    <mergeCell ref="AF13:AF14"/>
    <mergeCell ref="AG13:AG14"/>
    <mergeCell ref="AH13:AJ13"/>
    <mergeCell ref="AA26:AB26"/>
    <mergeCell ref="AC26:AF26"/>
    <mergeCell ref="AG26:AI26"/>
    <mergeCell ref="AJ26:AL26"/>
    <mergeCell ref="AA27:AB27"/>
    <mergeCell ref="AC27:AF27"/>
    <mergeCell ref="AG27:AI27"/>
    <mergeCell ref="AJ27:AL27"/>
    <mergeCell ref="AA24:AB24"/>
    <mergeCell ref="AC24:AF24"/>
    <mergeCell ref="AG24:AI24"/>
    <mergeCell ref="AJ24:AL24"/>
    <mergeCell ref="AA25:AB25"/>
    <mergeCell ref="AC25:AF25"/>
    <mergeCell ref="AG25:AI25"/>
    <mergeCell ref="AJ25:AL25"/>
  </mergeCells>
  <printOptions horizontalCentered="1"/>
  <pageMargins left="0" right="0" top="0.98425196850393704" bottom="0.39370078740157483" header="0.31496062992125984" footer="0.31496062992125984"/>
  <pageSetup paperSize="9" scale="78" orientation="landscape" horizontalDpi="300" verticalDpi="300" r:id="rId1"/>
  <rowBreaks count="1" manualBreakCount="1">
    <brk id="37" min="26" max="37" man="1"/>
  </rowBreaks>
  <colBreaks count="1" manualBreakCount="1">
    <brk id="1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60"/>
  <sheetViews>
    <sheetView topLeftCell="A54" zoomScaleNormal="100" workbookViewId="0">
      <selection activeCell="A96" sqref="A96:L100"/>
    </sheetView>
  </sheetViews>
  <sheetFormatPr defaultRowHeight="15"/>
  <cols>
    <col min="1" max="1" width="11.140625" customWidth="1"/>
    <col min="2" max="2" width="14.5703125" customWidth="1"/>
    <col min="7" max="7" width="16.140625" customWidth="1"/>
    <col min="8" max="8" width="12.140625" customWidth="1"/>
    <col min="9" max="10" width="11.5703125" customWidth="1"/>
    <col min="11" max="11" width="15" customWidth="1"/>
    <col min="12" max="12" width="17.85546875" customWidth="1"/>
    <col min="15" max="15" width="10.42578125" bestFit="1" customWidth="1"/>
    <col min="20" max="20" width="27.5703125" customWidth="1"/>
    <col min="25" max="25" width="18.42578125" customWidth="1"/>
    <col min="29" max="29" width="12.85546875" customWidth="1"/>
    <col min="34" max="34" width="26.28515625" customWidth="1"/>
    <col min="37" max="37" width="11.5703125" customWidth="1"/>
    <col min="38" max="38" width="12.140625" customWidth="1"/>
    <col min="39" max="39" width="13.28515625" customWidth="1"/>
    <col min="42" max="42" width="12.85546875" customWidth="1"/>
    <col min="47" max="47" width="14" customWidth="1"/>
    <col min="60" max="60" width="30" customWidth="1"/>
  </cols>
  <sheetData>
    <row r="1" spans="1:65">
      <c r="A1" s="316"/>
      <c r="B1" s="318" t="s">
        <v>40</v>
      </c>
      <c r="C1" s="319"/>
      <c r="D1" s="319"/>
      <c r="E1" s="319"/>
      <c r="F1" s="319"/>
      <c r="G1" s="319"/>
      <c r="H1" s="319"/>
      <c r="I1" s="319"/>
      <c r="J1" s="9"/>
      <c r="K1" s="9"/>
      <c r="L1" s="10"/>
      <c r="N1" s="316"/>
      <c r="O1" s="318" t="s">
        <v>40</v>
      </c>
      <c r="P1" s="319"/>
      <c r="Q1" s="319"/>
      <c r="R1" s="319"/>
      <c r="S1" s="319"/>
      <c r="T1" s="319"/>
      <c r="U1" s="319"/>
      <c r="V1" s="319"/>
      <c r="W1" s="9"/>
      <c r="X1" s="9"/>
      <c r="Y1" s="10"/>
      <c r="AB1" s="316"/>
      <c r="AC1" s="318" t="s">
        <v>40</v>
      </c>
      <c r="AD1" s="319"/>
      <c r="AE1" s="319"/>
      <c r="AF1" s="319"/>
      <c r="AG1" s="319"/>
      <c r="AH1" s="319"/>
      <c r="AI1" s="319"/>
      <c r="AJ1" s="319"/>
      <c r="AK1" s="9"/>
      <c r="AL1" s="9"/>
      <c r="AM1" s="10"/>
      <c r="AO1" s="316"/>
      <c r="AP1" s="318" t="s">
        <v>40</v>
      </c>
      <c r="AQ1" s="319"/>
      <c r="AR1" s="319"/>
      <c r="AS1" s="319"/>
      <c r="AT1" s="319"/>
      <c r="AU1" s="319"/>
      <c r="AV1" s="319"/>
      <c r="AW1" s="319"/>
      <c r="AX1" s="9"/>
      <c r="AY1" s="9"/>
      <c r="AZ1" s="10"/>
      <c r="BB1" s="316"/>
      <c r="BC1" s="318" t="s">
        <v>40</v>
      </c>
      <c r="BD1" s="319"/>
      <c r="BE1" s="319"/>
      <c r="BF1" s="319"/>
      <c r="BG1" s="319"/>
      <c r="BH1" s="319"/>
      <c r="BI1" s="319"/>
      <c r="BJ1" s="319"/>
      <c r="BK1" s="9"/>
      <c r="BL1" s="9"/>
      <c r="BM1" s="10"/>
    </row>
    <row r="2" spans="1:65">
      <c r="A2" s="317"/>
      <c r="B2" s="321"/>
      <c r="C2" s="322"/>
      <c r="D2" s="322"/>
      <c r="E2" s="322"/>
      <c r="F2" s="322"/>
      <c r="G2" s="322"/>
      <c r="H2" s="322"/>
      <c r="I2" s="322"/>
      <c r="L2" s="11"/>
      <c r="N2" s="317"/>
      <c r="O2" s="321"/>
      <c r="P2" s="322"/>
      <c r="Q2" s="322"/>
      <c r="R2" s="322"/>
      <c r="S2" s="322"/>
      <c r="T2" s="322"/>
      <c r="U2" s="322"/>
      <c r="V2" s="322"/>
      <c r="Y2" s="11"/>
      <c r="AB2" s="317"/>
      <c r="AC2" s="321"/>
      <c r="AD2" s="322"/>
      <c r="AE2" s="322"/>
      <c r="AF2" s="322"/>
      <c r="AG2" s="322"/>
      <c r="AH2" s="322"/>
      <c r="AI2" s="322"/>
      <c r="AJ2" s="322"/>
      <c r="AM2" s="11"/>
      <c r="AO2" s="317"/>
      <c r="AP2" s="321"/>
      <c r="AQ2" s="322"/>
      <c r="AR2" s="322"/>
      <c r="AS2" s="322"/>
      <c r="AT2" s="322"/>
      <c r="AU2" s="322"/>
      <c r="AV2" s="322"/>
      <c r="AW2" s="322"/>
      <c r="AZ2" s="11"/>
      <c r="BB2" s="317"/>
      <c r="BC2" s="321"/>
      <c r="BD2" s="322"/>
      <c r="BE2" s="322"/>
      <c r="BF2" s="322"/>
      <c r="BG2" s="322"/>
      <c r="BH2" s="322"/>
      <c r="BI2" s="322"/>
      <c r="BJ2" s="322"/>
      <c r="BM2" s="11"/>
    </row>
    <row r="3" spans="1:65">
      <c r="A3" s="317"/>
      <c r="B3" s="321"/>
      <c r="C3" s="322"/>
      <c r="D3" s="322"/>
      <c r="E3" s="322"/>
      <c r="F3" s="322"/>
      <c r="G3" s="322"/>
      <c r="H3" s="322"/>
      <c r="I3" s="322"/>
      <c r="L3" s="11"/>
      <c r="N3" s="317"/>
      <c r="O3" s="321"/>
      <c r="P3" s="322"/>
      <c r="Q3" s="322"/>
      <c r="R3" s="322"/>
      <c r="S3" s="322"/>
      <c r="T3" s="322"/>
      <c r="U3" s="322"/>
      <c r="V3" s="322"/>
      <c r="Y3" s="11"/>
      <c r="AB3" s="317"/>
      <c r="AC3" s="321"/>
      <c r="AD3" s="322"/>
      <c r="AE3" s="322"/>
      <c r="AF3" s="322"/>
      <c r="AG3" s="322"/>
      <c r="AH3" s="322"/>
      <c r="AI3" s="322"/>
      <c r="AJ3" s="322"/>
      <c r="AM3" s="11"/>
      <c r="AO3" s="317"/>
      <c r="AP3" s="321"/>
      <c r="AQ3" s="322"/>
      <c r="AR3" s="322"/>
      <c r="AS3" s="322"/>
      <c r="AT3" s="322"/>
      <c r="AU3" s="322"/>
      <c r="AV3" s="322"/>
      <c r="AW3" s="322"/>
      <c r="AZ3" s="11"/>
      <c r="BB3" s="317"/>
      <c r="BC3" s="321"/>
      <c r="BD3" s="322"/>
      <c r="BE3" s="322"/>
      <c r="BF3" s="322"/>
      <c r="BG3" s="322"/>
      <c r="BH3" s="322"/>
      <c r="BI3" s="322"/>
      <c r="BJ3" s="322"/>
      <c r="BM3" s="11"/>
    </row>
    <row r="4" spans="1:65" ht="40.5" customHeight="1">
      <c r="A4" s="317"/>
      <c r="B4" s="419"/>
      <c r="C4" s="420"/>
      <c r="D4" s="420"/>
      <c r="E4" s="420"/>
      <c r="F4" s="420"/>
      <c r="G4" s="420"/>
      <c r="H4" s="420"/>
      <c r="I4" s="420"/>
      <c r="L4" s="11"/>
      <c r="N4" s="317"/>
      <c r="O4" s="419"/>
      <c r="P4" s="420"/>
      <c r="Q4" s="420"/>
      <c r="R4" s="420"/>
      <c r="S4" s="420"/>
      <c r="T4" s="420"/>
      <c r="U4" s="420"/>
      <c r="V4" s="420"/>
      <c r="Y4" s="11"/>
      <c r="AB4" s="317"/>
      <c r="AC4" s="419"/>
      <c r="AD4" s="420"/>
      <c r="AE4" s="420"/>
      <c r="AF4" s="420"/>
      <c r="AG4" s="420"/>
      <c r="AH4" s="420"/>
      <c r="AI4" s="420"/>
      <c r="AJ4" s="420"/>
      <c r="AM4" s="11"/>
      <c r="AO4" s="317"/>
      <c r="AP4" s="419"/>
      <c r="AQ4" s="420"/>
      <c r="AR4" s="420"/>
      <c r="AS4" s="420"/>
      <c r="AT4" s="420"/>
      <c r="AU4" s="420"/>
      <c r="AV4" s="420"/>
      <c r="AW4" s="420"/>
      <c r="AZ4" s="11"/>
      <c r="BB4" s="317"/>
      <c r="BC4" s="419"/>
      <c r="BD4" s="420"/>
      <c r="BE4" s="420"/>
      <c r="BF4" s="420"/>
      <c r="BG4" s="420"/>
      <c r="BH4" s="420"/>
      <c r="BI4" s="420"/>
      <c r="BJ4" s="420"/>
      <c r="BM4" s="11"/>
    </row>
    <row r="5" spans="1:65" ht="16.5">
      <c r="A5" s="310" t="s">
        <v>54</v>
      </c>
      <c r="B5" s="311"/>
      <c r="C5" s="24" t="s">
        <v>64</v>
      </c>
      <c r="D5" s="25"/>
      <c r="E5" s="25"/>
      <c r="F5" s="25"/>
      <c r="G5" s="25"/>
      <c r="H5" s="25"/>
      <c r="I5" s="25"/>
      <c r="J5" s="25"/>
      <c r="K5" s="25"/>
      <c r="L5" s="26"/>
      <c r="N5" s="310" t="s">
        <v>54</v>
      </c>
      <c r="O5" s="311"/>
      <c r="P5" s="24" t="s">
        <v>64</v>
      </c>
      <c r="Q5" s="25"/>
      <c r="R5" s="25"/>
      <c r="S5" s="25"/>
      <c r="T5" s="25"/>
      <c r="U5" s="25"/>
      <c r="V5" s="25"/>
      <c r="W5" s="25"/>
      <c r="X5" s="25"/>
      <c r="Y5" s="26"/>
      <c r="AB5" s="310" t="s">
        <v>54</v>
      </c>
      <c r="AC5" s="311"/>
      <c r="AD5" s="24" t="s">
        <v>64</v>
      </c>
      <c r="AE5" s="25"/>
      <c r="AF5" s="25"/>
      <c r="AG5" s="25"/>
      <c r="AH5" s="25"/>
      <c r="AI5" s="25"/>
      <c r="AJ5" s="25"/>
      <c r="AK5" s="25"/>
      <c r="AL5" s="25"/>
      <c r="AM5" s="26"/>
      <c r="AO5" s="310" t="s">
        <v>54</v>
      </c>
      <c r="AP5" s="311"/>
      <c r="AQ5" s="24" t="s">
        <v>64</v>
      </c>
      <c r="AR5" s="25"/>
      <c r="AS5" s="25"/>
      <c r="AT5" s="25"/>
      <c r="AU5" s="25"/>
      <c r="AV5" s="25"/>
      <c r="AW5" s="25"/>
      <c r="AX5" s="25"/>
      <c r="AY5" s="25"/>
      <c r="AZ5" s="26"/>
      <c r="BB5" s="310" t="s">
        <v>54</v>
      </c>
      <c r="BC5" s="311"/>
      <c r="BD5" s="24" t="s">
        <v>64</v>
      </c>
      <c r="BE5" s="25"/>
      <c r="BF5" s="25"/>
      <c r="BG5" s="25"/>
      <c r="BH5" s="25"/>
      <c r="BI5" s="25"/>
      <c r="BJ5" s="25"/>
      <c r="BK5" s="25"/>
      <c r="BL5" s="25"/>
      <c r="BM5" s="26"/>
    </row>
    <row r="6" spans="1:65" ht="16.5">
      <c r="A6" s="310" t="s">
        <v>59</v>
      </c>
      <c r="B6" s="311"/>
      <c r="C6" s="24" t="s">
        <v>61</v>
      </c>
      <c r="D6" s="25"/>
      <c r="E6" s="25"/>
      <c r="F6" s="25"/>
      <c r="G6" s="25"/>
      <c r="H6" s="25"/>
      <c r="I6" s="25"/>
      <c r="J6" s="25"/>
      <c r="K6" s="25"/>
      <c r="L6" s="26"/>
      <c r="N6" s="310" t="s">
        <v>59</v>
      </c>
      <c r="O6" s="311"/>
      <c r="P6" s="24" t="s">
        <v>61</v>
      </c>
      <c r="Q6" s="25"/>
      <c r="R6" s="25"/>
      <c r="S6" s="25"/>
      <c r="T6" s="25"/>
      <c r="U6" s="25"/>
      <c r="V6" s="25"/>
      <c r="W6" s="25"/>
      <c r="X6" s="25"/>
      <c r="Y6" s="26"/>
      <c r="AB6" s="310" t="s">
        <v>59</v>
      </c>
      <c r="AC6" s="311"/>
      <c r="AD6" s="24" t="s">
        <v>61</v>
      </c>
      <c r="AE6" s="25"/>
      <c r="AF6" s="25"/>
      <c r="AG6" s="25"/>
      <c r="AH6" s="25"/>
      <c r="AI6" s="25"/>
      <c r="AJ6" s="25"/>
      <c r="AK6" s="25"/>
      <c r="AL6" s="25"/>
      <c r="AM6" s="26"/>
      <c r="AO6" s="310" t="s">
        <v>59</v>
      </c>
      <c r="AP6" s="311"/>
      <c r="AQ6" s="24" t="s">
        <v>61</v>
      </c>
      <c r="AR6" s="25"/>
      <c r="AS6" s="25"/>
      <c r="AT6" s="25"/>
      <c r="AU6" s="25"/>
      <c r="AV6" s="25"/>
      <c r="AW6" s="25"/>
      <c r="AX6" s="25"/>
      <c r="AY6" s="25"/>
      <c r="AZ6" s="26"/>
      <c r="BB6" s="310" t="s">
        <v>59</v>
      </c>
      <c r="BC6" s="311"/>
      <c r="BD6" s="24" t="s">
        <v>61</v>
      </c>
      <c r="BE6" s="25"/>
      <c r="BF6" s="25"/>
      <c r="BG6" s="25"/>
      <c r="BH6" s="25"/>
      <c r="BI6" s="25"/>
      <c r="BJ6" s="25"/>
      <c r="BK6" s="25"/>
      <c r="BL6" s="25"/>
      <c r="BM6" s="26"/>
    </row>
    <row r="7" spans="1:65" ht="16.5">
      <c r="A7" s="324" t="s">
        <v>62</v>
      </c>
      <c r="B7" s="325"/>
      <c r="C7" s="24" t="s">
        <v>63</v>
      </c>
      <c r="D7" s="25"/>
      <c r="E7" s="25"/>
      <c r="F7" s="25"/>
      <c r="G7" s="25"/>
      <c r="H7" s="25"/>
      <c r="I7" s="25"/>
      <c r="J7" s="25"/>
      <c r="K7" s="25"/>
      <c r="L7" s="26"/>
      <c r="N7" s="324" t="s">
        <v>62</v>
      </c>
      <c r="O7" s="325"/>
      <c r="P7" s="24" t="s">
        <v>63</v>
      </c>
      <c r="Q7" s="25"/>
      <c r="R7" s="25"/>
      <c r="S7" s="25"/>
      <c r="T7" s="25"/>
      <c r="U7" s="25"/>
      <c r="V7" s="25"/>
      <c r="W7" s="25"/>
      <c r="X7" s="25"/>
      <c r="Y7" s="26"/>
      <c r="AB7" s="324" t="s">
        <v>62</v>
      </c>
      <c r="AC7" s="325"/>
      <c r="AD7" s="24" t="s">
        <v>63</v>
      </c>
      <c r="AE7" s="25"/>
      <c r="AF7" s="25"/>
      <c r="AG7" s="25"/>
      <c r="AH7" s="25"/>
      <c r="AI7" s="25"/>
      <c r="AJ7" s="25"/>
      <c r="AK7" s="25"/>
      <c r="AL7" s="25"/>
      <c r="AM7" s="26"/>
      <c r="AO7" s="324" t="s">
        <v>62</v>
      </c>
      <c r="AP7" s="325"/>
      <c r="AQ7" s="24" t="s">
        <v>63</v>
      </c>
      <c r="AR7" s="25"/>
      <c r="AS7" s="25"/>
      <c r="AT7" s="25"/>
      <c r="AU7" s="25"/>
      <c r="AV7" s="25"/>
      <c r="AW7" s="25"/>
      <c r="AX7" s="25"/>
      <c r="AY7" s="25"/>
      <c r="AZ7" s="26"/>
      <c r="BB7" s="324" t="s">
        <v>62</v>
      </c>
      <c r="BC7" s="325"/>
      <c r="BD7" s="24" t="s">
        <v>63</v>
      </c>
      <c r="BE7" s="25"/>
      <c r="BF7" s="25"/>
      <c r="BG7" s="25"/>
      <c r="BH7" s="25"/>
      <c r="BI7" s="25"/>
      <c r="BJ7" s="25"/>
      <c r="BK7" s="25"/>
      <c r="BL7" s="25"/>
      <c r="BM7" s="26"/>
    </row>
    <row r="8" spans="1:65" ht="16.5">
      <c r="A8" s="310" t="s">
        <v>55</v>
      </c>
      <c r="B8" s="311"/>
      <c r="C8" s="24" t="s">
        <v>53</v>
      </c>
      <c r="D8" s="25"/>
      <c r="E8" s="25"/>
      <c r="F8" s="25"/>
      <c r="G8" s="25"/>
      <c r="H8" s="25"/>
      <c r="I8" s="25"/>
      <c r="J8" s="25"/>
      <c r="K8" s="25"/>
      <c r="L8" s="26"/>
      <c r="N8" s="310" t="s">
        <v>55</v>
      </c>
      <c r="O8" s="311"/>
      <c r="P8" s="24" t="s">
        <v>53</v>
      </c>
      <c r="Q8" s="25"/>
      <c r="R8" s="25"/>
      <c r="S8" s="25"/>
      <c r="T8" s="25"/>
      <c r="U8" s="25"/>
      <c r="V8" s="25"/>
      <c r="W8" s="25"/>
      <c r="X8" s="25"/>
      <c r="Y8" s="26"/>
      <c r="AB8" s="310" t="s">
        <v>55</v>
      </c>
      <c r="AC8" s="311"/>
      <c r="AD8" s="24" t="s">
        <v>53</v>
      </c>
      <c r="AE8" s="25"/>
      <c r="AF8" s="25"/>
      <c r="AG8" s="25"/>
      <c r="AH8" s="25"/>
      <c r="AI8" s="25"/>
      <c r="AJ8" s="25"/>
      <c r="AK8" s="25"/>
      <c r="AL8" s="25"/>
      <c r="AM8" s="26"/>
      <c r="AO8" s="310" t="s">
        <v>55</v>
      </c>
      <c r="AP8" s="311"/>
      <c r="AQ8" s="24" t="s">
        <v>53</v>
      </c>
      <c r="AR8" s="25"/>
      <c r="AS8" s="25"/>
      <c r="AT8" s="25"/>
      <c r="AU8" s="25"/>
      <c r="AV8" s="25"/>
      <c r="AW8" s="25"/>
      <c r="AX8" s="25"/>
      <c r="AY8" s="25"/>
      <c r="AZ8" s="26"/>
      <c r="BB8" s="310" t="s">
        <v>55</v>
      </c>
      <c r="BC8" s="311"/>
      <c r="BD8" s="24" t="s">
        <v>53</v>
      </c>
      <c r="BE8" s="25"/>
      <c r="BF8" s="25"/>
      <c r="BG8" s="25"/>
      <c r="BH8" s="25"/>
      <c r="BI8" s="25"/>
      <c r="BJ8" s="25"/>
      <c r="BK8" s="25"/>
      <c r="BL8" s="25"/>
      <c r="BM8" s="26"/>
    </row>
    <row r="9" spans="1:65" ht="15.75">
      <c r="A9" s="312" t="s">
        <v>754</v>
      </c>
      <c r="B9" s="313"/>
      <c r="C9" s="313"/>
      <c r="D9" s="313"/>
      <c r="E9" s="313"/>
      <c r="F9" s="313"/>
      <c r="G9" s="313"/>
      <c r="H9" s="313"/>
      <c r="I9" s="313"/>
      <c r="J9" s="313"/>
      <c r="K9" s="313"/>
      <c r="L9" s="314"/>
      <c r="N9" s="312" t="s">
        <v>754</v>
      </c>
      <c r="O9" s="313"/>
      <c r="P9" s="313"/>
      <c r="Q9" s="313"/>
      <c r="R9" s="313"/>
      <c r="S9" s="313"/>
      <c r="T9" s="313"/>
      <c r="U9" s="313"/>
      <c r="V9" s="313"/>
      <c r="W9" s="313"/>
      <c r="X9" s="313"/>
      <c r="Y9" s="314"/>
      <c r="AB9" s="312" t="s">
        <v>754</v>
      </c>
      <c r="AC9" s="313"/>
      <c r="AD9" s="313"/>
      <c r="AE9" s="313"/>
      <c r="AF9" s="313"/>
      <c r="AG9" s="313"/>
      <c r="AH9" s="313"/>
      <c r="AI9" s="313"/>
      <c r="AJ9" s="313"/>
      <c r="AK9" s="313"/>
      <c r="AL9" s="313"/>
      <c r="AM9" s="314"/>
      <c r="AO9" s="312" t="s">
        <v>754</v>
      </c>
      <c r="AP9" s="313"/>
      <c r="AQ9" s="313"/>
      <c r="AR9" s="313"/>
      <c r="AS9" s="313"/>
      <c r="AT9" s="313"/>
      <c r="AU9" s="313"/>
      <c r="AV9" s="313"/>
      <c r="AW9" s="313"/>
      <c r="AX9" s="313"/>
      <c r="AY9" s="313"/>
      <c r="AZ9" s="314"/>
      <c r="BB9" s="312" t="s">
        <v>754</v>
      </c>
      <c r="BC9" s="313"/>
      <c r="BD9" s="313"/>
      <c r="BE9" s="313"/>
      <c r="BF9" s="313"/>
      <c r="BG9" s="313"/>
      <c r="BH9" s="313"/>
      <c r="BI9" s="313"/>
      <c r="BJ9" s="313"/>
      <c r="BK9" s="313"/>
      <c r="BL9" s="313"/>
      <c r="BM9" s="314"/>
    </row>
    <row r="10" spans="1:65" ht="15.75">
      <c r="A10" s="18" t="s">
        <v>41</v>
      </c>
      <c r="C10" s="14"/>
      <c r="D10" s="14"/>
      <c r="E10" s="14"/>
      <c r="F10" s="14"/>
      <c r="G10" s="15" t="s">
        <v>42</v>
      </c>
      <c r="H10" s="16"/>
      <c r="I10" s="14"/>
      <c r="J10" s="14"/>
      <c r="K10" s="14"/>
      <c r="L10" s="19"/>
      <c r="N10" s="18" t="s">
        <v>41</v>
      </c>
      <c r="O10" s="14"/>
      <c r="P10" s="14"/>
      <c r="Q10" s="14"/>
      <c r="R10" s="14"/>
      <c r="S10" s="14"/>
      <c r="T10" s="15" t="s">
        <v>42</v>
      </c>
      <c r="U10" s="16"/>
      <c r="V10" s="14"/>
      <c r="W10" s="14"/>
      <c r="X10" s="14"/>
      <c r="Y10" s="19"/>
      <c r="AB10" s="18" t="s">
        <v>41</v>
      </c>
      <c r="AC10" s="14"/>
      <c r="AD10" s="14"/>
      <c r="AE10" s="14"/>
      <c r="AF10" s="14"/>
      <c r="AG10" s="14"/>
      <c r="AH10" s="15" t="s">
        <v>42</v>
      </c>
      <c r="AI10" s="16"/>
      <c r="AJ10" s="14"/>
      <c r="AK10" s="14"/>
      <c r="AL10" s="14"/>
      <c r="AM10" s="19"/>
      <c r="AO10" s="18" t="s">
        <v>41</v>
      </c>
      <c r="AP10" s="14"/>
      <c r="AQ10" s="14"/>
      <c r="AR10" s="14"/>
      <c r="AS10" s="14"/>
      <c r="AT10" s="14"/>
      <c r="AU10" s="15" t="s">
        <v>42</v>
      </c>
      <c r="AV10" s="16"/>
      <c r="AW10" s="14"/>
      <c r="AX10" s="14"/>
      <c r="AY10" s="14"/>
      <c r="AZ10" s="19"/>
      <c r="BB10" s="18" t="s">
        <v>41</v>
      </c>
      <c r="BC10" s="14"/>
      <c r="BD10" s="14"/>
      <c r="BE10" s="14"/>
      <c r="BF10" s="14"/>
      <c r="BG10" s="14"/>
      <c r="BH10" s="15" t="s">
        <v>42</v>
      </c>
      <c r="BI10" s="16"/>
      <c r="BJ10" s="14"/>
      <c r="BK10" s="14"/>
      <c r="BL10" s="14"/>
      <c r="BM10" s="19"/>
    </row>
    <row r="11" spans="1:65">
      <c r="A11" s="326"/>
      <c r="B11" s="327"/>
      <c r="C11" s="327"/>
      <c r="D11" s="327"/>
      <c r="E11" s="327"/>
      <c r="F11" s="327"/>
      <c r="G11" s="327"/>
      <c r="H11" s="327"/>
      <c r="I11" s="327"/>
      <c r="J11" s="327"/>
      <c r="K11" s="327"/>
      <c r="L11" s="328"/>
      <c r="N11" s="326"/>
      <c r="O11" s="327"/>
      <c r="P11" s="327"/>
      <c r="Q11" s="327"/>
      <c r="R11" s="327"/>
      <c r="S11" s="327"/>
      <c r="T11" s="327"/>
      <c r="U11" s="327"/>
      <c r="V11" s="327"/>
      <c r="W11" s="327"/>
      <c r="X11" s="327"/>
      <c r="Y11" s="328"/>
      <c r="AB11" s="326"/>
      <c r="AC11" s="327"/>
      <c r="AD11" s="327"/>
      <c r="AE11" s="327"/>
      <c r="AF11" s="327"/>
      <c r="AG11" s="327"/>
      <c r="AH11" s="327"/>
      <c r="AI11" s="327"/>
      <c r="AJ11" s="327"/>
      <c r="AK11" s="327"/>
      <c r="AL11" s="327"/>
      <c r="AM11" s="328"/>
      <c r="AO11" s="326"/>
      <c r="AP11" s="327"/>
      <c r="AQ11" s="327"/>
      <c r="AR11" s="327"/>
      <c r="AS11" s="327"/>
      <c r="AT11" s="327"/>
      <c r="AU11" s="327"/>
      <c r="AV11" s="327"/>
      <c r="AW11" s="327"/>
      <c r="AX11" s="327"/>
      <c r="AY11" s="327"/>
      <c r="AZ11" s="328"/>
      <c r="BB11" s="326"/>
      <c r="BC11" s="327"/>
      <c r="BD11" s="327"/>
      <c r="BE11" s="327"/>
      <c r="BF11" s="327"/>
      <c r="BG11" s="327"/>
      <c r="BH11" s="327"/>
      <c r="BI11" s="327"/>
      <c r="BJ11" s="327"/>
      <c r="BK11" s="327"/>
      <c r="BL11" s="327"/>
      <c r="BM11" s="328"/>
    </row>
    <row r="12" spans="1:65" ht="15.75">
      <c r="A12" s="18" t="s">
        <v>120</v>
      </c>
      <c r="B12" s="43">
        <v>45099</v>
      </c>
      <c r="C12" s="7"/>
      <c r="D12" s="15"/>
      <c r="E12" s="17"/>
      <c r="F12" s="16"/>
      <c r="G12" s="15" t="s">
        <v>480</v>
      </c>
      <c r="H12" s="43">
        <v>45099</v>
      </c>
      <c r="I12" s="17"/>
      <c r="J12" s="17"/>
      <c r="K12" s="17"/>
      <c r="L12" s="20"/>
      <c r="N12" s="18" t="s">
        <v>120</v>
      </c>
      <c r="O12" s="40">
        <v>45101</v>
      </c>
      <c r="P12" s="7"/>
      <c r="Q12" s="15"/>
      <c r="R12" s="17"/>
      <c r="S12" s="16"/>
      <c r="T12" s="15" t="s">
        <v>480</v>
      </c>
      <c r="U12" s="448">
        <v>45101</v>
      </c>
      <c r="V12" s="362"/>
      <c r="W12" s="17"/>
      <c r="X12" s="17"/>
      <c r="Y12" s="20"/>
      <c r="AB12" s="18" t="s">
        <v>120</v>
      </c>
      <c r="AC12" s="40">
        <v>45103</v>
      </c>
      <c r="AD12" s="7"/>
      <c r="AE12" s="15"/>
      <c r="AF12" s="17"/>
      <c r="AG12" s="16"/>
      <c r="AH12" s="15" t="s">
        <v>480</v>
      </c>
      <c r="AI12" s="448">
        <v>45103</v>
      </c>
      <c r="AJ12" s="362"/>
      <c r="AK12" s="17"/>
      <c r="AL12" s="17"/>
      <c r="AM12" s="20"/>
      <c r="AO12" s="18" t="s">
        <v>120</v>
      </c>
      <c r="AP12" s="40">
        <v>45105</v>
      </c>
      <c r="AQ12" s="7"/>
      <c r="AR12" s="15"/>
      <c r="AS12" s="17"/>
      <c r="AT12" s="16"/>
      <c r="AU12" s="15" t="s">
        <v>480</v>
      </c>
      <c r="AW12" s="431">
        <v>45105</v>
      </c>
      <c r="AX12" s="340"/>
      <c r="AY12" s="17"/>
      <c r="AZ12" s="20"/>
      <c r="BB12" s="18" t="s">
        <v>120</v>
      </c>
      <c r="BC12" s="446">
        <v>45107</v>
      </c>
      <c r="BD12" s="447"/>
      <c r="BE12" s="15"/>
      <c r="BF12" s="17"/>
      <c r="BG12" s="16"/>
      <c r="BH12" s="15" t="s">
        <v>480</v>
      </c>
      <c r="BI12" s="446">
        <v>45107</v>
      </c>
      <c r="BJ12" s="447"/>
      <c r="BK12" s="17"/>
      <c r="BL12" s="17"/>
      <c r="BM12" s="20"/>
    </row>
    <row r="13" spans="1:65" s="108" customFormat="1">
      <c r="A13" s="445" t="s">
        <v>44</v>
      </c>
      <c r="B13" s="332" t="s">
        <v>45</v>
      </c>
      <c r="C13" s="332" t="s">
        <v>600</v>
      </c>
      <c r="D13" s="332" t="s">
        <v>69</v>
      </c>
      <c r="E13" s="332" t="s">
        <v>70</v>
      </c>
      <c r="F13" s="332" t="s">
        <v>47</v>
      </c>
      <c r="G13" s="335" t="s">
        <v>79</v>
      </c>
      <c r="H13" s="439" t="s">
        <v>49</v>
      </c>
      <c r="I13" s="440"/>
      <c r="J13" s="441"/>
      <c r="K13" s="332" t="s">
        <v>26</v>
      </c>
      <c r="L13" s="438" t="s">
        <v>50</v>
      </c>
      <c r="N13" s="445" t="s">
        <v>44</v>
      </c>
      <c r="O13" s="332" t="s">
        <v>45</v>
      </c>
      <c r="P13" s="332" t="s">
        <v>600</v>
      </c>
      <c r="Q13" s="332" t="s">
        <v>69</v>
      </c>
      <c r="R13" s="332" t="s">
        <v>70</v>
      </c>
      <c r="S13" s="332" t="s">
        <v>47</v>
      </c>
      <c r="T13" s="335" t="s">
        <v>79</v>
      </c>
      <c r="U13" s="439" t="s">
        <v>49</v>
      </c>
      <c r="V13" s="440"/>
      <c r="W13" s="441"/>
      <c r="X13" s="332" t="s">
        <v>26</v>
      </c>
      <c r="Y13" s="438" t="s">
        <v>50</v>
      </c>
      <c r="AB13" s="445" t="s">
        <v>44</v>
      </c>
      <c r="AC13" s="332" t="s">
        <v>45</v>
      </c>
      <c r="AD13" s="332" t="s">
        <v>600</v>
      </c>
      <c r="AE13" s="332" t="s">
        <v>69</v>
      </c>
      <c r="AF13" s="332" t="s">
        <v>70</v>
      </c>
      <c r="AG13" s="332" t="s">
        <v>47</v>
      </c>
      <c r="AH13" s="335" t="s">
        <v>79</v>
      </c>
      <c r="AI13" s="439" t="s">
        <v>49</v>
      </c>
      <c r="AJ13" s="440"/>
      <c r="AK13" s="441"/>
      <c r="AL13" s="332" t="s">
        <v>26</v>
      </c>
      <c r="AM13" s="438" t="s">
        <v>50</v>
      </c>
      <c r="AO13" s="445" t="s">
        <v>44</v>
      </c>
      <c r="AP13" s="332" t="s">
        <v>45</v>
      </c>
      <c r="AQ13" s="332" t="s">
        <v>600</v>
      </c>
      <c r="AR13" s="332" t="s">
        <v>69</v>
      </c>
      <c r="AS13" s="332" t="s">
        <v>70</v>
      </c>
      <c r="AT13" s="332" t="s">
        <v>47</v>
      </c>
      <c r="AU13" s="335" t="s">
        <v>79</v>
      </c>
      <c r="AV13" s="439" t="s">
        <v>49</v>
      </c>
      <c r="AW13" s="440"/>
      <c r="AX13" s="441"/>
      <c r="AY13" s="332" t="s">
        <v>26</v>
      </c>
      <c r="AZ13" s="438" t="s">
        <v>50</v>
      </c>
      <c r="BB13" s="445" t="s">
        <v>44</v>
      </c>
      <c r="BC13" s="332" t="s">
        <v>45</v>
      </c>
      <c r="BD13" s="332" t="s">
        <v>600</v>
      </c>
      <c r="BE13" s="332" t="s">
        <v>69</v>
      </c>
      <c r="BF13" s="332" t="s">
        <v>70</v>
      </c>
      <c r="BG13" s="332" t="s">
        <v>47</v>
      </c>
      <c r="BH13" s="335" t="s">
        <v>79</v>
      </c>
      <c r="BI13" s="439" t="s">
        <v>49</v>
      </c>
      <c r="BJ13" s="440"/>
      <c r="BK13" s="441"/>
      <c r="BL13" s="332" t="s">
        <v>26</v>
      </c>
      <c r="BM13" s="438" t="s">
        <v>50</v>
      </c>
    </row>
    <row r="14" spans="1:65" s="108" customFormat="1" ht="60">
      <c r="A14" s="445"/>
      <c r="B14" s="332"/>
      <c r="C14" s="332"/>
      <c r="D14" s="332"/>
      <c r="E14" s="332"/>
      <c r="F14" s="332"/>
      <c r="G14" s="335"/>
      <c r="H14" s="27" t="s">
        <v>51</v>
      </c>
      <c r="I14" s="28" t="s">
        <v>52</v>
      </c>
      <c r="J14" s="27" t="s">
        <v>56</v>
      </c>
      <c r="K14" s="332"/>
      <c r="L14" s="438"/>
      <c r="N14" s="445"/>
      <c r="O14" s="332"/>
      <c r="P14" s="332"/>
      <c r="Q14" s="332"/>
      <c r="R14" s="332"/>
      <c r="S14" s="332"/>
      <c r="T14" s="335"/>
      <c r="U14" s="27" t="s">
        <v>51</v>
      </c>
      <c r="V14" s="28" t="s">
        <v>52</v>
      </c>
      <c r="W14" s="27" t="s">
        <v>56</v>
      </c>
      <c r="X14" s="332"/>
      <c r="Y14" s="438"/>
      <c r="AB14" s="445"/>
      <c r="AC14" s="332"/>
      <c r="AD14" s="332"/>
      <c r="AE14" s="332"/>
      <c r="AF14" s="332"/>
      <c r="AG14" s="332"/>
      <c r="AH14" s="335"/>
      <c r="AI14" s="27" t="s">
        <v>51</v>
      </c>
      <c r="AJ14" s="28" t="s">
        <v>52</v>
      </c>
      <c r="AK14" s="27" t="s">
        <v>56</v>
      </c>
      <c r="AL14" s="332"/>
      <c r="AM14" s="438"/>
      <c r="AO14" s="445"/>
      <c r="AP14" s="332"/>
      <c r="AQ14" s="332"/>
      <c r="AR14" s="332"/>
      <c r="AS14" s="332"/>
      <c r="AT14" s="332"/>
      <c r="AU14" s="335"/>
      <c r="AV14" s="27" t="s">
        <v>51</v>
      </c>
      <c r="AW14" s="28" t="s">
        <v>52</v>
      </c>
      <c r="AX14" s="27" t="s">
        <v>56</v>
      </c>
      <c r="AY14" s="332"/>
      <c r="AZ14" s="438"/>
      <c r="BB14" s="445"/>
      <c r="BC14" s="332"/>
      <c r="BD14" s="332"/>
      <c r="BE14" s="332"/>
      <c r="BF14" s="332"/>
      <c r="BG14" s="332"/>
      <c r="BH14" s="335"/>
      <c r="BI14" s="27" t="s">
        <v>51</v>
      </c>
      <c r="BJ14" s="28" t="s">
        <v>52</v>
      </c>
      <c r="BK14" s="27" t="s">
        <v>56</v>
      </c>
      <c r="BL14" s="332"/>
      <c r="BM14" s="438"/>
    </row>
    <row r="15" spans="1:65" s="107" customFormat="1" ht="33.75" customHeight="1">
      <c r="A15" s="41">
        <v>1</v>
      </c>
      <c r="B15" s="41" t="s">
        <v>71</v>
      </c>
      <c r="C15" s="41">
        <v>140</v>
      </c>
      <c r="D15" s="115" t="s">
        <v>319</v>
      </c>
      <c r="E15" s="115" t="s">
        <v>299</v>
      </c>
      <c r="F15" s="41">
        <v>95</v>
      </c>
      <c r="G15" s="41" t="s">
        <v>95</v>
      </c>
      <c r="H15" s="41">
        <v>3.5</v>
      </c>
      <c r="I15" s="41">
        <v>1</v>
      </c>
      <c r="J15" s="41">
        <v>4.5</v>
      </c>
      <c r="K15" s="41" t="s">
        <v>246</v>
      </c>
      <c r="L15" s="106"/>
      <c r="N15" s="41">
        <v>1</v>
      </c>
      <c r="O15" s="41" t="s">
        <v>71</v>
      </c>
      <c r="P15" s="41">
        <v>63</v>
      </c>
      <c r="Q15" s="115" t="s">
        <v>440</v>
      </c>
      <c r="R15" s="115" t="s">
        <v>619</v>
      </c>
      <c r="S15" s="41">
        <v>35.700000000000003</v>
      </c>
      <c r="T15" s="41" t="s">
        <v>118</v>
      </c>
      <c r="U15" s="41">
        <v>3.3</v>
      </c>
      <c r="V15" s="41">
        <v>1</v>
      </c>
      <c r="W15" s="41">
        <v>4.3</v>
      </c>
      <c r="X15" s="41" t="s">
        <v>246</v>
      </c>
      <c r="Y15" s="106"/>
      <c r="AB15" s="41">
        <v>1</v>
      </c>
      <c r="AC15" s="41" t="s">
        <v>71</v>
      </c>
      <c r="AD15" s="41">
        <v>63</v>
      </c>
      <c r="AE15" s="115" t="s">
        <v>448</v>
      </c>
      <c r="AF15" s="115" t="s">
        <v>667</v>
      </c>
      <c r="AG15" s="41">
        <v>36</v>
      </c>
      <c r="AH15" s="41" t="s">
        <v>95</v>
      </c>
      <c r="AI15" s="41">
        <v>3</v>
      </c>
      <c r="AJ15" s="41">
        <v>1</v>
      </c>
      <c r="AK15" s="41">
        <v>4</v>
      </c>
      <c r="AL15" s="41" t="s">
        <v>246</v>
      </c>
      <c r="AM15" s="106"/>
      <c r="AO15" s="41">
        <v>1</v>
      </c>
      <c r="AP15" s="41" t="s">
        <v>71</v>
      </c>
      <c r="AQ15" s="41">
        <v>63</v>
      </c>
      <c r="AR15" s="115" t="s">
        <v>414</v>
      </c>
      <c r="AS15" s="115" t="s">
        <v>693</v>
      </c>
      <c r="AT15" s="41">
        <v>31.3</v>
      </c>
      <c r="AU15" s="41" t="s">
        <v>104</v>
      </c>
      <c r="AV15" s="41">
        <v>3.5</v>
      </c>
      <c r="AW15" s="41">
        <v>1</v>
      </c>
      <c r="AX15" s="41">
        <v>4.5</v>
      </c>
      <c r="AY15" s="41" t="s">
        <v>246</v>
      </c>
      <c r="AZ15" s="106"/>
      <c r="BB15" s="41">
        <v>1</v>
      </c>
      <c r="BC15" s="41" t="s">
        <v>71</v>
      </c>
      <c r="BD15" s="41">
        <v>63</v>
      </c>
      <c r="BE15" s="41" t="s">
        <v>716</v>
      </c>
      <c r="BF15" s="41" t="s">
        <v>752</v>
      </c>
      <c r="BG15" s="41">
        <v>56.6</v>
      </c>
      <c r="BH15" s="41" t="s">
        <v>95</v>
      </c>
      <c r="BI15" s="41">
        <v>3.4</v>
      </c>
      <c r="BJ15" s="41">
        <v>1</v>
      </c>
      <c r="BK15" s="41">
        <v>4.4000000000000004</v>
      </c>
      <c r="BL15" s="41" t="s">
        <v>246</v>
      </c>
      <c r="BM15" s="106"/>
    </row>
    <row r="16" spans="1:65" s="107" customFormat="1" ht="33.75" customHeight="1">
      <c r="A16" s="41">
        <f>1+A15</f>
        <v>2</v>
      </c>
      <c r="B16" s="41" t="s">
        <v>71</v>
      </c>
      <c r="C16" s="41">
        <v>140</v>
      </c>
      <c r="D16" s="115" t="s">
        <v>299</v>
      </c>
      <c r="E16" s="115" t="s">
        <v>304</v>
      </c>
      <c r="F16" s="41">
        <v>58.6</v>
      </c>
      <c r="G16" s="41" t="s">
        <v>95</v>
      </c>
      <c r="H16" s="41">
        <v>3.5</v>
      </c>
      <c r="I16" s="41">
        <v>1</v>
      </c>
      <c r="J16" s="41">
        <v>4.5</v>
      </c>
      <c r="K16" s="41" t="s">
        <v>246</v>
      </c>
      <c r="L16" s="106"/>
      <c r="N16" s="41">
        <f t="shared" ref="N16:N47" si="0">1+N15</f>
        <v>2</v>
      </c>
      <c r="O16" s="41" t="s">
        <v>71</v>
      </c>
      <c r="P16" s="41">
        <v>63</v>
      </c>
      <c r="Q16" s="115" t="s">
        <v>395</v>
      </c>
      <c r="R16" s="115" t="s">
        <v>272</v>
      </c>
      <c r="S16" s="41">
        <v>41.5</v>
      </c>
      <c r="T16" s="41" t="s">
        <v>118</v>
      </c>
      <c r="U16" s="41">
        <v>3.3</v>
      </c>
      <c r="V16" s="41">
        <v>1</v>
      </c>
      <c r="W16" s="41">
        <v>4.3</v>
      </c>
      <c r="X16" s="41" t="s">
        <v>246</v>
      </c>
      <c r="Y16" s="106"/>
      <c r="AB16" s="41">
        <f t="shared" ref="AB16:AB47" si="1">1+AB15</f>
        <v>2</v>
      </c>
      <c r="AC16" s="41" t="s">
        <v>71</v>
      </c>
      <c r="AD16" s="41">
        <v>63</v>
      </c>
      <c r="AE16" s="115" t="s">
        <v>667</v>
      </c>
      <c r="AF16" s="115" t="s">
        <v>668</v>
      </c>
      <c r="AG16" s="41">
        <v>27</v>
      </c>
      <c r="AH16" s="41" t="s">
        <v>95</v>
      </c>
      <c r="AI16" s="41">
        <v>3</v>
      </c>
      <c r="AJ16" s="41">
        <v>1</v>
      </c>
      <c r="AK16" s="41">
        <v>4</v>
      </c>
      <c r="AL16" s="41" t="s">
        <v>246</v>
      </c>
      <c r="AM16" s="106"/>
      <c r="AO16" s="41">
        <f t="shared" ref="AO16:AO49" si="2">1+AO15</f>
        <v>2</v>
      </c>
      <c r="AP16" s="41" t="s">
        <v>71</v>
      </c>
      <c r="AQ16" s="41">
        <v>125</v>
      </c>
      <c r="AR16" s="115" t="s">
        <v>303</v>
      </c>
      <c r="AS16" s="115" t="s">
        <v>595</v>
      </c>
      <c r="AT16" s="41">
        <v>65.7</v>
      </c>
      <c r="AU16" s="41" t="s">
        <v>104</v>
      </c>
      <c r="AV16" s="41">
        <v>3.5</v>
      </c>
      <c r="AW16" s="41">
        <v>1</v>
      </c>
      <c r="AX16" s="41">
        <v>4.5</v>
      </c>
      <c r="AY16" s="41" t="s">
        <v>246</v>
      </c>
      <c r="AZ16" s="106"/>
      <c r="BB16" s="41">
        <f t="shared" ref="BB16:BB24" si="3">1+BB15</f>
        <v>2</v>
      </c>
      <c r="BC16" s="41" t="s">
        <v>71</v>
      </c>
      <c r="BD16" s="41">
        <v>63</v>
      </c>
      <c r="BE16" s="41" t="s">
        <v>102</v>
      </c>
      <c r="BF16" s="41" t="s">
        <v>171</v>
      </c>
      <c r="BG16" s="41">
        <v>33.799999999999997</v>
      </c>
      <c r="BH16" s="41" t="s">
        <v>95</v>
      </c>
      <c r="BI16" s="41">
        <v>3.4</v>
      </c>
      <c r="BJ16" s="41">
        <v>1</v>
      </c>
      <c r="BK16" s="41">
        <v>4.4000000000000004</v>
      </c>
      <c r="BL16" s="41" t="s">
        <v>246</v>
      </c>
      <c r="BM16" s="106"/>
    </row>
    <row r="17" spans="1:65" s="107" customFormat="1" ht="33.75" customHeight="1">
      <c r="A17" s="41">
        <f t="shared" ref="A17:A81" si="4">1+A16</f>
        <v>3</v>
      </c>
      <c r="B17" s="41" t="s">
        <v>71</v>
      </c>
      <c r="C17" s="41">
        <v>75</v>
      </c>
      <c r="D17" s="115" t="s">
        <v>304</v>
      </c>
      <c r="E17" s="115" t="s">
        <v>343</v>
      </c>
      <c r="F17" s="41">
        <v>111.4</v>
      </c>
      <c r="G17" s="41" t="s">
        <v>95</v>
      </c>
      <c r="H17" s="41">
        <v>3.5</v>
      </c>
      <c r="I17" s="41">
        <v>1</v>
      </c>
      <c r="J17" s="41">
        <v>4.5</v>
      </c>
      <c r="K17" s="41" t="s">
        <v>246</v>
      </c>
      <c r="L17" s="106"/>
      <c r="N17" s="41">
        <f t="shared" si="0"/>
        <v>3</v>
      </c>
      <c r="O17" s="41" t="s">
        <v>71</v>
      </c>
      <c r="P17" s="41">
        <v>63</v>
      </c>
      <c r="Q17" s="115" t="s">
        <v>272</v>
      </c>
      <c r="R17" s="115" t="s">
        <v>401</v>
      </c>
      <c r="S17" s="41">
        <v>40.5</v>
      </c>
      <c r="T17" s="41" t="s">
        <v>118</v>
      </c>
      <c r="U17" s="41">
        <v>3.3</v>
      </c>
      <c r="V17" s="41">
        <v>1</v>
      </c>
      <c r="W17" s="41">
        <v>4.3</v>
      </c>
      <c r="X17" s="41" t="s">
        <v>246</v>
      </c>
      <c r="Y17" s="106"/>
      <c r="AB17" s="41">
        <f t="shared" si="1"/>
        <v>3</v>
      </c>
      <c r="AC17" s="41" t="s">
        <v>71</v>
      </c>
      <c r="AD17" s="41">
        <v>63</v>
      </c>
      <c r="AE17" s="115" t="s">
        <v>668</v>
      </c>
      <c r="AF17" s="115" t="s">
        <v>664</v>
      </c>
      <c r="AG17" s="41">
        <v>77.099999999999994</v>
      </c>
      <c r="AH17" s="41" t="s">
        <v>95</v>
      </c>
      <c r="AI17" s="41">
        <v>3</v>
      </c>
      <c r="AJ17" s="41">
        <v>1</v>
      </c>
      <c r="AK17" s="41">
        <v>4</v>
      </c>
      <c r="AL17" s="41" t="s">
        <v>246</v>
      </c>
      <c r="AM17" s="106"/>
      <c r="AO17" s="41">
        <f t="shared" si="2"/>
        <v>3</v>
      </c>
      <c r="AP17" s="41" t="s">
        <v>71</v>
      </c>
      <c r="AQ17" s="41">
        <v>63</v>
      </c>
      <c r="AR17" s="115" t="s">
        <v>595</v>
      </c>
      <c r="AS17" s="115" t="s">
        <v>431</v>
      </c>
      <c r="AT17" s="41">
        <v>19.100000000000001</v>
      </c>
      <c r="AU17" s="41" t="s">
        <v>104</v>
      </c>
      <c r="AV17" s="41">
        <v>3.5</v>
      </c>
      <c r="AW17" s="41">
        <v>1</v>
      </c>
      <c r="AX17" s="41">
        <v>4.5</v>
      </c>
      <c r="AY17" s="41" t="s">
        <v>246</v>
      </c>
      <c r="AZ17" s="106"/>
      <c r="BB17" s="41">
        <f t="shared" si="3"/>
        <v>3</v>
      </c>
      <c r="BC17" s="41" t="s">
        <v>71</v>
      </c>
      <c r="BD17" s="41">
        <v>63</v>
      </c>
      <c r="BE17" s="115" t="s">
        <v>391</v>
      </c>
      <c r="BF17" s="115" t="s">
        <v>303</v>
      </c>
      <c r="BG17" s="41">
        <v>18.7</v>
      </c>
      <c r="BH17" s="41" t="s">
        <v>95</v>
      </c>
      <c r="BI17" s="41">
        <v>3.4</v>
      </c>
      <c r="BJ17" s="41">
        <v>1</v>
      </c>
      <c r="BK17" s="41">
        <v>4.4000000000000004</v>
      </c>
      <c r="BL17" s="41" t="s">
        <v>246</v>
      </c>
      <c r="BM17" s="106"/>
    </row>
    <row r="18" spans="1:65" s="107" customFormat="1" ht="33.75" customHeight="1">
      <c r="A18" s="41">
        <f t="shared" si="4"/>
        <v>4</v>
      </c>
      <c r="B18" s="41" t="s">
        <v>71</v>
      </c>
      <c r="C18" s="41">
        <v>63</v>
      </c>
      <c r="D18" s="115" t="s">
        <v>387</v>
      </c>
      <c r="E18" s="115" t="s">
        <v>317</v>
      </c>
      <c r="F18" s="41">
        <v>118</v>
      </c>
      <c r="G18" s="41" t="s">
        <v>95</v>
      </c>
      <c r="H18" s="41">
        <v>3.5</v>
      </c>
      <c r="I18" s="41">
        <v>1</v>
      </c>
      <c r="J18" s="41">
        <v>4.5</v>
      </c>
      <c r="K18" s="41" t="s">
        <v>246</v>
      </c>
      <c r="L18" s="106"/>
      <c r="N18" s="41">
        <f t="shared" si="0"/>
        <v>4</v>
      </c>
      <c r="O18" s="41" t="s">
        <v>71</v>
      </c>
      <c r="P18" s="41">
        <v>63</v>
      </c>
      <c r="Q18" s="115" t="s">
        <v>395</v>
      </c>
      <c r="R18" s="115" t="s">
        <v>444</v>
      </c>
      <c r="S18" s="41">
        <v>229.8</v>
      </c>
      <c r="T18" s="41" t="s">
        <v>118</v>
      </c>
      <c r="U18" s="41">
        <v>3.3</v>
      </c>
      <c r="V18" s="41">
        <v>1</v>
      </c>
      <c r="W18" s="41">
        <v>4.3</v>
      </c>
      <c r="X18" s="41" t="s">
        <v>246</v>
      </c>
      <c r="Y18" s="106"/>
      <c r="AB18" s="41">
        <f t="shared" si="1"/>
        <v>4</v>
      </c>
      <c r="AC18" s="41" t="s">
        <v>71</v>
      </c>
      <c r="AD18" s="41">
        <v>63</v>
      </c>
      <c r="AE18" s="115" t="s">
        <v>669</v>
      </c>
      <c r="AF18" s="115" t="s">
        <v>668</v>
      </c>
      <c r="AG18" s="41">
        <v>82</v>
      </c>
      <c r="AH18" s="41" t="s">
        <v>95</v>
      </c>
      <c r="AI18" s="41">
        <v>3</v>
      </c>
      <c r="AJ18" s="41">
        <v>1</v>
      </c>
      <c r="AK18" s="41">
        <v>4</v>
      </c>
      <c r="AL18" s="41" t="s">
        <v>246</v>
      </c>
      <c r="AM18" s="106"/>
      <c r="AO18" s="41">
        <f t="shared" si="2"/>
        <v>4</v>
      </c>
      <c r="AP18" s="41" t="s">
        <v>71</v>
      </c>
      <c r="AQ18" s="41">
        <v>125</v>
      </c>
      <c r="AR18" s="115" t="s">
        <v>595</v>
      </c>
      <c r="AS18" s="115" t="s">
        <v>431</v>
      </c>
      <c r="AT18" s="41">
        <v>73.2</v>
      </c>
      <c r="AU18" s="41" t="s">
        <v>104</v>
      </c>
      <c r="AV18" s="41">
        <v>3.5</v>
      </c>
      <c r="AW18" s="41">
        <v>1</v>
      </c>
      <c r="AX18" s="41">
        <v>4.5</v>
      </c>
      <c r="AY18" s="41" t="s">
        <v>246</v>
      </c>
      <c r="AZ18" s="106"/>
      <c r="BB18" s="41">
        <f t="shared" si="3"/>
        <v>4</v>
      </c>
      <c r="BC18" s="41" t="s">
        <v>71</v>
      </c>
      <c r="BD18" s="41">
        <v>63</v>
      </c>
      <c r="BE18" s="115" t="s">
        <v>605</v>
      </c>
      <c r="BF18" s="115" t="s">
        <v>557</v>
      </c>
      <c r="BG18" s="41">
        <v>56.6</v>
      </c>
      <c r="BH18" s="41" t="s">
        <v>95</v>
      </c>
      <c r="BI18" s="41">
        <v>3.4</v>
      </c>
      <c r="BJ18" s="41">
        <v>1</v>
      </c>
      <c r="BK18" s="41">
        <v>4.4000000000000004</v>
      </c>
      <c r="BL18" s="41" t="s">
        <v>246</v>
      </c>
      <c r="BM18" s="106"/>
    </row>
    <row r="19" spans="1:65" s="107" customFormat="1" ht="33.75" customHeight="1">
      <c r="A19" s="41">
        <f t="shared" si="4"/>
        <v>5</v>
      </c>
      <c r="B19" s="41" t="s">
        <v>71</v>
      </c>
      <c r="C19" s="41">
        <v>63</v>
      </c>
      <c r="D19" s="115" t="s">
        <v>304</v>
      </c>
      <c r="E19" s="115" t="s">
        <v>387</v>
      </c>
      <c r="F19" s="41">
        <v>178.5</v>
      </c>
      <c r="G19" s="41" t="s">
        <v>95</v>
      </c>
      <c r="H19" s="41">
        <v>3.5</v>
      </c>
      <c r="I19" s="41">
        <v>1</v>
      </c>
      <c r="J19" s="41">
        <v>4.5</v>
      </c>
      <c r="K19" s="41" t="s">
        <v>246</v>
      </c>
      <c r="L19" s="106"/>
      <c r="N19" s="41">
        <f t="shared" si="0"/>
        <v>5</v>
      </c>
      <c r="O19" s="41" t="s">
        <v>71</v>
      </c>
      <c r="P19" s="41">
        <v>63</v>
      </c>
      <c r="Q19" s="115" t="s">
        <v>444</v>
      </c>
      <c r="R19" s="115" t="s">
        <v>543</v>
      </c>
      <c r="S19" s="41">
        <v>307.5</v>
      </c>
      <c r="T19" s="41" t="s">
        <v>118</v>
      </c>
      <c r="U19" s="41">
        <v>3.3</v>
      </c>
      <c r="V19" s="41">
        <v>1</v>
      </c>
      <c r="W19" s="41">
        <v>4.3</v>
      </c>
      <c r="X19" s="41" t="s">
        <v>246</v>
      </c>
      <c r="Y19" s="106"/>
      <c r="AB19" s="41">
        <f t="shared" si="1"/>
        <v>5</v>
      </c>
      <c r="AC19" s="41" t="s">
        <v>71</v>
      </c>
      <c r="AD19" s="41">
        <v>63</v>
      </c>
      <c r="AE19" s="115" t="s">
        <v>659</v>
      </c>
      <c r="AF19" s="115" t="s">
        <v>670</v>
      </c>
      <c r="AG19" s="41">
        <v>120.4</v>
      </c>
      <c r="AH19" s="41" t="s">
        <v>95</v>
      </c>
      <c r="AI19" s="41">
        <v>3</v>
      </c>
      <c r="AJ19" s="41">
        <v>1</v>
      </c>
      <c r="AK19" s="41">
        <v>4</v>
      </c>
      <c r="AL19" s="41" t="s">
        <v>246</v>
      </c>
      <c r="AM19" s="106"/>
      <c r="AO19" s="41">
        <f t="shared" si="2"/>
        <v>5</v>
      </c>
      <c r="AP19" s="41" t="s">
        <v>71</v>
      </c>
      <c r="AQ19" s="41">
        <v>110</v>
      </c>
      <c r="AR19" s="115" t="s">
        <v>303</v>
      </c>
      <c r="AS19" s="115" t="s">
        <v>313</v>
      </c>
      <c r="AT19" s="41">
        <v>134.4</v>
      </c>
      <c r="AU19" s="41" t="s">
        <v>104</v>
      </c>
      <c r="AV19" s="41">
        <v>3.5</v>
      </c>
      <c r="AW19" s="41">
        <v>1</v>
      </c>
      <c r="AX19" s="41">
        <v>4.5</v>
      </c>
      <c r="AY19" s="41" t="s">
        <v>246</v>
      </c>
      <c r="AZ19" s="106"/>
      <c r="BB19" s="41">
        <f t="shared" si="3"/>
        <v>5</v>
      </c>
      <c r="BC19" s="41" t="s">
        <v>71</v>
      </c>
      <c r="BD19" s="41">
        <v>140</v>
      </c>
      <c r="BE19" s="115" t="s">
        <v>391</v>
      </c>
      <c r="BF19" s="115" t="s">
        <v>303</v>
      </c>
      <c r="BG19" s="41">
        <v>155</v>
      </c>
      <c r="BH19" s="41" t="s">
        <v>95</v>
      </c>
      <c r="BI19" s="41">
        <v>3.4</v>
      </c>
      <c r="BJ19" s="41">
        <v>1</v>
      </c>
      <c r="BK19" s="41">
        <v>4.4000000000000004</v>
      </c>
      <c r="BL19" s="41" t="s">
        <v>246</v>
      </c>
      <c r="BM19" s="106"/>
    </row>
    <row r="20" spans="1:65" s="107" customFormat="1" ht="33.75" customHeight="1">
      <c r="A20" s="41">
        <f t="shared" si="4"/>
        <v>6</v>
      </c>
      <c r="B20" s="41" t="s">
        <v>71</v>
      </c>
      <c r="C20" s="41">
        <v>63</v>
      </c>
      <c r="D20" s="115" t="s">
        <v>317</v>
      </c>
      <c r="E20" s="115" t="s">
        <v>328</v>
      </c>
      <c r="F20" s="41">
        <v>188</v>
      </c>
      <c r="G20" s="41" t="s">
        <v>95</v>
      </c>
      <c r="H20" s="41">
        <v>3.5</v>
      </c>
      <c r="I20" s="41">
        <v>1</v>
      </c>
      <c r="J20" s="41">
        <v>4.5</v>
      </c>
      <c r="K20" s="41" t="s">
        <v>246</v>
      </c>
      <c r="L20" s="106"/>
      <c r="N20" s="41">
        <f t="shared" si="0"/>
        <v>6</v>
      </c>
      <c r="O20" s="41" t="s">
        <v>71</v>
      </c>
      <c r="P20" s="41">
        <v>63</v>
      </c>
      <c r="Q20" s="115" t="s">
        <v>444</v>
      </c>
      <c r="R20" s="115" t="s">
        <v>620</v>
      </c>
      <c r="S20" s="41">
        <v>147.6</v>
      </c>
      <c r="T20" s="41" t="s">
        <v>118</v>
      </c>
      <c r="U20" s="41">
        <v>3.3</v>
      </c>
      <c r="V20" s="41">
        <v>1</v>
      </c>
      <c r="W20" s="41">
        <v>4.3</v>
      </c>
      <c r="X20" s="41" t="s">
        <v>246</v>
      </c>
      <c r="Y20" s="106"/>
      <c r="AB20" s="41">
        <f t="shared" si="1"/>
        <v>6</v>
      </c>
      <c r="AC20" s="41" t="s">
        <v>71</v>
      </c>
      <c r="AD20" s="41">
        <v>63</v>
      </c>
      <c r="AE20" s="115" t="s">
        <v>670</v>
      </c>
      <c r="AF20" s="115" t="s">
        <v>671</v>
      </c>
      <c r="AG20" s="41">
        <v>114.1</v>
      </c>
      <c r="AH20" s="41" t="s">
        <v>95</v>
      </c>
      <c r="AI20" s="41">
        <v>3</v>
      </c>
      <c r="AJ20" s="41">
        <v>1</v>
      </c>
      <c r="AK20" s="41">
        <v>4</v>
      </c>
      <c r="AL20" s="41" t="s">
        <v>246</v>
      </c>
      <c r="AM20" s="106"/>
      <c r="AO20" s="41">
        <f t="shared" si="2"/>
        <v>6</v>
      </c>
      <c r="AP20" s="41" t="s">
        <v>71</v>
      </c>
      <c r="AQ20" s="41">
        <v>110</v>
      </c>
      <c r="AR20" s="115" t="s">
        <v>313</v>
      </c>
      <c r="AS20" s="115" t="s">
        <v>340</v>
      </c>
      <c r="AT20" s="41">
        <v>50.4</v>
      </c>
      <c r="AU20" s="41" t="s">
        <v>104</v>
      </c>
      <c r="AV20" s="41">
        <v>3.5</v>
      </c>
      <c r="AW20" s="41">
        <v>1</v>
      </c>
      <c r="AX20" s="41">
        <v>4.5</v>
      </c>
      <c r="AY20" s="41" t="s">
        <v>246</v>
      </c>
      <c r="AZ20" s="106"/>
      <c r="BB20" s="41">
        <f t="shared" si="3"/>
        <v>6</v>
      </c>
      <c r="BC20" s="41" t="s">
        <v>71</v>
      </c>
      <c r="BD20" s="41">
        <v>63</v>
      </c>
      <c r="BE20" s="115" t="s">
        <v>610</v>
      </c>
      <c r="BF20" s="115" t="s">
        <v>611</v>
      </c>
      <c r="BG20" s="41">
        <v>278.39999999999998</v>
      </c>
      <c r="BH20" s="41" t="s">
        <v>95</v>
      </c>
      <c r="BI20" s="41">
        <v>3.4</v>
      </c>
      <c r="BJ20" s="41">
        <v>1</v>
      </c>
      <c r="BK20" s="41">
        <v>4.4000000000000004</v>
      </c>
      <c r="BL20" s="41" t="s">
        <v>246</v>
      </c>
      <c r="BM20" s="106"/>
    </row>
    <row r="21" spans="1:65" s="107" customFormat="1" ht="33.75" customHeight="1">
      <c r="A21" s="41">
        <f t="shared" si="4"/>
        <v>7</v>
      </c>
      <c r="B21" s="41" t="s">
        <v>71</v>
      </c>
      <c r="C21" s="41">
        <v>63</v>
      </c>
      <c r="D21" s="115" t="s">
        <v>328</v>
      </c>
      <c r="E21" s="115" t="s">
        <v>407</v>
      </c>
      <c r="F21" s="41">
        <v>8</v>
      </c>
      <c r="G21" s="41" t="s">
        <v>95</v>
      </c>
      <c r="H21" s="41">
        <v>3.5</v>
      </c>
      <c r="I21" s="41">
        <v>1</v>
      </c>
      <c r="J21" s="41">
        <v>4.5</v>
      </c>
      <c r="K21" s="41" t="s">
        <v>246</v>
      </c>
      <c r="L21" s="106"/>
      <c r="N21" s="41">
        <f t="shared" si="0"/>
        <v>7</v>
      </c>
      <c r="O21" s="41" t="s">
        <v>71</v>
      </c>
      <c r="P21" s="41">
        <v>63</v>
      </c>
      <c r="Q21" s="115" t="s">
        <v>620</v>
      </c>
      <c r="R21" s="115" t="s">
        <v>621</v>
      </c>
      <c r="S21" s="41">
        <v>51.5</v>
      </c>
      <c r="T21" s="41" t="s">
        <v>118</v>
      </c>
      <c r="U21" s="41">
        <v>3.3</v>
      </c>
      <c r="V21" s="41">
        <v>1</v>
      </c>
      <c r="W21" s="41">
        <v>4.3</v>
      </c>
      <c r="X21" s="41" t="s">
        <v>246</v>
      </c>
      <c r="Y21" s="106"/>
      <c r="AB21" s="41">
        <f t="shared" si="1"/>
        <v>7</v>
      </c>
      <c r="AC21" s="41" t="s">
        <v>71</v>
      </c>
      <c r="AD21" s="41">
        <v>63</v>
      </c>
      <c r="AE21" s="115" t="s">
        <v>670</v>
      </c>
      <c r="AF21" s="115" t="s">
        <v>666</v>
      </c>
      <c r="AG21" s="41">
        <v>117.1</v>
      </c>
      <c r="AH21" s="41" t="s">
        <v>95</v>
      </c>
      <c r="AI21" s="41">
        <v>3</v>
      </c>
      <c r="AJ21" s="41">
        <v>1</v>
      </c>
      <c r="AK21" s="41">
        <v>4</v>
      </c>
      <c r="AL21" s="41" t="s">
        <v>246</v>
      </c>
      <c r="AM21" s="106"/>
      <c r="AO21" s="41">
        <f t="shared" si="2"/>
        <v>7</v>
      </c>
      <c r="AP21" s="41" t="s">
        <v>71</v>
      </c>
      <c r="AQ21" s="41">
        <v>63</v>
      </c>
      <c r="AR21" s="115" t="s">
        <v>340</v>
      </c>
      <c r="AS21" s="115" t="s">
        <v>701</v>
      </c>
      <c r="AT21" s="41">
        <v>141.9</v>
      </c>
      <c r="AU21" s="41" t="s">
        <v>104</v>
      </c>
      <c r="AV21" s="41">
        <v>3.5</v>
      </c>
      <c r="AW21" s="41">
        <v>1</v>
      </c>
      <c r="AX21" s="41">
        <v>4.5</v>
      </c>
      <c r="AY21" s="41" t="s">
        <v>246</v>
      </c>
      <c r="AZ21" s="106"/>
      <c r="BB21" s="41">
        <f t="shared" si="3"/>
        <v>7</v>
      </c>
      <c r="BC21" s="41" t="s">
        <v>71</v>
      </c>
      <c r="BD21" s="41">
        <v>63</v>
      </c>
      <c r="BE21" s="115" t="s">
        <v>307</v>
      </c>
      <c r="BF21" s="115" t="s">
        <v>323</v>
      </c>
      <c r="BG21" s="41">
        <v>47.3</v>
      </c>
      <c r="BH21" s="41" t="s">
        <v>95</v>
      </c>
      <c r="BI21" s="41">
        <v>3.4</v>
      </c>
      <c r="BJ21" s="41">
        <v>1</v>
      </c>
      <c r="BK21" s="41">
        <v>4.4000000000000004</v>
      </c>
      <c r="BL21" s="41" t="s">
        <v>246</v>
      </c>
      <c r="BM21" s="106"/>
    </row>
    <row r="22" spans="1:65" s="107" customFormat="1" ht="33.75" customHeight="1">
      <c r="A22" s="41">
        <f t="shared" si="4"/>
        <v>8</v>
      </c>
      <c r="B22" s="41" t="s">
        <v>71</v>
      </c>
      <c r="C22" s="41">
        <v>63</v>
      </c>
      <c r="D22" s="115" t="s">
        <v>387</v>
      </c>
      <c r="E22" s="115" t="s">
        <v>410</v>
      </c>
      <c r="F22" s="41">
        <v>2.1</v>
      </c>
      <c r="G22" s="41" t="s">
        <v>95</v>
      </c>
      <c r="H22" s="41">
        <v>3.5</v>
      </c>
      <c r="I22" s="41">
        <v>1</v>
      </c>
      <c r="J22" s="41">
        <v>4.5</v>
      </c>
      <c r="K22" s="41" t="s">
        <v>246</v>
      </c>
      <c r="L22" s="106"/>
      <c r="N22" s="41">
        <f t="shared" si="0"/>
        <v>8</v>
      </c>
      <c r="O22" s="41" t="s">
        <v>71</v>
      </c>
      <c r="P22" s="41">
        <v>63</v>
      </c>
      <c r="Q22" s="115" t="s">
        <v>620</v>
      </c>
      <c r="R22" s="115" t="s">
        <v>682</v>
      </c>
      <c r="S22" s="41">
        <f>67.6+7</f>
        <v>74.599999999999994</v>
      </c>
      <c r="T22" s="41" t="s">
        <v>118</v>
      </c>
      <c r="U22" s="41">
        <v>3.3</v>
      </c>
      <c r="V22" s="41">
        <v>1</v>
      </c>
      <c r="W22" s="41">
        <v>4.3</v>
      </c>
      <c r="X22" s="41" t="s">
        <v>246</v>
      </c>
      <c r="Y22" s="106"/>
      <c r="AB22" s="41">
        <f t="shared" si="1"/>
        <v>8</v>
      </c>
      <c r="AC22" s="41" t="s">
        <v>71</v>
      </c>
      <c r="AD22" s="41">
        <v>63</v>
      </c>
      <c r="AE22" s="115" t="s">
        <v>672</v>
      </c>
      <c r="AF22" s="115" t="s">
        <v>669</v>
      </c>
      <c r="AG22" s="41">
        <v>17.399999999999999</v>
      </c>
      <c r="AH22" s="41" t="s">
        <v>95</v>
      </c>
      <c r="AI22" s="41">
        <v>3</v>
      </c>
      <c r="AJ22" s="41">
        <v>1</v>
      </c>
      <c r="AK22" s="41">
        <v>4</v>
      </c>
      <c r="AL22" s="41" t="s">
        <v>246</v>
      </c>
      <c r="AM22" s="106"/>
      <c r="AO22" s="41">
        <f t="shared" si="2"/>
        <v>8</v>
      </c>
      <c r="AP22" s="41" t="s">
        <v>71</v>
      </c>
      <c r="AQ22" s="41">
        <v>63</v>
      </c>
      <c r="AR22" s="115" t="s">
        <v>701</v>
      </c>
      <c r="AS22" s="115" t="s">
        <v>702</v>
      </c>
      <c r="AT22" s="41">
        <v>18</v>
      </c>
      <c r="AU22" s="41" t="s">
        <v>104</v>
      </c>
      <c r="AV22" s="41">
        <v>3.5</v>
      </c>
      <c r="AW22" s="41">
        <v>1</v>
      </c>
      <c r="AX22" s="41">
        <v>4.5</v>
      </c>
      <c r="AY22" s="41" t="s">
        <v>246</v>
      </c>
      <c r="AZ22" s="106"/>
      <c r="BB22" s="41">
        <f t="shared" si="3"/>
        <v>8</v>
      </c>
      <c r="BC22" s="41" t="s">
        <v>71</v>
      </c>
      <c r="BD22" s="41">
        <v>63</v>
      </c>
      <c r="BE22" s="115" t="s">
        <v>669</v>
      </c>
      <c r="BF22" s="115" t="s">
        <v>674</v>
      </c>
      <c r="BG22" s="41">
        <v>27.6</v>
      </c>
      <c r="BH22" s="41" t="s">
        <v>95</v>
      </c>
      <c r="BI22" s="41">
        <v>3.4</v>
      </c>
      <c r="BJ22" s="41">
        <v>1</v>
      </c>
      <c r="BK22" s="41">
        <v>4.4000000000000004</v>
      </c>
      <c r="BL22" s="41" t="s">
        <v>246</v>
      </c>
      <c r="BM22" s="106"/>
    </row>
    <row r="23" spans="1:65" s="107" customFormat="1" ht="33.75" customHeight="1">
      <c r="A23" s="41">
        <f t="shared" si="4"/>
        <v>9</v>
      </c>
      <c r="B23" s="41" t="s">
        <v>71</v>
      </c>
      <c r="C23" s="41">
        <v>63</v>
      </c>
      <c r="D23" s="115" t="s">
        <v>410</v>
      </c>
      <c r="E23" s="115" t="s">
        <v>402</v>
      </c>
      <c r="F23" s="41">
        <v>120</v>
      </c>
      <c r="G23" s="41" t="s">
        <v>95</v>
      </c>
      <c r="H23" s="41">
        <v>3.5</v>
      </c>
      <c r="I23" s="41">
        <v>1</v>
      </c>
      <c r="J23" s="41">
        <v>4.5</v>
      </c>
      <c r="K23" s="41" t="s">
        <v>246</v>
      </c>
      <c r="L23" s="106"/>
      <c r="N23" s="41">
        <f t="shared" si="0"/>
        <v>9</v>
      </c>
      <c r="O23" s="41" t="s">
        <v>71</v>
      </c>
      <c r="P23" s="41">
        <v>63</v>
      </c>
      <c r="Q23" s="115" t="s">
        <v>561</v>
      </c>
      <c r="R23" s="115" t="s">
        <v>622</v>
      </c>
      <c r="S23" s="41">
        <v>287.5</v>
      </c>
      <c r="T23" s="41" t="s">
        <v>118</v>
      </c>
      <c r="U23" s="41">
        <v>3.3</v>
      </c>
      <c r="V23" s="41">
        <v>1</v>
      </c>
      <c r="W23" s="41">
        <v>4.3</v>
      </c>
      <c r="X23" s="41" t="s">
        <v>246</v>
      </c>
      <c r="Y23" s="106"/>
      <c r="AB23" s="41">
        <f t="shared" si="1"/>
        <v>9</v>
      </c>
      <c r="AC23" s="41" t="s">
        <v>71</v>
      </c>
      <c r="AD23" s="41">
        <v>63</v>
      </c>
      <c r="AE23" s="115" t="s">
        <v>672</v>
      </c>
      <c r="AF23" s="115" t="s">
        <v>673</v>
      </c>
      <c r="AG23" s="41">
        <v>84.4</v>
      </c>
      <c r="AH23" s="41" t="s">
        <v>95</v>
      </c>
      <c r="AI23" s="41">
        <v>3</v>
      </c>
      <c r="AJ23" s="41">
        <v>1</v>
      </c>
      <c r="AK23" s="41">
        <v>4</v>
      </c>
      <c r="AL23" s="41" t="s">
        <v>246</v>
      </c>
      <c r="AM23" s="106"/>
      <c r="AO23" s="41">
        <f t="shared" si="2"/>
        <v>9</v>
      </c>
      <c r="AP23" s="41" t="s">
        <v>71</v>
      </c>
      <c r="AQ23" s="41">
        <v>63</v>
      </c>
      <c r="AR23" s="115" t="s">
        <v>702</v>
      </c>
      <c r="AS23" s="115" t="s">
        <v>703</v>
      </c>
      <c r="AT23" s="41">
        <v>25.7</v>
      </c>
      <c r="AU23" s="41" t="s">
        <v>104</v>
      </c>
      <c r="AV23" s="41">
        <v>3.5</v>
      </c>
      <c r="AW23" s="41">
        <v>1</v>
      </c>
      <c r="AX23" s="41">
        <v>4.5</v>
      </c>
      <c r="AY23" s="41" t="s">
        <v>246</v>
      </c>
      <c r="AZ23" s="106"/>
      <c r="BB23" s="41">
        <f t="shared" si="3"/>
        <v>9</v>
      </c>
      <c r="BC23" s="41" t="s">
        <v>71</v>
      </c>
      <c r="BD23" s="41">
        <v>63</v>
      </c>
      <c r="BE23" s="115" t="s">
        <v>639</v>
      </c>
      <c r="BF23" s="115" t="s">
        <v>630</v>
      </c>
      <c r="BG23" s="41">
        <v>121.1</v>
      </c>
      <c r="BH23" s="41" t="s">
        <v>95</v>
      </c>
      <c r="BI23" s="41">
        <v>3.4</v>
      </c>
      <c r="BJ23" s="41">
        <v>1</v>
      </c>
      <c r="BK23" s="41">
        <v>4.4000000000000004</v>
      </c>
      <c r="BL23" s="41" t="s">
        <v>246</v>
      </c>
      <c r="BM23" s="106"/>
    </row>
    <row r="24" spans="1:65" s="107" customFormat="1" ht="33.75" customHeight="1">
      <c r="A24" s="41">
        <f t="shared" si="4"/>
        <v>10</v>
      </c>
      <c r="B24" s="41" t="s">
        <v>71</v>
      </c>
      <c r="C24" s="41">
        <v>63</v>
      </c>
      <c r="D24" s="115" t="s">
        <v>402</v>
      </c>
      <c r="E24" s="115" t="s">
        <v>164</v>
      </c>
      <c r="F24" s="41">
        <v>125.9</v>
      </c>
      <c r="G24" s="41" t="s">
        <v>95</v>
      </c>
      <c r="H24" s="41">
        <v>3.5</v>
      </c>
      <c r="I24" s="41">
        <v>1</v>
      </c>
      <c r="J24" s="41">
        <v>4.5</v>
      </c>
      <c r="K24" s="41" t="s">
        <v>246</v>
      </c>
      <c r="L24" s="106"/>
      <c r="N24" s="41">
        <f t="shared" si="0"/>
        <v>10</v>
      </c>
      <c r="O24" s="41" t="s">
        <v>71</v>
      </c>
      <c r="P24" s="41">
        <v>63</v>
      </c>
      <c r="Q24" s="115" t="s">
        <v>561</v>
      </c>
      <c r="R24" s="115" t="s">
        <v>623</v>
      </c>
      <c r="S24" s="41">
        <v>561.5</v>
      </c>
      <c r="T24" s="41" t="s">
        <v>118</v>
      </c>
      <c r="U24" s="41">
        <v>3.3</v>
      </c>
      <c r="V24" s="41">
        <v>1</v>
      </c>
      <c r="W24" s="41">
        <v>4.3</v>
      </c>
      <c r="X24" s="41" t="s">
        <v>246</v>
      </c>
      <c r="Y24" s="106"/>
      <c r="AB24" s="41">
        <f t="shared" si="1"/>
        <v>10</v>
      </c>
      <c r="AC24" s="41" t="s">
        <v>71</v>
      </c>
      <c r="AD24" s="41">
        <v>63</v>
      </c>
      <c r="AE24" s="115" t="s">
        <v>669</v>
      </c>
      <c r="AF24" s="115" t="s">
        <v>674</v>
      </c>
      <c r="AG24" s="41">
        <v>44.9</v>
      </c>
      <c r="AH24" s="41" t="s">
        <v>95</v>
      </c>
      <c r="AI24" s="41">
        <v>3</v>
      </c>
      <c r="AJ24" s="41">
        <v>1</v>
      </c>
      <c r="AK24" s="41">
        <v>4</v>
      </c>
      <c r="AL24" s="41" t="s">
        <v>246</v>
      </c>
      <c r="AM24" s="106"/>
      <c r="AO24" s="41">
        <f t="shared" si="2"/>
        <v>10</v>
      </c>
      <c r="AP24" s="41" t="s">
        <v>71</v>
      </c>
      <c r="AQ24" s="41">
        <v>63</v>
      </c>
      <c r="AR24" s="115" t="s">
        <v>703</v>
      </c>
      <c r="AS24" s="115" t="s">
        <v>704</v>
      </c>
      <c r="AT24" s="41">
        <v>10</v>
      </c>
      <c r="AU24" s="41" t="s">
        <v>104</v>
      </c>
      <c r="AV24" s="41">
        <v>3.5</v>
      </c>
      <c r="AW24" s="41">
        <v>1</v>
      </c>
      <c r="AX24" s="41">
        <v>4.5</v>
      </c>
      <c r="AY24" s="41" t="s">
        <v>246</v>
      </c>
      <c r="AZ24" s="106"/>
      <c r="BB24" s="41">
        <f t="shared" si="3"/>
        <v>10</v>
      </c>
      <c r="BC24" s="41" t="s">
        <v>71</v>
      </c>
      <c r="BD24" s="41">
        <v>63</v>
      </c>
      <c r="BE24" s="115" t="s">
        <v>697</v>
      </c>
      <c r="BF24" s="115" t="s">
        <v>347</v>
      </c>
      <c r="BG24" s="41">
        <v>29.6</v>
      </c>
      <c r="BH24" s="41" t="s">
        <v>95</v>
      </c>
      <c r="BI24" s="41">
        <v>3.4</v>
      </c>
      <c r="BJ24" s="41">
        <v>1</v>
      </c>
      <c r="BK24" s="41">
        <v>4.4000000000000004</v>
      </c>
      <c r="BL24" s="41" t="s">
        <v>246</v>
      </c>
      <c r="BM24" s="106"/>
    </row>
    <row r="25" spans="1:65" s="107" customFormat="1" ht="33.75" customHeight="1">
      <c r="A25" s="41">
        <f t="shared" si="4"/>
        <v>11</v>
      </c>
      <c r="B25" s="41" t="s">
        <v>71</v>
      </c>
      <c r="C25" s="41">
        <v>63</v>
      </c>
      <c r="D25" s="115" t="s">
        <v>164</v>
      </c>
      <c r="E25" s="115" t="s">
        <v>116</v>
      </c>
      <c r="F25" s="41">
        <v>120.5</v>
      </c>
      <c r="G25" s="41" t="s">
        <v>95</v>
      </c>
      <c r="H25" s="41">
        <v>3.5</v>
      </c>
      <c r="I25" s="41">
        <v>1</v>
      </c>
      <c r="J25" s="41">
        <v>4.5</v>
      </c>
      <c r="K25" s="41" t="s">
        <v>246</v>
      </c>
      <c r="L25" s="106"/>
      <c r="N25" s="41">
        <f t="shared" si="0"/>
        <v>11</v>
      </c>
      <c r="O25" s="41" t="s">
        <v>71</v>
      </c>
      <c r="P25" s="41">
        <v>63</v>
      </c>
      <c r="Q25" s="115" t="s">
        <v>623</v>
      </c>
      <c r="R25" s="115" t="s">
        <v>624</v>
      </c>
      <c r="S25" s="41">
        <v>88.9</v>
      </c>
      <c r="T25" s="41" t="s">
        <v>118</v>
      </c>
      <c r="U25" s="41">
        <v>3.3</v>
      </c>
      <c r="V25" s="41">
        <v>1</v>
      </c>
      <c r="W25" s="41">
        <v>4.3</v>
      </c>
      <c r="X25" s="41" t="s">
        <v>246</v>
      </c>
      <c r="Y25" s="106"/>
      <c r="AB25" s="41">
        <f t="shared" si="1"/>
        <v>11</v>
      </c>
      <c r="AC25" s="41" t="s">
        <v>71</v>
      </c>
      <c r="AD25" s="41">
        <v>63</v>
      </c>
      <c r="AE25" s="115" t="s">
        <v>673</v>
      </c>
      <c r="AF25" s="115" t="s">
        <v>675</v>
      </c>
      <c r="AG25" s="41">
        <v>43.2</v>
      </c>
      <c r="AH25" s="41" t="s">
        <v>95</v>
      </c>
      <c r="AI25" s="41">
        <v>3</v>
      </c>
      <c r="AJ25" s="41">
        <v>1</v>
      </c>
      <c r="AK25" s="41">
        <v>4</v>
      </c>
      <c r="AL25" s="41" t="s">
        <v>246</v>
      </c>
      <c r="AM25" s="106"/>
      <c r="AO25" s="41">
        <f t="shared" si="2"/>
        <v>11</v>
      </c>
      <c r="AP25" s="41" t="s">
        <v>71</v>
      </c>
      <c r="AQ25" s="41">
        <v>63</v>
      </c>
      <c r="AR25" s="115" t="s">
        <v>703</v>
      </c>
      <c r="AS25" s="115" t="s">
        <v>306</v>
      </c>
      <c r="AT25" s="41">
        <v>10</v>
      </c>
      <c r="AU25" s="41" t="s">
        <v>104</v>
      </c>
      <c r="AV25" s="41">
        <v>3.5</v>
      </c>
      <c r="AW25" s="41">
        <v>1</v>
      </c>
      <c r="AX25" s="41">
        <v>4.5</v>
      </c>
      <c r="AY25" s="41" t="s">
        <v>246</v>
      </c>
      <c r="AZ25" s="106"/>
      <c r="BB25" s="434"/>
      <c r="BC25" s="434"/>
      <c r="BD25" s="434" t="s">
        <v>57</v>
      </c>
      <c r="BE25" s="434"/>
      <c r="BF25" s="434"/>
      <c r="BG25" s="434"/>
      <c r="BH25" s="434" t="s">
        <v>58</v>
      </c>
      <c r="BI25" s="434"/>
      <c r="BJ25" s="434"/>
      <c r="BK25" s="434" t="s">
        <v>34</v>
      </c>
      <c r="BL25" s="434"/>
      <c r="BM25" s="434"/>
    </row>
    <row r="26" spans="1:65" s="107" customFormat="1" ht="33.75" customHeight="1">
      <c r="A26" s="41">
        <f t="shared" si="4"/>
        <v>12</v>
      </c>
      <c r="B26" s="41" t="s">
        <v>71</v>
      </c>
      <c r="C26" s="41">
        <v>63</v>
      </c>
      <c r="D26" s="115" t="s">
        <v>410</v>
      </c>
      <c r="E26" s="115" t="s">
        <v>321</v>
      </c>
      <c r="F26" s="41">
        <v>95</v>
      </c>
      <c r="G26" s="41" t="s">
        <v>95</v>
      </c>
      <c r="H26" s="41">
        <v>3.5</v>
      </c>
      <c r="I26" s="41">
        <v>1</v>
      </c>
      <c r="J26" s="41">
        <v>4.5</v>
      </c>
      <c r="K26" s="41" t="s">
        <v>246</v>
      </c>
      <c r="L26" s="106"/>
      <c r="N26" s="41">
        <f t="shared" si="0"/>
        <v>12</v>
      </c>
      <c r="O26" s="41" t="s">
        <v>71</v>
      </c>
      <c r="P26" s="41">
        <v>63</v>
      </c>
      <c r="Q26" s="115" t="s">
        <v>623</v>
      </c>
      <c r="R26" s="115" t="s">
        <v>611</v>
      </c>
      <c r="S26" s="41">
        <v>203</v>
      </c>
      <c r="T26" s="41" t="s">
        <v>118</v>
      </c>
      <c r="U26" s="41">
        <v>3.3</v>
      </c>
      <c r="V26" s="41">
        <v>1</v>
      </c>
      <c r="W26" s="41">
        <v>4.3</v>
      </c>
      <c r="X26" s="41" t="s">
        <v>246</v>
      </c>
      <c r="Y26" s="106"/>
      <c r="AB26" s="41">
        <f t="shared" si="1"/>
        <v>12</v>
      </c>
      <c r="AC26" s="41" t="s">
        <v>71</v>
      </c>
      <c r="AD26" s="41">
        <v>63</v>
      </c>
      <c r="AE26" s="115" t="s">
        <v>675</v>
      </c>
      <c r="AF26" s="115" t="s">
        <v>676</v>
      </c>
      <c r="AG26" s="41">
        <v>62.9</v>
      </c>
      <c r="AH26" s="41" t="s">
        <v>95</v>
      </c>
      <c r="AI26" s="41">
        <v>3</v>
      </c>
      <c r="AJ26" s="41">
        <v>1</v>
      </c>
      <c r="AK26" s="41">
        <v>4</v>
      </c>
      <c r="AL26" s="41" t="s">
        <v>246</v>
      </c>
      <c r="AM26" s="106"/>
      <c r="AO26" s="41">
        <f t="shared" si="2"/>
        <v>12</v>
      </c>
      <c r="AP26" s="41" t="s">
        <v>71</v>
      </c>
      <c r="AQ26" s="41">
        <v>63</v>
      </c>
      <c r="AR26" s="115" t="s">
        <v>306</v>
      </c>
      <c r="AS26" s="115" t="s">
        <v>121</v>
      </c>
      <c r="AT26" s="41">
        <v>46.7</v>
      </c>
      <c r="AU26" s="41" t="s">
        <v>104</v>
      </c>
      <c r="AV26" s="41">
        <v>3.5</v>
      </c>
      <c r="AW26" s="41">
        <v>1</v>
      </c>
      <c r="AX26" s="41">
        <v>4.5</v>
      </c>
      <c r="AY26" s="41" t="s">
        <v>246</v>
      </c>
      <c r="AZ26" s="106"/>
      <c r="BB26" s="433" t="s">
        <v>35</v>
      </c>
      <c r="BC26" s="433"/>
      <c r="BD26" s="432"/>
      <c r="BE26" s="432"/>
      <c r="BF26" s="432"/>
      <c r="BG26" s="432"/>
      <c r="BH26" s="432"/>
      <c r="BI26" s="432"/>
      <c r="BJ26" s="432"/>
      <c r="BK26" s="432"/>
      <c r="BL26" s="432"/>
      <c r="BM26" s="432"/>
    </row>
    <row r="27" spans="1:65" s="107" customFormat="1" ht="33.75" customHeight="1">
      <c r="A27" s="41">
        <f t="shared" si="4"/>
        <v>13</v>
      </c>
      <c r="B27" s="41" t="s">
        <v>71</v>
      </c>
      <c r="C27" s="41">
        <v>63</v>
      </c>
      <c r="D27" s="115" t="s">
        <v>321</v>
      </c>
      <c r="E27" s="115" t="s">
        <v>271</v>
      </c>
      <c r="F27" s="41">
        <v>49.9</v>
      </c>
      <c r="G27" s="41" t="s">
        <v>95</v>
      </c>
      <c r="H27" s="41">
        <v>3.5</v>
      </c>
      <c r="I27" s="41">
        <v>1</v>
      </c>
      <c r="J27" s="41">
        <v>4.5</v>
      </c>
      <c r="K27" s="41" t="s">
        <v>246</v>
      </c>
      <c r="L27" s="106"/>
      <c r="N27" s="41">
        <f t="shared" si="0"/>
        <v>13</v>
      </c>
      <c r="O27" s="41" t="s">
        <v>71</v>
      </c>
      <c r="P27" s="41">
        <v>63</v>
      </c>
      <c r="Q27" s="115" t="s">
        <v>622</v>
      </c>
      <c r="R27" s="115" t="s">
        <v>625</v>
      </c>
      <c r="S27" s="41">
        <v>60</v>
      </c>
      <c r="T27" s="41" t="s">
        <v>118</v>
      </c>
      <c r="U27" s="41">
        <v>3.3</v>
      </c>
      <c r="V27" s="41">
        <v>1</v>
      </c>
      <c r="W27" s="41">
        <v>4.3</v>
      </c>
      <c r="X27" s="41" t="s">
        <v>246</v>
      </c>
      <c r="Y27" s="106"/>
      <c r="AB27" s="41">
        <f t="shared" si="1"/>
        <v>13</v>
      </c>
      <c r="AC27" s="41" t="s">
        <v>71</v>
      </c>
      <c r="AD27" s="41">
        <v>63</v>
      </c>
      <c r="AE27" s="115" t="s">
        <v>676</v>
      </c>
      <c r="AF27" s="115" t="s">
        <v>677</v>
      </c>
      <c r="AG27" s="41">
        <v>23</v>
      </c>
      <c r="AH27" s="41" t="s">
        <v>95</v>
      </c>
      <c r="AI27" s="41">
        <v>3</v>
      </c>
      <c r="AJ27" s="41">
        <v>1</v>
      </c>
      <c r="AK27" s="41">
        <v>4</v>
      </c>
      <c r="AL27" s="41" t="s">
        <v>246</v>
      </c>
      <c r="AM27" s="106"/>
      <c r="AO27" s="41">
        <f t="shared" si="2"/>
        <v>13</v>
      </c>
      <c r="AP27" s="41" t="s">
        <v>71</v>
      </c>
      <c r="AQ27" s="41">
        <v>63</v>
      </c>
      <c r="AR27" s="115" t="s">
        <v>121</v>
      </c>
      <c r="AS27" s="115" t="s">
        <v>705</v>
      </c>
      <c r="AT27" s="41">
        <v>13.5</v>
      </c>
      <c r="AU27" s="41" t="s">
        <v>104</v>
      </c>
      <c r="AV27" s="41">
        <v>3.5</v>
      </c>
      <c r="AW27" s="41">
        <v>1</v>
      </c>
      <c r="AX27" s="41">
        <v>4.5</v>
      </c>
      <c r="AY27" s="41" t="s">
        <v>246</v>
      </c>
      <c r="AZ27" s="106"/>
      <c r="BB27" s="433" t="s">
        <v>36</v>
      </c>
      <c r="BC27" s="433"/>
      <c r="BD27" s="432" t="s">
        <v>96</v>
      </c>
      <c r="BE27" s="432"/>
      <c r="BF27" s="432"/>
      <c r="BG27" s="432"/>
      <c r="BH27" s="432"/>
      <c r="BI27" s="432"/>
      <c r="BJ27" s="432"/>
      <c r="BK27" s="432"/>
      <c r="BL27" s="432"/>
      <c r="BM27" s="432"/>
    </row>
    <row r="28" spans="1:65" s="107" customFormat="1" ht="33.75" customHeight="1">
      <c r="A28" s="41">
        <f t="shared" si="4"/>
        <v>14</v>
      </c>
      <c r="B28" s="41" t="s">
        <v>71</v>
      </c>
      <c r="C28" s="41">
        <v>63</v>
      </c>
      <c r="D28" s="115" t="s">
        <v>271</v>
      </c>
      <c r="E28" s="115" t="s">
        <v>601</v>
      </c>
      <c r="F28" s="41">
        <v>37.4</v>
      </c>
      <c r="G28" s="41" t="s">
        <v>95</v>
      </c>
      <c r="H28" s="41">
        <v>3.5</v>
      </c>
      <c r="I28" s="41">
        <v>1</v>
      </c>
      <c r="J28" s="41">
        <v>4.5</v>
      </c>
      <c r="K28" s="41" t="s">
        <v>246</v>
      </c>
      <c r="L28" s="106"/>
      <c r="N28" s="41">
        <f t="shared" si="0"/>
        <v>14</v>
      </c>
      <c r="O28" s="41" t="s">
        <v>71</v>
      </c>
      <c r="P28" s="41">
        <v>63</v>
      </c>
      <c r="Q28" s="115" t="s">
        <v>622</v>
      </c>
      <c r="R28" s="115" t="s">
        <v>626</v>
      </c>
      <c r="S28" s="41">
        <v>138.30000000000001</v>
      </c>
      <c r="T28" s="41" t="s">
        <v>118</v>
      </c>
      <c r="U28" s="41">
        <v>3.3</v>
      </c>
      <c r="V28" s="41">
        <v>1</v>
      </c>
      <c r="W28" s="41">
        <v>4.3</v>
      </c>
      <c r="X28" s="41" t="s">
        <v>246</v>
      </c>
      <c r="Y28" s="106"/>
      <c r="AB28" s="41">
        <f t="shared" si="1"/>
        <v>14</v>
      </c>
      <c r="AC28" s="41" t="s">
        <v>71</v>
      </c>
      <c r="AD28" s="41">
        <v>63</v>
      </c>
      <c r="AE28" s="115" t="s">
        <v>673</v>
      </c>
      <c r="AF28" s="115" t="s">
        <v>678</v>
      </c>
      <c r="AG28" s="41">
        <v>167.6</v>
      </c>
      <c r="AH28" s="41" t="s">
        <v>95</v>
      </c>
      <c r="AI28" s="41">
        <v>3</v>
      </c>
      <c r="AJ28" s="41">
        <v>1</v>
      </c>
      <c r="AK28" s="41">
        <v>4</v>
      </c>
      <c r="AL28" s="41" t="s">
        <v>246</v>
      </c>
      <c r="AM28" s="106"/>
      <c r="AO28" s="41">
        <f t="shared" si="2"/>
        <v>14</v>
      </c>
      <c r="AP28" s="41" t="s">
        <v>71</v>
      </c>
      <c r="AQ28" s="41">
        <v>63</v>
      </c>
      <c r="AR28" s="115" t="s">
        <v>121</v>
      </c>
      <c r="AS28" s="115" t="s">
        <v>338</v>
      </c>
      <c r="AT28" s="41">
        <v>9.5</v>
      </c>
      <c r="AU28" s="41" t="s">
        <v>104</v>
      </c>
      <c r="AV28" s="41">
        <v>3.5</v>
      </c>
      <c r="AW28" s="41">
        <v>1</v>
      </c>
      <c r="AX28" s="41">
        <v>4.5</v>
      </c>
      <c r="AY28" s="41" t="s">
        <v>246</v>
      </c>
      <c r="AZ28" s="106"/>
      <c r="BB28" s="433" t="s">
        <v>37</v>
      </c>
      <c r="BC28" s="433"/>
      <c r="BD28" s="432" t="s">
        <v>753</v>
      </c>
      <c r="BE28" s="432"/>
      <c r="BF28" s="432"/>
      <c r="BG28" s="432"/>
      <c r="BH28" s="432"/>
      <c r="BI28" s="432"/>
      <c r="BJ28" s="432"/>
      <c r="BK28" s="432"/>
      <c r="BL28" s="432"/>
      <c r="BM28" s="432"/>
    </row>
    <row r="29" spans="1:65" s="107" customFormat="1" ht="33.75" customHeight="1">
      <c r="A29" s="41">
        <f t="shared" si="4"/>
        <v>15</v>
      </c>
      <c r="B29" s="41" t="s">
        <v>71</v>
      </c>
      <c r="C29" s="41">
        <v>63</v>
      </c>
      <c r="D29" s="115" t="s">
        <v>271</v>
      </c>
      <c r="E29" s="115" t="s">
        <v>602</v>
      </c>
      <c r="F29" s="41">
        <v>53</v>
      </c>
      <c r="G29" s="41" t="s">
        <v>95</v>
      </c>
      <c r="H29" s="41">
        <v>3.5</v>
      </c>
      <c r="I29" s="41">
        <v>1</v>
      </c>
      <c r="J29" s="41">
        <v>4.5</v>
      </c>
      <c r="K29" s="41" t="s">
        <v>246</v>
      </c>
      <c r="L29" s="106"/>
      <c r="N29" s="41">
        <f t="shared" si="0"/>
        <v>15</v>
      </c>
      <c r="O29" s="41" t="s">
        <v>71</v>
      </c>
      <c r="P29" s="41">
        <v>63</v>
      </c>
      <c r="Q29" s="115" t="s">
        <v>626</v>
      </c>
      <c r="R29" s="115" t="s">
        <v>627</v>
      </c>
      <c r="S29" s="41">
        <v>87.6</v>
      </c>
      <c r="T29" s="41" t="s">
        <v>118</v>
      </c>
      <c r="U29" s="41">
        <v>3.3</v>
      </c>
      <c r="V29" s="41">
        <v>1</v>
      </c>
      <c r="W29" s="41">
        <v>4.3</v>
      </c>
      <c r="X29" s="41" t="s">
        <v>246</v>
      </c>
      <c r="Y29" s="106"/>
      <c r="AB29" s="41">
        <f t="shared" si="1"/>
        <v>15</v>
      </c>
      <c r="AC29" s="41" t="s">
        <v>71</v>
      </c>
      <c r="AD29" s="41">
        <v>63</v>
      </c>
      <c r="AE29" s="115" t="s">
        <v>676</v>
      </c>
      <c r="AF29" s="115" t="s">
        <v>679</v>
      </c>
      <c r="AG29" s="41">
        <v>135.69999999999999</v>
      </c>
      <c r="AH29" s="41" t="s">
        <v>95</v>
      </c>
      <c r="AI29" s="41">
        <v>3</v>
      </c>
      <c r="AJ29" s="41">
        <v>1</v>
      </c>
      <c r="AK29" s="41">
        <v>4</v>
      </c>
      <c r="AL29" s="41" t="s">
        <v>246</v>
      </c>
      <c r="AM29" s="106"/>
      <c r="AO29" s="41">
        <f t="shared" si="2"/>
        <v>15</v>
      </c>
      <c r="AP29" s="41" t="s">
        <v>71</v>
      </c>
      <c r="AQ29" s="41">
        <v>63</v>
      </c>
      <c r="AR29" s="115" t="s">
        <v>434</v>
      </c>
      <c r="AS29" s="115" t="s">
        <v>706</v>
      </c>
      <c r="AT29" s="41">
        <v>34.4</v>
      </c>
      <c r="AU29" s="41" t="s">
        <v>104</v>
      </c>
      <c r="AV29" s="41">
        <v>3.5</v>
      </c>
      <c r="AW29" s="41">
        <v>1</v>
      </c>
      <c r="AX29" s="41">
        <v>4.5</v>
      </c>
      <c r="AY29" s="41" t="s">
        <v>246</v>
      </c>
      <c r="AZ29" s="106"/>
      <c r="BB29" s="433" t="s">
        <v>38</v>
      </c>
      <c r="BC29" s="433"/>
      <c r="BD29" s="435"/>
      <c r="BE29" s="436"/>
      <c r="BF29" s="436"/>
      <c r="BG29" s="436"/>
      <c r="BH29" s="432"/>
      <c r="BI29" s="432"/>
      <c r="BJ29" s="432"/>
      <c r="BK29" s="432"/>
      <c r="BL29" s="432"/>
      <c r="BM29" s="432"/>
    </row>
    <row r="30" spans="1:65" s="107" customFormat="1" ht="33.75" customHeight="1">
      <c r="A30" s="41">
        <f t="shared" si="4"/>
        <v>16</v>
      </c>
      <c r="B30" s="41" t="s">
        <v>71</v>
      </c>
      <c r="C30" s="41">
        <v>63</v>
      </c>
      <c r="D30" s="115" t="s">
        <v>602</v>
      </c>
      <c r="E30" s="115" t="s">
        <v>316</v>
      </c>
      <c r="F30" s="41">
        <v>23.8</v>
      </c>
      <c r="G30" s="41" t="s">
        <v>95</v>
      </c>
      <c r="H30" s="41">
        <v>3.5</v>
      </c>
      <c r="I30" s="41">
        <v>1</v>
      </c>
      <c r="J30" s="41">
        <v>4.5</v>
      </c>
      <c r="K30" s="41" t="s">
        <v>246</v>
      </c>
      <c r="L30" s="106"/>
      <c r="N30" s="41">
        <f t="shared" si="0"/>
        <v>16</v>
      </c>
      <c r="O30" s="41" t="s">
        <v>71</v>
      </c>
      <c r="P30" s="41">
        <v>63</v>
      </c>
      <c r="Q30" s="115" t="s">
        <v>626</v>
      </c>
      <c r="R30" s="115" t="s">
        <v>605</v>
      </c>
      <c r="S30" s="41">
        <v>26.8</v>
      </c>
      <c r="T30" s="41" t="s">
        <v>118</v>
      </c>
      <c r="U30" s="41">
        <v>3.3</v>
      </c>
      <c r="V30" s="41">
        <v>1</v>
      </c>
      <c r="W30" s="41">
        <v>4.3</v>
      </c>
      <c r="X30" s="41" t="s">
        <v>246</v>
      </c>
      <c r="Y30" s="106"/>
      <c r="AB30" s="41">
        <f t="shared" si="1"/>
        <v>16</v>
      </c>
      <c r="AC30" s="41" t="s">
        <v>71</v>
      </c>
      <c r="AD30" s="41">
        <v>63</v>
      </c>
      <c r="AE30" s="115" t="s">
        <v>680</v>
      </c>
      <c r="AF30" s="115" t="s">
        <v>681</v>
      </c>
      <c r="AG30" s="41">
        <v>158.9</v>
      </c>
      <c r="AH30" s="41" t="s">
        <v>95</v>
      </c>
      <c r="AI30" s="41">
        <v>3</v>
      </c>
      <c r="AJ30" s="41">
        <v>1</v>
      </c>
      <c r="AK30" s="41">
        <v>4</v>
      </c>
      <c r="AL30" s="41" t="s">
        <v>246</v>
      </c>
      <c r="AM30" s="106"/>
      <c r="AO30" s="41">
        <f t="shared" si="2"/>
        <v>16</v>
      </c>
      <c r="AP30" s="41" t="s">
        <v>71</v>
      </c>
      <c r="AQ30" s="41">
        <v>63</v>
      </c>
      <c r="AR30" s="115" t="s">
        <v>706</v>
      </c>
      <c r="AS30" s="115" t="s">
        <v>707</v>
      </c>
      <c r="AT30" s="41">
        <v>66.400000000000006</v>
      </c>
      <c r="AU30" s="41" t="s">
        <v>104</v>
      </c>
      <c r="AV30" s="41">
        <v>3.5</v>
      </c>
      <c r="AW30" s="41">
        <v>1</v>
      </c>
      <c r="AX30" s="41">
        <v>4.5</v>
      </c>
      <c r="AY30" s="41" t="s">
        <v>246</v>
      </c>
      <c r="AZ30" s="106"/>
      <c r="BB30" s="114"/>
      <c r="BC30" s="113"/>
      <c r="BD30" s="113"/>
      <c r="BE30" s="113"/>
      <c r="BF30" s="113"/>
      <c r="BG30" s="113"/>
      <c r="BH30" s="113"/>
      <c r="BI30" s="113"/>
      <c r="BJ30" s="113"/>
      <c r="BK30" s="113"/>
      <c r="BL30" s="113"/>
    </row>
    <row r="31" spans="1:65" s="107" customFormat="1" ht="33.75" customHeight="1">
      <c r="A31" s="41">
        <f t="shared" si="4"/>
        <v>17</v>
      </c>
      <c r="B31" s="41" t="s">
        <v>71</v>
      </c>
      <c r="C31" s="41">
        <v>63</v>
      </c>
      <c r="D31" s="115" t="s">
        <v>316</v>
      </c>
      <c r="E31" s="115" t="s">
        <v>601</v>
      </c>
      <c r="F31" s="41">
        <v>59.9</v>
      </c>
      <c r="G31" s="41" t="s">
        <v>95</v>
      </c>
      <c r="H31" s="41">
        <v>3.5</v>
      </c>
      <c r="I31" s="41">
        <v>1</v>
      </c>
      <c r="J31" s="41">
        <v>4.5</v>
      </c>
      <c r="K31" s="41" t="s">
        <v>246</v>
      </c>
      <c r="L31" s="106"/>
      <c r="N31" s="41">
        <f t="shared" si="0"/>
        <v>17</v>
      </c>
      <c r="O31" s="41" t="s">
        <v>71</v>
      </c>
      <c r="P31" s="41">
        <v>63</v>
      </c>
      <c r="Q31" s="115" t="s">
        <v>605</v>
      </c>
      <c r="R31" s="115" t="s">
        <v>628</v>
      </c>
      <c r="S31" s="41">
        <v>25</v>
      </c>
      <c r="T31" s="41" t="s">
        <v>118</v>
      </c>
      <c r="U31" s="41">
        <v>3.3</v>
      </c>
      <c r="V31" s="41">
        <v>1</v>
      </c>
      <c r="W31" s="41">
        <v>4.3</v>
      </c>
      <c r="X31" s="41" t="s">
        <v>246</v>
      </c>
      <c r="Y31" s="106"/>
      <c r="AB31" s="41">
        <f t="shared" si="1"/>
        <v>17</v>
      </c>
      <c r="AC31" s="41" t="s">
        <v>71</v>
      </c>
      <c r="AD31" s="41">
        <v>63</v>
      </c>
      <c r="AE31" s="115" t="s">
        <v>681</v>
      </c>
      <c r="AF31" s="115" t="s">
        <v>682</v>
      </c>
      <c r="AG31" s="41">
        <v>115.4</v>
      </c>
      <c r="AH31" s="41" t="s">
        <v>95</v>
      </c>
      <c r="AI31" s="41">
        <v>3</v>
      </c>
      <c r="AJ31" s="41">
        <v>1</v>
      </c>
      <c r="AK31" s="41">
        <v>4</v>
      </c>
      <c r="AL31" s="41" t="s">
        <v>246</v>
      </c>
      <c r="AM31" s="106"/>
      <c r="AO31" s="41">
        <f t="shared" si="2"/>
        <v>17</v>
      </c>
      <c r="AP31" s="41" t="s">
        <v>71</v>
      </c>
      <c r="AQ31" s="41">
        <v>63</v>
      </c>
      <c r="AR31" s="115" t="s">
        <v>707</v>
      </c>
      <c r="AS31" s="115" t="s">
        <v>708</v>
      </c>
      <c r="AT31" s="41">
        <v>46.7</v>
      </c>
      <c r="AU31" s="41" t="s">
        <v>104</v>
      </c>
      <c r="AV31" s="41">
        <v>3.5</v>
      </c>
      <c r="AW31" s="41">
        <v>1</v>
      </c>
      <c r="AX31" s="41">
        <v>4.5</v>
      </c>
      <c r="AY31" s="41" t="s">
        <v>246</v>
      </c>
      <c r="AZ31" s="106"/>
    </row>
    <row r="32" spans="1:65" s="107" customFormat="1" ht="33.75" customHeight="1">
      <c r="A32" s="41">
        <f t="shared" si="4"/>
        <v>18</v>
      </c>
      <c r="B32" s="41" t="s">
        <v>71</v>
      </c>
      <c r="C32" s="41">
        <v>63</v>
      </c>
      <c r="D32" s="115" t="s">
        <v>601</v>
      </c>
      <c r="E32" s="115" t="s">
        <v>424</v>
      </c>
      <c r="F32" s="41">
        <v>36.700000000000003</v>
      </c>
      <c r="G32" s="41" t="s">
        <v>95</v>
      </c>
      <c r="H32" s="41">
        <v>3.5</v>
      </c>
      <c r="I32" s="41">
        <v>1</v>
      </c>
      <c r="J32" s="41">
        <v>4.5</v>
      </c>
      <c r="K32" s="41" t="s">
        <v>246</v>
      </c>
      <c r="L32" s="106"/>
      <c r="N32" s="41">
        <f t="shared" si="0"/>
        <v>18</v>
      </c>
      <c r="O32" s="41" t="s">
        <v>71</v>
      </c>
      <c r="P32" s="41">
        <v>63</v>
      </c>
      <c r="Q32" s="115" t="s">
        <v>605</v>
      </c>
      <c r="R32" s="115" t="s">
        <v>557</v>
      </c>
      <c r="S32" s="41">
        <v>149</v>
      </c>
      <c r="T32" s="41" t="s">
        <v>118</v>
      </c>
      <c r="U32" s="41">
        <v>3.3</v>
      </c>
      <c r="V32" s="41">
        <v>1</v>
      </c>
      <c r="W32" s="41">
        <v>4.3</v>
      </c>
      <c r="X32" s="41" t="s">
        <v>246</v>
      </c>
      <c r="Y32" s="106"/>
      <c r="AB32" s="41">
        <f t="shared" si="1"/>
        <v>18</v>
      </c>
      <c r="AC32" s="41" t="s">
        <v>71</v>
      </c>
      <c r="AD32" s="41">
        <v>63</v>
      </c>
      <c r="AE32" s="115" t="s">
        <v>681</v>
      </c>
      <c r="AF32" s="115" t="s">
        <v>341</v>
      </c>
      <c r="AG32" s="41">
        <v>100.5</v>
      </c>
      <c r="AH32" s="41" t="s">
        <v>95</v>
      </c>
      <c r="AI32" s="41">
        <v>3</v>
      </c>
      <c r="AJ32" s="41">
        <v>1</v>
      </c>
      <c r="AK32" s="41">
        <v>4</v>
      </c>
      <c r="AL32" s="41" t="s">
        <v>246</v>
      </c>
      <c r="AM32" s="106"/>
      <c r="AO32" s="41">
        <f t="shared" si="2"/>
        <v>18</v>
      </c>
      <c r="AP32" s="41" t="s">
        <v>71</v>
      </c>
      <c r="AQ32" s="41">
        <v>63</v>
      </c>
      <c r="AR32" s="115" t="s">
        <v>707</v>
      </c>
      <c r="AS32" s="115" t="s">
        <v>384</v>
      </c>
      <c r="AT32" s="41">
        <v>24.2</v>
      </c>
      <c r="AU32" s="41" t="s">
        <v>104</v>
      </c>
      <c r="AV32" s="41">
        <v>3.5</v>
      </c>
      <c r="AW32" s="41">
        <v>1</v>
      </c>
      <c r="AX32" s="41">
        <v>4.5</v>
      </c>
      <c r="AY32" s="41" t="s">
        <v>246</v>
      </c>
      <c r="AZ32" s="106"/>
    </row>
    <row r="33" spans="1:52" s="107" customFormat="1" ht="33.75" customHeight="1">
      <c r="A33" s="41">
        <f t="shared" si="4"/>
        <v>19</v>
      </c>
      <c r="B33" s="41" t="s">
        <v>71</v>
      </c>
      <c r="C33" s="41">
        <v>63</v>
      </c>
      <c r="D33" s="115" t="s">
        <v>424</v>
      </c>
      <c r="E33" s="115" t="s">
        <v>755</v>
      </c>
      <c r="F33" s="41">
        <v>56</v>
      </c>
      <c r="G33" s="41" t="s">
        <v>95</v>
      </c>
      <c r="H33" s="41">
        <v>3.5</v>
      </c>
      <c r="I33" s="41">
        <v>1</v>
      </c>
      <c r="J33" s="41">
        <v>4.5</v>
      </c>
      <c r="K33" s="41" t="s">
        <v>246</v>
      </c>
      <c r="L33" s="106"/>
      <c r="N33" s="41">
        <f t="shared" si="0"/>
        <v>19</v>
      </c>
      <c r="O33" s="41" t="s">
        <v>71</v>
      </c>
      <c r="P33" s="41">
        <v>63</v>
      </c>
      <c r="Q33" s="115" t="s">
        <v>557</v>
      </c>
      <c r="R33" s="115" t="s">
        <v>632</v>
      </c>
      <c r="S33" s="41">
        <v>38.5</v>
      </c>
      <c r="T33" s="41" t="s">
        <v>118</v>
      </c>
      <c r="U33" s="41">
        <v>3.3</v>
      </c>
      <c r="V33" s="41">
        <v>1</v>
      </c>
      <c r="W33" s="41">
        <v>4.3</v>
      </c>
      <c r="X33" s="41" t="s">
        <v>246</v>
      </c>
      <c r="Y33" s="106"/>
      <c r="AB33" s="41">
        <f t="shared" si="1"/>
        <v>19</v>
      </c>
      <c r="AC33" s="41" t="s">
        <v>71</v>
      </c>
      <c r="AD33" s="41">
        <v>63</v>
      </c>
      <c r="AE33" s="115" t="s">
        <v>551</v>
      </c>
      <c r="AF33" s="115" t="s">
        <v>674</v>
      </c>
      <c r="AG33" s="41">
        <v>143.4</v>
      </c>
      <c r="AH33" s="41" t="s">
        <v>95</v>
      </c>
      <c r="AI33" s="41">
        <v>3</v>
      </c>
      <c r="AJ33" s="41">
        <v>1</v>
      </c>
      <c r="AK33" s="41">
        <v>4</v>
      </c>
      <c r="AL33" s="41" t="s">
        <v>246</v>
      </c>
      <c r="AM33" s="106"/>
      <c r="AO33" s="41">
        <f t="shared" si="2"/>
        <v>19</v>
      </c>
      <c r="AP33" s="41" t="s">
        <v>71</v>
      </c>
      <c r="AQ33" s="41">
        <v>63</v>
      </c>
      <c r="AR33" s="115" t="s">
        <v>384</v>
      </c>
      <c r="AS33" s="115" t="s">
        <v>709</v>
      </c>
      <c r="AT33" s="41">
        <v>20</v>
      </c>
      <c r="AU33" s="41" t="s">
        <v>104</v>
      </c>
      <c r="AV33" s="41">
        <v>3.5</v>
      </c>
      <c r="AW33" s="41">
        <v>1</v>
      </c>
      <c r="AX33" s="41">
        <v>4.5</v>
      </c>
      <c r="AY33" s="41" t="s">
        <v>246</v>
      </c>
      <c r="AZ33" s="106"/>
    </row>
    <row r="34" spans="1:52" s="107" customFormat="1" ht="33.75" customHeight="1">
      <c r="A34" s="41">
        <f t="shared" si="4"/>
        <v>20</v>
      </c>
      <c r="B34" s="41" t="s">
        <v>71</v>
      </c>
      <c r="C34" s="41">
        <v>63</v>
      </c>
      <c r="D34" s="115" t="s">
        <v>424</v>
      </c>
      <c r="E34" s="115" t="s">
        <v>110</v>
      </c>
      <c r="F34" s="41">
        <v>20</v>
      </c>
      <c r="G34" s="41" t="s">
        <v>95</v>
      </c>
      <c r="H34" s="41">
        <v>3.5</v>
      </c>
      <c r="I34" s="41">
        <v>1</v>
      </c>
      <c r="J34" s="41">
        <v>4.5</v>
      </c>
      <c r="K34" s="41" t="s">
        <v>246</v>
      </c>
      <c r="L34" s="106"/>
      <c r="N34" s="41">
        <f t="shared" si="0"/>
        <v>20</v>
      </c>
      <c r="O34" s="41" t="s">
        <v>71</v>
      </c>
      <c r="P34" s="41">
        <v>63</v>
      </c>
      <c r="Q34" s="115" t="s">
        <v>625</v>
      </c>
      <c r="R34" s="115" t="s">
        <v>629</v>
      </c>
      <c r="S34" s="41">
        <v>91</v>
      </c>
      <c r="T34" s="41" t="s">
        <v>118</v>
      </c>
      <c r="U34" s="41">
        <v>3.3</v>
      </c>
      <c r="V34" s="41">
        <v>1</v>
      </c>
      <c r="W34" s="41">
        <v>4.3</v>
      </c>
      <c r="X34" s="41" t="s">
        <v>246</v>
      </c>
      <c r="Y34" s="106"/>
      <c r="AB34" s="41">
        <f t="shared" si="1"/>
        <v>20</v>
      </c>
      <c r="AC34" s="41" t="s">
        <v>71</v>
      </c>
      <c r="AD34" s="41">
        <v>63</v>
      </c>
      <c r="AE34" s="115" t="s">
        <v>674</v>
      </c>
      <c r="AF34" s="115" t="s">
        <v>665</v>
      </c>
      <c r="AG34" s="41">
        <v>156.9</v>
      </c>
      <c r="AH34" s="41" t="s">
        <v>95</v>
      </c>
      <c r="AI34" s="41">
        <v>3</v>
      </c>
      <c r="AJ34" s="41">
        <v>1</v>
      </c>
      <c r="AK34" s="41">
        <v>4</v>
      </c>
      <c r="AL34" s="41" t="s">
        <v>246</v>
      </c>
      <c r="AM34" s="106"/>
      <c r="AO34" s="41">
        <f t="shared" si="2"/>
        <v>20</v>
      </c>
      <c r="AP34" s="41" t="s">
        <v>71</v>
      </c>
      <c r="AQ34" s="41">
        <v>63</v>
      </c>
      <c r="AR34" s="115" t="s">
        <v>384</v>
      </c>
      <c r="AS34" s="115" t="s">
        <v>710</v>
      </c>
      <c r="AT34" s="41">
        <v>122.6</v>
      </c>
      <c r="AU34" s="41" t="s">
        <v>104</v>
      </c>
      <c r="AV34" s="41">
        <v>3.5</v>
      </c>
      <c r="AW34" s="41">
        <v>1</v>
      </c>
      <c r="AX34" s="41">
        <v>4.5</v>
      </c>
      <c r="AY34" s="41" t="s">
        <v>246</v>
      </c>
      <c r="AZ34" s="106"/>
    </row>
    <row r="35" spans="1:52" s="107" customFormat="1" ht="33.75" customHeight="1">
      <c r="A35" s="41">
        <f t="shared" si="4"/>
        <v>21</v>
      </c>
      <c r="B35" s="41" t="s">
        <v>71</v>
      </c>
      <c r="C35" s="41">
        <v>63</v>
      </c>
      <c r="D35" s="115" t="s">
        <v>110</v>
      </c>
      <c r="E35" s="115" t="s">
        <v>159</v>
      </c>
      <c r="F35" s="41">
        <v>106</v>
      </c>
      <c r="G35" s="41" t="s">
        <v>95</v>
      </c>
      <c r="H35" s="41">
        <v>3.5</v>
      </c>
      <c r="I35" s="41">
        <v>1</v>
      </c>
      <c r="J35" s="41">
        <v>4.5</v>
      </c>
      <c r="K35" s="41" t="s">
        <v>246</v>
      </c>
      <c r="L35" s="106"/>
      <c r="N35" s="41">
        <f t="shared" si="0"/>
        <v>21</v>
      </c>
      <c r="O35" s="41" t="s">
        <v>71</v>
      </c>
      <c r="P35" s="41">
        <v>63</v>
      </c>
      <c r="Q35" s="115" t="s">
        <v>629</v>
      </c>
      <c r="R35" s="115" t="s">
        <v>630</v>
      </c>
      <c r="S35" s="41">
        <v>18</v>
      </c>
      <c r="T35" s="41" t="s">
        <v>118</v>
      </c>
      <c r="U35" s="41">
        <v>3.3</v>
      </c>
      <c r="V35" s="41">
        <v>1</v>
      </c>
      <c r="W35" s="41">
        <v>4.3</v>
      </c>
      <c r="X35" s="41" t="s">
        <v>246</v>
      </c>
      <c r="Y35" s="106"/>
      <c r="AB35" s="41">
        <f t="shared" si="1"/>
        <v>21</v>
      </c>
      <c r="AC35" s="41" t="s">
        <v>71</v>
      </c>
      <c r="AD35" s="41">
        <v>63</v>
      </c>
      <c r="AE35" s="115" t="s">
        <v>680</v>
      </c>
      <c r="AF35" s="115" t="s">
        <v>551</v>
      </c>
      <c r="AG35" s="41">
        <v>55</v>
      </c>
      <c r="AH35" s="41" t="s">
        <v>95</v>
      </c>
      <c r="AI35" s="41">
        <v>3</v>
      </c>
      <c r="AJ35" s="41">
        <v>1</v>
      </c>
      <c r="AK35" s="41">
        <v>4</v>
      </c>
      <c r="AL35" s="41" t="s">
        <v>246</v>
      </c>
      <c r="AM35" s="106"/>
      <c r="AO35" s="41">
        <f t="shared" si="2"/>
        <v>21</v>
      </c>
      <c r="AP35" s="41" t="s">
        <v>71</v>
      </c>
      <c r="AQ35" s="41">
        <v>63</v>
      </c>
      <c r="AR35" s="115" t="s">
        <v>709</v>
      </c>
      <c r="AS35" s="115" t="s">
        <v>352</v>
      </c>
      <c r="AT35" s="41">
        <v>68</v>
      </c>
      <c r="AU35" s="41" t="s">
        <v>104</v>
      </c>
      <c r="AV35" s="41">
        <v>3.5</v>
      </c>
      <c r="AW35" s="41">
        <v>1</v>
      </c>
      <c r="AX35" s="41">
        <v>4.5</v>
      </c>
      <c r="AY35" s="41" t="s">
        <v>246</v>
      </c>
      <c r="AZ35" s="106"/>
    </row>
    <row r="36" spans="1:52" s="107" customFormat="1" ht="33.75" customHeight="1">
      <c r="A36" s="41">
        <f t="shared" si="4"/>
        <v>22</v>
      </c>
      <c r="B36" s="41" t="s">
        <v>71</v>
      </c>
      <c r="C36" s="41">
        <v>63</v>
      </c>
      <c r="D36" s="115" t="s">
        <v>110</v>
      </c>
      <c r="E36" s="115" t="s">
        <v>342</v>
      </c>
      <c r="F36" s="41">
        <v>144.30000000000001</v>
      </c>
      <c r="G36" s="41" t="s">
        <v>95</v>
      </c>
      <c r="H36" s="41">
        <v>3.5</v>
      </c>
      <c r="I36" s="41">
        <v>1</v>
      </c>
      <c r="J36" s="41">
        <v>4.5</v>
      </c>
      <c r="K36" s="41" t="s">
        <v>246</v>
      </c>
      <c r="L36" s="106"/>
      <c r="N36" s="41">
        <f t="shared" si="0"/>
        <v>22</v>
      </c>
      <c r="O36" s="41" t="s">
        <v>71</v>
      </c>
      <c r="P36" s="41">
        <v>63</v>
      </c>
      <c r="Q36" s="115" t="s">
        <v>630</v>
      </c>
      <c r="R36" s="115" t="s">
        <v>627</v>
      </c>
      <c r="S36" s="41">
        <v>31</v>
      </c>
      <c r="T36" s="41" t="s">
        <v>118</v>
      </c>
      <c r="U36" s="41">
        <v>3.3</v>
      </c>
      <c r="V36" s="41">
        <v>1</v>
      </c>
      <c r="W36" s="41">
        <v>4.3</v>
      </c>
      <c r="X36" s="41" t="s">
        <v>246</v>
      </c>
      <c r="Y36" s="106"/>
      <c r="AB36" s="41">
        <f t="shared" si="1"/>
        <v>22</v>
      </c>
      <c r="AC36" s="41" t="s">
        <v>71</v>
      </c>
      <c r="AD36" s="41">
        <v>63</v>
      </c>
      <c r="AE36" s="115" t="s">
        <v>678</v>
      </c>
      <c r="AF36" s="115" t="s">
        <v>683</v>
      </c>
      <c r="AG36" s="41">
        <v>41</v>
      </c>
      <c r="AH36" s="41" t="s">
        <v>95</v>
      </c>
      <c r="AI36" s="41">
        <v>3</v>
      </c>
      <c r="AJ36" s="41">
        <v>1</v>
      </c>
      <c r="AK36" s="41">
        <v>4</v>
      </c>
      <c r="AL36" s="41" t="s">
        <v>246</v>
      </c>
      <c r="AM36" s="106"/>
      <c r="AO36" s="41">
        <f t="shared" si="2"/>
        <v>22</v>
      </c>
      <c r="AP36" s="41" t="s">
        <v>71</v>
      </c>
      <c r="AQ36" s="41">
        <v>90</v>
      </c>
      <c r="AR36" s="115" t="s">
        <v>340</v>
      </c>
      <c r="AS36" s="115" t="s">
        <v>355</v>
      </c>
      <c r="AT36" s="41">
        <f>35.5+4.3</f>
        <v>39.799999999999997</v>
      </c>
      <c r="AU36" s="41" t="s">
        <v>104</v>
      </c>
      <c r="AV36" s="41">
        <v>3.5</v>
      </c>
      <c r="AW36" s="41">
        <v>1</v>
      </c>
      <c r="AX36" s="41">
        <v>4.5</v>
      </c>
      <c r="AY36" s="41" t="s">
        <v>246</v>
      </c>
      <c r="AZ36" s="106"/>
    </row>
    <row r="37" spans="1:52" s="107" customFormat="1" ht="33.75" customHeight="1">
      <c r="A37" s="41">
        <f t="shared" si="4"/>
        <v>23</v>
      </c>
      <c r="B37" s="41" t="s">
        <v>71</v>
      </c>
      <c r="C37" s="41">
        <v>63</v>
      </c>
      <c r="D37" s="115" t="s">
        <v>342</v>
      </c>
      <c r="E37" s="115" t="s">
        <v>114</v>
      </c>
      <c r="F37" s="41">
        <v>52.8</v>
      </c>
      <c r="G37" s="41" t="s">
        <v>95</v>
      </c>
      <c r="H37" s="41">
        <v>3.5</v>
      </c>
      <c r="I37" s="41">
        <v>1</v>
      </c>
      <c r="J37" s="41">
        <v>4.5</v>
      </c>
      <c r="K37" s="41" t="s">
        <v>246</v>
      </c>
      <c r="L37" s="106"/>
      <c r="N37" s="41">
        <f t="shared" si="0"/>
        <v>23</v>
      </c>
      <c r="O37" s="41" t="s">
        <v>71</v>
      </c>
      <c r="P37" s="41">
        <v>63</v>
      </c>
      <c r="Q37" s="115" t="s">
        <v>627</v>
      </c>
      <c r="R37" s="115" t="s">
        <v>631</v>
      </c>
      <c r="S37" s="41">
        <v>82.4</v>
      </c>
      <c r="T37" s="41" t="s">
        <v>118</v>
      </c>
      <c r="U37" s="41">
        <v>3.3</v>
      </c>
      <c r="V37" s="41">
        <v>1</v>
      </c>
      <c r="W37" s="41">
        <v>4.3</v>
      </c>
      <c r="X37" s="41" t="s">
        <v>246</v>
      </c>
      <c r="Y37" s="106"/>
      <c r="AB37" s="41">
        <f t="shared" si="1"/>
        <v>23</v>
      </c>
      <c r="AC37" s="41" t="s">
        <v>71</v>
      </c>
      <c r="AD37" s="41">
        <v>63</v>
      </c>
      <c r="AE37" s="115" t="s">
        <v>683</v>
      </c>
      <c r="AF37" s="115" t="s">
        <v>684</v>
      </c>
      <c r="AG37" s="41">
        <v>7.8</v>
      </c>
      <c r="AH37" s="41" t="s">
        <v>95</v>
      </c>
      <c r="AI37" s="41">
        <v>3</v>
      </c>
      <c r="AJ37" s="41">
        <v>1</v>
      </c>
      <c r="AK37" s="41">
        <v>4</v>
      </c>
      <c r="AL37" s="41" t="s">
        <v>246</v>
      </c>
      <c r="AM37" s="106"/>
      <c r="AO37" s="41">
        <f t="shared" si="2"/>
        <v>23</v>
      </c>
      <c r="AP37" s="41" t="s">
        <v>71</v>
      </c>
      <c r="AQ37" s="41">
        <v>63</v>
      </c>
      <c r="AR37" s="115" t="s">
        <v>355</v>
      </c>
      <c r="AS37" s="115" t="s">
        <v>711</v>
      </c>
      <c r="AT37" s="41">
        <v>273.3</v>
      </c>
      <c r="AU37" s="41" t="s">
        <v>104</v>
      </c>
      <c r="AV37" s="41">
        <v>3.5</v>
      </c>
      <c r="AW37" s="41">
        <v>1</v>
      </c>
      <c r="AX37" s="41">
        <v>4.5</v>
      </c>
      <c r="AY37" s="41" t="s">
        <v>246</v>
      </c>
      <c r="AZ37" s="106"/>
    </row>
    <row r="38" spans="1:52" s="107" customFormat="1" ht="33.75" customHeight="1">
      <c r="A38" s="41">
        <f t="shared" si="4"/>
        <v>24</v>
      </c>
      <c r="B38" s="41" t="s">
        <v>71</v>
      </c>
      <c r="C38" s="41">
        <v>63</v>
      </c>
      <c r="D38" s="115" t="s">
        <v>342</v>
      </c>
      <c r="E38" s="115" t="s">
        <v>603</v>
      </c>
      <c r="F38" s="41">
        <v>12.5</v>
      </c>
      <c r="G38" s="41" t="s">
        <v>95</v>
      </c>
      <c r="H38" s="41">
        <v>3.5</v>
      </c>
      <c r="I38" s="41">
        <v>1</v>
      </c>
      <c r="J38" s="41">
        <v>4.5</v>
      </c>
      <c r="K38" s="41" t="s">
        <v>246</v>
      </c>
      <c r="L38" s="106"/>
      <c r="N38" s="41">
        <f t="shared" si="0"/>
        <v>24</v>
      </c>
      <c r="O38" s="41" t="s">
        <v>71</v>
      </c>
      <c r="P38" s="41">
        <v>63</v>
      </c>
      <c r="Q38" s="115" t="s">
        <v>633</v>
      </c>
      <c r="R38" s="115" t="s">
        <v>607</v>
      </c>
      <c r="S38" s="41">
        <v>91</v>
      </c>
      <c r="T38" s="41" t="s">
        <v>118</v>
      </c>
      <c r="U38" s="41">
        <v>3.3</v>
      </c>
      <c r="V38" s="41">
        <v>1</v>
      </c>
      <c r="W38" s="41">
        <v>4.3</v>
      </c>
      <c r="X38" s="41" t="s">
        <v>246</v>
      </c>
      <c r="Y38" s="106"/>
      <c r="AB38" s="41">
        <f t="shared" si="1"/>
        <v>24</v>
      </c>
      <c r="AC38" s="41" t="s">
        <v>71</v>
      </c>
      <c r="AD38" s="41">
        <v>63</v>
      </c>
      <c r="AE38" s="115" t="s">
        <v>684</v>
      </c>
      <c r="AF38" s="115" t="s">
        <v>685</v>
      </c>
      <c r="AG38" s="41">
        <v>58.5</v>
      </c>
      <c r="AH38" s="41" t="s">
        <v>95</v>
      </c>
      <c r="AI38" s="41">
        <v>3</v>
      </c>
      <c r="AJ38" s="41">
        <v>1</v>
      </c>
      <c r="AK38" s="41">
        <v>4</v>
      </c>
      <c r="AL38" s="41" t="s">
        <v>246</v>
      </c>
      <c r="AM38" s="106"/>
      <c r="AO38" s="41">
        <f t="shared" si="2"/>
        <v>24</v>
      </c>
      <c r="AP38" s="41" t="s">
        <v>71</v>
      </c>
      <c r="AQ38" s="41">
        <v>63</v>
      </c>
      <c r="AR38" s="115" t="s">
        <v>712</v>
      </c>
      <c r="AS38" s="115" t="s">
        <v>597</v>
      </c>
      <c r="AT38" s="41">
        <v>54.7</v>
      </c>
      <c r="AU38" s="41" t="s">
        <v>104</v>
      </c>
      <c r="AV38" s="41">
        <v>3.5</v>
      </c>
      <c r="AW38" s="41">
        <v>1</v>
      </c>
      <c r="AX38" s="41">
        <v>4.5</v>
      </c>
      <c r="AY38" s="41" t="s">
        <v>246</v>
      </c>
      <c r="AZ38" s="106"/>
    </row>
    <row r="39" spans="1:52" s="107" customFormat="1" ht="33.75" customHeight="1">
      <c r="A39" s="41">
        <f t="shared" si="4"/>
        <v>25</v>
      </c>
      <c r="B39" s="41" t="s">
        <v>71</v>
      </c>
      <c r="C39" s="41">
        <v>63</v>
      </c>
      <c r="D39" s="115" t="s">
        <v>603</v>
      </c>
      <c r="E39" s="115" t="s">
        <v>322</v>
      </c>
      <c r="F39" s="41">
        <v>116.5</v>
      </c>
      <c r="G39" s="41" t="s">
        <v>95</v>
      </c>
      <c r="H39" s="41">
        <v>3.5</v>
      </c>
      <c r="I39" s="41">
        <v>1</v>
      </c>
      <c r="J39" s="41">
        <v>4.5</v>
      </c>
      <c r="K39" s="41" t="s">
        <v>246</v>
      </c>
      <c r="L39" s="106"/>
      <c r="N39" s="41">
        <f t="shared" si="0"/>
        <v>25</v>
      </c>
      <c r="O39" s="41" t="s">
        <v>71</v>
      </c>
      <c r="P39" s="41">
        <v>63</v>
      </c>
      <c r="Q39" s="115" t="s">
        <v>606</v>
      </c>
      <c r="R39" s="115" t="s">
        <v>634</v>
      </c>
      <c r="S39" s="41">
        <v>41</v>
      </c>
      <c r="T39" s="41" t="s">
        <v>118</v>
      </c>
      <c r="U39" s="41">
        <v>3.3</v>
      </c>
      <c r="V39" s="41">
        <v>1</v>
      </c>
      <c r="W39" s="41">
        <v>4.3</v>
      </c>
      <c r="X39" s="41" t="s">
        <v>246</v>
      </c>
      <c r="Y39" s="106"/>
      <c r="AB39" s="41">
        <f t="shared" si="1"/>
        <v>25</v>
      </c>
      <c r="AC39" s="41" t="s">
        <v>71</v>
      </c>
      <c r="AD39" s="41">
        <v>63</v>
      </c>
      <c r="AE39" s="115" t="s">
        <v>685</v>
      </c>
      <c r="AF39" s="115" t="s">
        <v>686</v>
      </c>
      <c r="AG39" s="41">
        <v>28.2</v>
      </c>
      <c r="AH39" s="41" t="s">
        <v>95</v>
      </c>
      <c r="AI39" s="41">
        <v>3</v>
      </c>
      <c r="AJ39" s="41">
        <v>1</v>
      </c>
      <c r="AK39" s="41">
        <v>4</v>
      </c>
      <c r="AL39" s="41" t="s">
        <v>246</v>
      </c>
      <c r="AM39" s="106"/>
      <c r="AO39" s="41">
        <f t="shared" si="2"/>
        <v>25</v>
      </c>
      <c r="AP39" s="41" t="s">
        <v>71</v>
      </c>
      <c r="AQ39" s="41">
        <v>63</v>
      </c>
      <c r="AR39" s="115" t="s">
        <v>597</v>
      </c>
      <c r="AS39" s="115" t="s">
        <v>713</v>
      </c>
      <c r="AT39" s="41">
        <v>80</v>
      </c>
      <c r="AU39" s="41" t="s">
        <v>104</v>
      </c>
      <c r="AV39" s="41">
        <v>3.5</v>
      </c>
      <c r="AW39" s="41">
        <v>1</v>
      </c>
      <c r="AX39" s="41">
        <v>4.5</v>
      </c>
      <c r="AY39" s="41" t="s">
        <v>246</v>
      </c>
      <c r="AZ39" s="106"/>
    </row>
    <row r="40" spans="1:52" s="107" customFormat="1" ht="33.75" customHeight="1">
      <c r="A40" s="41">
        <f t="shared" si="4"/>
        <v>26</v>
      </c>
      <c r="B40" s="41" t="s">
        <v>71</v>
      </c>
      <c r="C40" s="41">
        <v>63</v>
      </c>
      <c r="D40" s="115" t="s">
        <v>342</v>
      </c>
      <c r="E40" s="115" t="s">
        <v>314</v>
      </c>
      <c r="F40" s="41">
        <v>11.5</v>
      </c>
      <c r="G40" s="41" t="s">
        <v>95</v>
      </c>
      <c r="H40" s="41">
        <v>3.5</v>
      </c>
      <c r="I40" s="41">
        <v>1</v>
      </c>
      <c r="J40" s="41">
        <v>4.5</v>
      </c>
      <c r="K40" s="41" t="s">
        <v>246</v>
      </c>
      <c r="L40" s="106"/>
      <c r="N40" s="41">
        <f t="shared" si="0"/>
        <v>26</v>
      </c>
      <c r="O40" s="41" t="s">
        <v>71</v>
      </c>
      <c r="P40" s="41">
        <v>63</v>
      </c>
      <c r="Q40" s="115" t="s">
        <v>634</v>
      </c>
      <c r="R40" s="115" t="s">
        <v>635</v>
      </c>
      <c r="S40" s="41">
        <v>87.3</v>
      </c>
      <c r="T40" s="41" t="s">
        <v>118</v>
      </c>
      <c r="U40" s="41">
        <v>3.3</v>
      </c>
      <c r="V40" s="41">
        <v>1</v>
      </c>
      <c r="W40" s="41">
        <v>4.3</v>
      </c>
      <c r="X40" s="41" t="s">
        <v>246</v>
      </c>
      <c r="Y40" s="106"/>
      <c r="AB40" s="41">
        <f t="shared" si="1"/>
        <v>26</v>
      </c>
      <c r="AC40" s="41" t="s">
        <v>71</v>
      </c>
      <c r="AD40" s="41">
        <v>63</v>
      </c>
      <c r="AE40" s="115" t="s">
        <v>684</v>
      </c>
      <c r="AF40" s="115" t="s">
        <v>687</v>
      </c>
      <c r="AG40" s="41">
        <v>149.80000000000001</v>
      </c>
      <c r="AH40" s="41" t="s">
        <v>95</v>
      </c>
      <c r="AI40" s="41">
        <v>3</v>
      </c>
      <c r="AJ40" s="41">
        <v>1</v>
      </c>
      <c r="AK40" s="41">
        <v>4</v>
      </c>
      <c r="AL40" s="41" t="s">
        <v>246</v>
      </c>
      <c r="AM40" s="106"/>
      <c r="AO40" s="41">
        <f t="shared" si="2"/>
        <v>26</v>
      </c>
      <c r="AP40" s="41" t="s">
        <v>71</v>
      </c>
      <c r="AQ40" s="41">
        <v>63</v>
      </c>
      <c r="AR40" s="115" t="s">
        <v>597</v>
      </c>
      <c r="AS40" s="115" t="s">
        <v>714</v>
      </c>
      <c r="AT40" s="41">
        <v>112.3</v>
      </c>
      <c r="AU40" s="41" t="s">
        <v>104</v>
      </c>
      <c r="AV40" s="41">
        <v>3.5</v>
      </c>
      <c r="AW40" s="41">
        <v>1</v>
      </c>
      <c r="AX40" s="41">
        <v>4.5</v>
      </c>
      <c r="AY40" s="41" t="s">
        <v>246</v>
      </c>
      <c r="AZ40" s="106"/>
    </row>
    <row r="41" spans="1:52" s="107" customFormat="1" ht="33.75" customHeight="1">
      <c r="A41" s="41">
        <f t="shared" si="4"/>
        <v>27</v>
      </c>
      <c r="B41" s="41" t="s">
        <v>71</v>
      </c>
      <c r="C41" s="41">
        <v>63</v>
      </c>
      <c r="D41" s="115" t="s">
        <v>314</v>
      </c>
      <c r="E41" s="115" t="s">
        <v>315</v>
      </c>
      <c r="F41" s="41">
        <v>41.5</v>
      </c>
      <c r="G41" s="41" t="s">
        <v>95</v>
      </c>
      <c r="H41" s="41">
        <v>3.5</v>
      </c>
      <c r="I41" s="41">
        <v>1</v>
      </c>
      <c r="J41" s="41">
        <v>4.5</v>
      </c>
      <c r="K41" s="41" t="s">
        <v>246</v>
      </c>
      <c r="L41" s="106"/>
      <c r="N41" s="41">
        <f t="shared" si="0"/>
        <v>27</v>
      </c>
      <c r="O41" s="41" t="s">
        <v>71</v>
      </c>
      <c r="P41" s="41">
        <v>63</v>
      </c>
      <c r="Q41" s="115" t="s">
        <v>606</v>
      </c>
      <c r="R41" s="115" t="s">
        <v>607</v>
      </c>
      <c r="S41" s="41">
        <v>86.3</v>
      </c>
      <c r="T41" s="41" t="s">
        <v>118</v>
      </c>
      <c r="U41" s="41">
        <v>3.3</v>
      </c>
      <c r="V41" s="41">
        <v>1</v>
      </c>
      <c r="W41" s="41">
        <v>4.3</v>
      </c>
      <c r="X41" s="41" t="s">
        <v>246</v>
      </c>
      <c r="Y41" s="106"/>
      <c r="AB41" s="41">
        <f t="shared" si="1"/>
        <v>27</v>
      </c>
      <c r="AC41" s="41" t="s">
        <v>71</v>
      </c>
      <c r="AD41" s="41">
        <v>63</v>
      </c>
      <c r="AE41" s="115" t="s">
        <v>687</v>
      </c>
      <c r="AF41" s="115" t="s">
        <v>688</v>
      </c>
      <c r="AG41" s="41">
        <v>69</v>
      </c>
      <c r="AH41" s="41" t="s">
        <v>95</v>
      </c>
      <c r="AI41" s="41">
        <v>3</v>
      </c>
      <c r="AJ41" s="41">
        <v>1</v>
      </c>
      <c r="AK41" s="41">
        <v>4</v>
      </c>
      <c r="AL41" s="41" t="s">
        <v>246</v>
      </c>
      <c r="AM41" s="106"/>
      <c r="AO41" s="41">
        <f t="shared" si="2"/>
        <v>27</v>
      </c>
      <c r="AP41" s="41" t="s">
        <v>71</v>
      </c>
      <c r="AQ41" s="41">
        <v>63</v>
      </c>
      <c r="AR41" s="115" t="s">
        <v>714</v>
      </c>
      <c r="AS41" s="115" t="s">
        <v>76</v>
      </c>
      <c r="AT41" s="41">
        <v>39.6</v>
      </c>
      <c r="AU41" s="41" t="s">
        <v>104</v>
      </c>
      <c r="AV41" s="41">
        <v>3.5</v>
      </c>
      <c r="AW41" s="41">
        <v>1</v>
      </c>
      <c r="AX41" s="41">
        <v>4.5</v>
      </c>
      <c r="AY41" s="41" t="s">
        <v>246</v>
      </c>
      <c r="AZ41" s="106"/>
    </row>
    <row r="42" spans="1:52" s="107" customFormat="1" ht="33.75" customHeight="1">
      <c r="A42" s="41">
        <f t="shared" si="4"/>
        <v>28</v>
      </c>
      <c r="B42" s="41" t="s">
        <v>71</v>
      </c>
      <c r="C42" s="41">
        <v>63</v>
      </c>
      <c r="D42" s="115" t="s">
        <v>315</v>
      </c>
      <c r="E42" s="115" t="s">
        <v>445</v>
      </c>
      <c r="F42" s="41">
        <v>23.4</v>
      </c>
      <c r="G42" s="41" t="s">
        <v>95</v>
      </c>
      <c r="H42" s="41">
        <v>3.5</v>
      </c>
      <c r="I42" s="41">
        <v>1</v>
      </c>
      <c r="J42" s="41">
        <v>4.5</v>
      </c>
      <c r="K42" s="41" t="s">
        <v>246</v>
      </c>
      <c r="L42" s="106"/>
      <c r="N42" s="41">
        <f t="shared" si="0"/>
        <v>28</v>
      </c>
      <c r="O42" s="41" t="s">
        <v>71</v>
      </c>
      <c r="P42" s="41">
        <v>63</v>
      </c>
      <c r="Q42" s="115" t="s">
        <v>607</v>
      </c>
      <c r="R42" s="115" t="s">
        <v>631</v>
      </c>
      <c r="S42" s="41">
        <v>87</v>
      </c>
      <c r="T42" s="41" t="s">
        <v>118</v>
      </c>
      <c r="U42" s="41">
        <v>3.3</v>
      </c>
      <c r="V42" s="41">
        <v>1</v>
      </c>
      <c r="W42" s="41">
        <v>4.3</v>
      </c>
      <c r="X42" s="41" t="s">
        <v>246</v>
      </c>
      <c r="Y42" s="106"/>
      <c r="AB42" s="41">
        <f t="shared" si="1"/>
        <v>28</v>
      </c>
      <c r="AC42" s="41" t="s">
        <v>71</v>
      </c>
      <c r="AD42" s="41">
        <v>63</v>
      </c>
      <c r="AE42" s="115" t="s">
        <v>688</v>
      </c>
      <c r="AF42" s="115" t="s">
        <v>659</v>
      </c>
      <c r="AG42" s="41">
        <v>16.3</v>
      </c>
      <c r="AH42" s="41" t="s">
        <v>95</v>
      </c>
      <c r="AI42" s="41">
        <v>3</v>
      </c>
      <c r="AJ42" s="41">
        <v>1</v>
      </c>
      <c r="AK42" s="41">
        <v>4</v>
      </c>
      <c r="AL42" s="41" t="s">
        <v>246</v>
      </c>
      <c r="AM42" s="106"/>
      <c r="AO42" s="41">
        <f t="shared" si="2"/>
        <v>28</v>
      </c>
      <c r="AP42" s="41" t="s">
        <v>71</v>
      </c>
      <c r="AQ42" s="41">
        <v>63</v>
      </c>
      <c r="AR42" s="115" t="s">
        <v>76</v>
      </c>
      <c r="AS42" s="115" t="s">
        <v>309</v>
      </c>
      <c r="AT42" s="41">
        <v>41.5</v>
      </c>
      <c r="AU42" s="41" t="s">
        <v>104</v>
      </c>
      <c r="AV42" s="41">
        <v>3.5</v>
      </c>
      <c r="AW42" s="41">
        <v>1</v>
      </c>
      <c r="AX42" s="41">
        <v>4.5</v>
      </c>
      <c r="AY42" s="41" t="s">
        <v>246</v>
      </c>
      <c r="AZ42" s="106"/>
    </row>
    <row r="43" spans="1:52" s="107" customFormat="1" ht="33.75" customHeight="1">
      <c r="A43" s="41">
        <f t="shared" si="4"/>
        <v>29</v>
      </c>
      <c r="B43" s="41" t="s">
        <v>71</v>
      </c>
      <c r="C43" s="41">
        <v>63</v>
      </c>
      <c r="D43" s="115" t="s">
        <v>315</v>
      </c>
      <c r="E43" s="115" t="s">
        <v>102</v>
      </c>
      <c r="F43" s="41">
        <v>37</v>
      </c>
      <c r="G43" s="41" t="s">
        <v>95</v>
      </c>
      <c r="H43" s="41">
        <v>3.5</v>
      </c>
      <c r="I43" s="41">
        <v>1</v>
      </c>
      <c r="J43" s="41">
        <v>4.5</v>
      </c>
      <c r="K43" s="41" t="s">
        <v>246</v>
      </c>
      <c r="L43" s="106"/>
      <c r="N43" s="41">
        <f t="shared" si="0"/>
        <v>29</v>
      </c>
      <c r="O43" s="41" t="s">
        <v>71</v>
      </c>
      <c r="P43" s="41">
        <v>63</v>
      </c>
      <c r="Q43" s="115" t="s">
        <v>632</v>
      </c>
      <c r="R43" s="115" t="s">
        <v>636</v>
      </c>
      <c r="S43" s="41">
        <v>105.8</v>
      </c>
      <c r="T43" s="41" t="s">
        <v>118</v>
      </c>
      <c r="U43" s="41">
        <v>3.3</v>
      </c>
      <c r="V43" s="41">
        <v>1</v>
      </c>
      <c r="W43" s="41">
        <v>4.3</v>
      </c>
      <c r="X43" s="41" t="s">
        <v>246</v>
      </c>
      <c r="Y43" s="106"/>
      <c r="AB43" s="41">
        <f t="shared" si="1"/>
        <v>29</v>
      </c>
      <c r="AC43" s="41" t="s">
        <v>71</v>
      </c>
      <c r="AD43" s="41">
        <v>63</v>
      </c>
      <c r="AE43" s="115" t="s">
        <v>598</v>
      </c>
      <c r="AF43" s="115" t="s">
        <v>442</v>
      </c>
      <c r="AG43" s="41">
        <v>65</v>
      </c>
      <c r="AH43" s="41" t="s">
        <v>95</v>
      </c>
      <c r="AI43" s="41">
        <v>3</v>
      </c>
      <c r="AJ43" s="41">
        <v>1</v>
      </c>
      <c r="AK43" s="41">
        <v>4</v>
      </c>
      <c r="AL43" s="41" t="s">
        <v>246</v>
      </c>
      <c r="AM43" s="106"/>
      <c r="AO43" s="41">
        <f t="shared" si="2"/>
        <v>29</v>
      </c>
      <c r="AP43" s="41" t="s">
        <v>71</v>
      </c>
      <c r="AQ43" s="41">
        <v>63</v>
      </c>
      <c r="AR43" s="115" t="s">
        <v>714</v>
      </c>
      <c r="AS43" s="115" t="s">
        <v>385</v>
      </c>
      <c r="AT43" s="41">
        <v>104.2</v>
      </c>
      <c r="AU43" s="41" t="s">
        <v>104</v>
      </c>
      <c r="AV43" s="41">
        <v>3.5</v>
      </c>
      <c r="AW43" s="41">
        <v>1</v>
      </c>
      <c r="AX43" s="41">
        <v>4.5</v>
      </c>
      <c r="AY43" s="41" t="s">
        <v>246</v>
      </c>
      <c r="AZ43" s="106"/>
    </row>
    <row r="44" spans="1:52" s="107" customFormat="1" ht="33.75" customHeight="1">
      <c r="A44" s="41">
        <f t="shared" si="4"/>
        <v>30</v>
      </c>
      <c r="B44" s="41" t="s">
        <v>71</v>
      </c>
      <c r="C44" s="41">
        <v>63</v>
      </c>
      <c r="D44" s="115" t="s">
        <v>102</v>
      </c>
      <c r="E44" s="115" t="s">
        <v>171</v>
      </c>
      <c r="F44" s="41">
        <v>22</v>
      </c>
      <c r="G44" s="41" t="s">
        <v>95</v>
      </c>
      <c r="H44" s="41">
        <v>3.5</v>
      </c>
      <c r="I44" s="41">
        <v>1</v>
      </c>
      <c r="J44" s="41">
        <v>4.5</v>
      </c>
      <c r="K44" s="41" t="s">
        <v>246</v>
      </c>
      <c r="L44" s="106"/>
      <c r="N44" s="41">
        <f t="shared" si="0"/>
        <v>30</v>
      </c>
      <c r="O44" s="41" t="s">
        <v>71</v>
      </c>
      <c r="P44" s="41">
        <v>63</v>
      </c>
      <c r="Q44" s="115" t="s">
        <v>636</v>
      </c>
      <c r="R44" s="115" t="s">
        <v>637</v>
      </c>
      <c r="S44" s="41">
        <v>105</v>
      </c>
      <c r="T44" s="41" t="s">
        <v>118</v>
      </c>
      <c r="U44" s="41">
        <v>3.3</v>
      </c>
      <c r="V44" s="41">
        <v>1</v>
      </c>
      <c r="W44" s="41">
        <v>4.3</v>
      </c>
      <c r="X44" s="41" t="s">
        <v>246</v>
      </c>
      <c r="Y44" s="106"/>
      <c r="AB44" s="41">
        <f t="shared" si="1"/>
        <v>30</v>
      </c>
      <c r="AC44" s="41" t="s">
        <v>71</v>
      </c>
      <c r="AD44" s="41">
        <v>63</v>
      </c>
      <c r="AE44" s="115" t="s">
        <v>442</v>
      </c>
      <c r="AF44" s="115" t="s">
        <v>689</v>
      </c>
      <c r="AG44" s="41">
        <v>128.4</v>
      </c>
      <c r="AH44" s="41" t="s">
        <v>95</v>
      </c>
      <c r="AI44" s="41">
        <v>3</v>
      </c>
      <c r="AJ44" s="41">
        <v>1</v>
      </c>
      <c r="AK44" s="41">
        <v>4</v>
      </c>
      <c r="AL44" s="41" t="s">
        <v>246</v>
      </c>
      <c r="AM44" s="106"/>
      <c r="AO44" s="41">
        <f t="shared" si="2"/>
        <v>30</v>
      </c>
      <c r="AP44" s="41" t="s">
        <v>71</v>
      </c>
      <c r="AQ44" s="41">
        <v>63</v>
      </c>
      <c r="AR44" s="115" t="s">
        <v>385</v>
      </c>
      <c r="AS44" s="115" t="s">
        <v>390</v>
      </c>
      <c r="AT44" s="41">
        <v>40.200000000000003</v>
      </c>
      <c r="AU44" s="41" t="s">
        <v>104</v>
      </c>
      <c r="AV44" s="41">
        <v>3.5</v>
      </c>
      <c r="AW44" s="41">
        <v>1</v>
      </c>
      <c r="AX44" s="41">
        <v>4.5</v>
      </c>
      <c r="AY44" s="41" t="s">
        <v>246</v>
      </c>
      <c r="AZ44" s="106"/>
    </row>
    <row r="45" spans="1:52" s="107" customFormat="1" ht="33.75" customHeight="1">
      <c r="A45" s="41">
        <f t="shared" si="4"/>
        <v>31</v>
      </c>
      <c r="B45" s="41" t="s">
        <v>71</v>
      </c>
      <c r="C45" s="41">
        <v>63</v>
      </c>
      <c r="D45" s="115" t="s">
        <v>102</v>
      </c>
      <c r="E45" s="115" t="s">
        <v>115</v>
      </c>
      <c r="F45" s="41">
        <v>24</v>
      </c>
      <c r="G45" s="41" t="s">
        <v>95</v>
      </c>
      <c r="H45" s="41">
        <v>3.5</v>
      </c>
      <c r="I45" s="41">
        <v>1</v>
      </c>
      <c r="J45" s="41">
        <v>4.5</v>
      </c>
      <c r="K45" s="41" t="s">
        <v>246</v>
      </c>
      <c r="L45" s="106"/>
      <c r="N45" s="41">
        <f t="shared" si="0"/>
        <v>31</v>
      </c>
      <c r="O45" s="41" t="s">
        <v>71</v>
      </c>
      <c r="P45" s="41">
        <v>75</v>
      </c>
      <c r="Q45" s="115" t="s">
        <v>637</v>
      </c>
      <c r="R45" s="115" t="s">
        <v>638</v>
      </c>
      <c r="S45" s="41">
        <v>22</v>
      </c>
      <c r="T45" s="41" t="s">
        <v>118</v>
      </c>
      <c r="U45" s="41">
        <v>3.3</v>
      </c>
      <c r="V45" s="41">
        <v>1</v>
      </c>
      <c r="W45" s="41">
        <v>4.3</v>
      </c>
      <c r="X45" s="41" t="s">
        <v>246</v>
      </c>
      <c r="Y45" s="106"/>
      <c r="AB45" s="41">
        <f t="shared" si="1"/>
        <v>31</v>
      </c>
      <c r="AC45" s="41" t="s">
        <v>71</v>
      </c>
      <c r="AD45" s="41">
        <v>63</v>
      </c>
      <c r="AE45" s="115" t="s">
        <v>689</v>
      </c>
      <c r="AF45" s="115" t="s">
        <v>690</v>
      </c>
      <c r="AG45" s="41">
        <f>6+181.7</f>
        <v>187.7</v>
      </c>
      <c r="AH45" s="41" t="s">
        <v>95</v>
      </c>
      <c r="AI45" s="41">
        <v>3</v>
      </c>
      <c r="AJ45" s="41">
        <v>1</v>
      </c>
      <c r="AK45" s="41">
        <v>4</v>
      </c>
      <c r="AL45" s="41" t="s">
        <v>246</v>
      </c>
      <c r="AM45" s="106"/>
      <c r="AO45" s="41">
        <f t="shared" si="2"/>
        <v>31</v>
      </c>
      <c r="AP45" s="41" t="s">
        <v>71</v>
      </c>
      <c r="AQ45" s="41">
        <v>63</v>
      </c>
      <c r="AR45" s="115" t="s">
        <v>385</v>
      </c>
      <c r="AS45" s="115" t="s">
        <v>443</v>
      </c>
      <c r="AT45" s="41">
        <v>42</v>
      </c>
      <c r="AU45" s="41" t="s">
        <v>104</v>
      </c>
      <c r="AV45" s="41">
        <v>3.5</v>
      </c>
      <c r="AW45" s="41">
        <v>1</v>
      </c>
      <c r="AX45" s="41">
        <v>4.5</v>
      </c>
      <c r="AY45" s="41" t="s">
        <v>246</v>
      </c>
      <c r="AZ45" s="106"/>
    </row>
    <row r="46" spans="1:52" s="107" customFormat="1" ht="33.75" customHeight="1">
      <c r="A46" s="41">
        <f t="shared" si="4"/>
        <v>32</v>
      </c>
      <c r="B46" s="41" t="s">
        <v>71</v>
      </c>
      <c r="C46" s="41">
        <v>63</v>
      </c>
      <c r="D46" s="115" t="s">
        <v>115</v>
      </c>
      <c r="E46" s="115" t="s">
        <v>438</v>
      </c>
      <c r="F46" s="41">
        <v>30.4</v>
      </c>
      <c r="G46" s="41" t="s">
        <v>95</v>
      </c>
      <c r="H46" s="41">
        <v>3.5</v>
      </c>
      <c r="I46" s="41">
        <v>1</v>
      </c>
      <c r="J46" s="41">
        <v>4.5</v>
      </c>
      <c r="K46" s="41" t="s">
        <v>246</v>
      </c>
      <c r="L46" s="106"/>
      <c r="N46" s="41">
        <f t="shared" si="0"/>
        <v>32</v>
      </c>
      <c r="O46" s="41" t="s">
        <v>71</v>
      </c>
      <c r="P46" s="41">
        <v>63</v>
      </c>
      <c r="Q46" s="115" t="s">
        <v>637</v>
      </c>
      <c r="R46" s="115" t="s">
        <v>639</v>
      </c>
      <c r="S46" s="41">
        <v>41.5</v>
      </c>
      <c r="T46" s="41" t="s">
        <v>118</v>
      </c>
      <c r="U46" s="41">
        <v>3.3</v>
      </c>
      <c r="V46" s="41">
        <v>1</v>
      </c>
      <c r="W46" s="41">
        <v>4.3</v>
      </c>
      <c r="X46" s="41" t="s">
        <v>246</v>
      </c>
      <c r="Y46" s="106"/>
      <c r="AB46" s="41">
        <f t="shared" si="1"/>
        <v>32</v>
      </c>
      <c r="AC46" s="41" t="s">
        <v>71</v>
      </c>
      <c r="AD46" s="41">
        <v>63</v>
      </c>
      <c r="AE46" s="115" t="s">
        <v>690</v>
      </c>
      <c r="AF46" s="115" t="s">
        <v>694</v>
      </c>
      <c r="AG46" s="41">
        <v>198.9</v>
      </c>
      <c r="AH46" s="41" t="s">
        <v>95</v>
      </c>
      <c r="AI46" s="41">
        <v>3</v>
      </c>
      <c r="AJ46" s="41">
        <v>1</v>
      </c>
      <c r="AK46" s="41">
        <v>4</v>
      </c>
      <c r="AL46" s="41" t="s">
        <v>246</v>
      </c>
      <c r="AM46" s="106"/>
      <c r="AO46" s="41">
        <f t="shared" si="2"/>
        <v>32</v>
      </c>
      <c r="AP46" s="41" t="s">
        <v>71</v>
      </c>
      <c r="AQ46" s="41">
        <v>63</v>
      </c>
      <c r="AR46" s="115" t="s">
        <v>355</v>
      </c>
      <c r="AS46" s="115" t="s">
        <v>345</v>
      </c>
      <c r="AT46" s="41">
        <v>80.7</v>
      </c>
      <c r="AU46" s="41" t="s">
        <v>104</v>
      </c>
      <c r="AV46" s="41">
        <v>3.5</v>
      </c>
      <c r="AW46" s="41">
        <v>1</v>
      </c>
      <c r="AX46" s="41">
        <v>4.5</v>
      </c>
      <c r="AY46" s="41" t="s">
        <v>246</v>
      </c>
      <c r="AZ46" s="106"/>
    </row>
    <row r="47" spans="1:52" s="107" customFormat="1" ht="33.75" customHeight="1">
      <c r="A47" s="41">
        <f t="shared" si="4"/>
        <v>33</v>
      </c>
      <c r="B47" s="41" t="s">
        <v>71</v>
      </c>
      <c r="C47" s="41">
        <v>63</v>
      </c>
      <c r="D47" s="115" t="s">
        <v>438</v>
      </c>
      <c r="E47" s="115" t="s">
        <v>117</v>
      </c>
      <c r="F47" s="41">
        <v>67.400000000000006</v>
      </c>
      <c r="G47" s="41" t="s">
        <v>95</v>
      </c>
      <c r="H47" s="41">
        <v>3.5</v>
      </c>
      <c r="I47" s="41">
        <v>1</v>
      </c>
      <c r="J47" s="41">
        <v>4.5</v>
      </c>
      <c r="K47" s="41" t="s">
        <v>246</v>
      </c>
      <c r="L47" s="106"/>
      <c r="N47" s="41">
        <f t="shared" si="0"/>
        <v>33</v>
      </c>
      <c r="O47" s="41" t="s">
        <v>71</v>
      </c>
      <c r="P47" s="41">
        <v>63</v>
      </c>
      <c r="Q47" s="115" t="s">
        <v>636</v>
      </c>
      <c r="R47" s="115" t="s">
        <v>640</v>
      </c>
      <c r="S47" s="41">
        <v>34.799999999999997</v>
      </c>
      <c r="T47" s="41" t="s">
        <v>118</v>
      </c>
      <c r="U47" s="41">
        <v>3.3</v>
      </c>
      <c r="V47" s="41">
        <v>1</v>
      </c>
      <c r="W47" s="41">
        <v>4.3</v>
      </c>
      <c r="X47" s="41" t="s">
        <v>246</v>
      </c>
      <c r="Y47" s="106"/>
      <c r="AB47" s="41">
        <f t="shared" si="1"/>
        <v>33</v>
      </c>
      <c r="AC47" s="41" t="s">
        <v>71</v>
      </c>
      <c r="AD47" s="41">
        <v>63</v>
      </c>
      <c r="AE47" s="115" t="s">
        <v>690</v>
      </c>
      <c r="AF47" s="115" t="s">
        <v>392</v>
      </c>
      <c r="AG47" s="41">
        <v>305.7</v>
      </c>
      <c r="AH47" s="41" t="s">
        <v>95</v>
      </c>
      <c r="AI47" s="41">
        <v>3</v>
      </c>
      <c r="AJ47" s="41">
        <v>1</v>
      </c>
      <c r="AK47" s="41">
        <v>4</v>
      </c>
      <c r="AL47" s="41" t="s">
        <v>246</v>
      </c>
      <c r="AM47" s="106"/>
      <c r="AO47" s="41">
        <f t="shared" si="2"/>
        <v>33</v>
      </c>
      <c r="AP47" s="41" t="s">
        <v>71</v>
      </c>
      <c r="AQ47" s="41">
        <v>63</v>
      </c>
      <c r="AR47" s="115" t="s">
        <v>345</v>
      </c>
      <c r="AS47" s="115" t="s">
        <v>715</v>
      </c>
      <c r="AT47" s="41">
        <v>133.6</v>
      </c>
      <c r="AU47" s="41" t="s">
        <v>104</v>
      </c>
      <c r="AV47" s="41">
        <v>3.5</v>
      </c>
      <c r="AW47" s="41">
        <v>1</v>
      </c>
      <c r="AX47" s="41">
        <v>4.5</v>
      </c>
      <c r="AY47" s="41" t="s">
        <v>246</v>
      </c>
      <c r="AZ47" s="106"/>
    </row>
    <row r="48" spans="1:52" s="107" customFormat="1" ht="33.75" customHeight="1">
      <c r="A48" s="41">
        <f t="shared" si="4"/>
        <v>34</v>
      </c>
      <c r="B48" s="41" t="s">
        <v>71</v>
      </c>
      <c r="C48" s="41">
        <v>63</v>
      </c>
      <c r="D48" s="115" t="s">
        <v>117</v>
      </c>
      <c r="E48" s="115" t="s">
        <v>101</v>
      </c>
      <c r="F48" s="41">
        <v>34.1</v>
      </c>
      <c r="G48" s="41" t="s">
        <v>95</v>
      </c>
      <c r="H48" s="41">
        <v>3.5</v>
      </c>
      <c r="I48" s="41">
        <v>1</v>
      </c>
      <c r="J48" s="41">
        <v>4.5</v>
      </c>
      <c r="K48" s="41" t="s">
        <v>246</v>
      </c>
      <c r="L48" s="106"/>
      <c r="N48" s="41">
        <f t="shared" ref="N48:N79" si="5">1+N47</f>
        <v>34</v>
      </c>
      <c r="O48" s="41" t="s">
        <v>71</v>
      </c>
      <c r="P48" s="41">
        <v>63</v>
      </c>
      <c r="Q48" s="115" t="s">
        <v>636</v>
      </c>
      <c r="R48" s="115" t="s">
        <v>641</v>
      </c>
      <c r="S48" s="41">
        <v>212.3</v>
      </c>
      <c r="T48" s="41" t="s">
        <v>118</v>
      </c>
      <c r="U48" s="41">
        <v>3.3</v>
      </c>
      <c r="V48" s="41">
        <v>1</v>
      </c>
      <c r="W48" s="41">
        <v>4.3</v>
      </c>
      <c r="X48" s="41" t="s">
        <v>246</v>
      </c>
      <c r="Y48" s="106"/>
      <c r="AB48" s="41">
        <f t="shared" ref="AB48:AB77" si="6">1+AB47</f>
        <v>34</v>
      </c>
      <c r="AC48" s="41" t="s">
        <v>71</v>
      </c>
      <c r="AD48" s="41">
        <v>63</v>
      </c>
      <c r="AE48" s="115" t="s">
        <v>392</v>
      </c>
      <c r="AF48" s="115" t="s">
        <v>691</v>
      </c>
      <c r="AG48" s="41">
        <v>133.4</v>
      </c>
      <c r="AH48" s="41" t="s">
        <v>95</v>
      </c>
      <c r="AI48" s="41">
        <v>3</v>
      </c>
      <c r="AJ48" s="41">
        <v>1</v>
      </c>
      <c r="AK48" s="41">
        <v>4</v>
      </c>
      <c r="AL48" s="41" t="s">
        <v>246</v>
      </c>
      <c r="AM48" s="106"/>
      <c r="AO48" s="41">
        <f t="shared" si="2"/>
        <v>34</v>
      </c>
      <c r="AP48" s="41" t="s">
        <v>71</v>
      </c>
      <c r="AQ48" s="41">
        <v>63</v>
      </c>
      <c r="AR48" s="115" t="s">
        <v>715</v>
      </c>
      <c r="AS48" s="115" t="s">
        <v>599</v>
      </c>
      <c r="AT48" s="41">
        <v>172.3</v>
      </c>
      <c r="AU48" s="41" t="s">
        <v>104</v>
      </c>
      <c r="AV48" s="41">
        <v>3.5</v>
      </c>
      <c r="AW48" s="41">
        <v>1</v>
      </c>
      <c r="AX48" s="41">
        <v>4.5</v>
      </c>
      <c r="AY48" s="41" t="s">
        <v>246</v>
      </c>
      <c r="AZ48" s="106"/>
    </row>
    <row r="49" spans="1:52" s="107" customFormat="1" ht="33.75" customHeight="1">
      <c r="A49" s="41">
        <f t="shared" si="4"/>
        <v>35</v>
      </c>
      <c r="B49" s="41" t="s">
        <v>71</v>
      </c>
      <c r="C49" s="41">
        <v>63</v>
      </c>
      <c r="D49" s="115" t="s">
        <v>171</v>
      </c>
      <c r="E49" s="115" t="s">
        <v>117</v>
      </c>
      <c r="F49" s="41">
        <v>137.1</v>
      </c>
      <c r="G49" s="41" t="s">
        <v>95</v>
      </c>
      <c r="H49" s="41">
        <v>3.5</v>
      </c>
      <c r="I49" s="41">
        <v>1</v>
      </c>
      <c r="J49" s="41">
        <v>4.5</v>
      </c>
      <c r="K49" s="41" t="s">
        <v>246</v>
      </c>
      <c r="L49" s="106"/>
      <c r="N49" s="41">
        <f t="shared" si="5"/>
        <v>35</v>
      </c>
      <c r="O49" s="41" t="s">
        <v>71</v>
      </c>
      <c r="P49" s="41">
        <v>63</v>
      </c>
      <c r="Q49" s="115" t="s">
        <v>641</v>
      </c>
      <c r="R49" s="115" t="s">
        <v>642</v>
      </c>
      <c r="S49" s="41">
        <v>20.8</v>
      </c>
      <c r="T49" s="41" t="s">
        <v>118</v>
      </c>
      <c r="U49" s="41">
        <v>3.3</v>
      </c>
      <c r="V49" s="41">
        <v>1</v>
      </c>
      <c r="W49" s="41">
        <v>4.3</v>
      </c>
      <c r="X49" s="41" t="s">
        <v>246</v>
      </c>
      <c r="Y49" s="106"/>
      <c r="AB49" s="41">
        <f t="shared" si="6"/>
        <v>35</v>
      </c>
      <c r="AC49" s="41" t="s">
        <v>71</v>
      </c>
      <c r="AD49" s="41">
        <v>63</v>
      </c>
      <c r="AE49" s="115" t="s">
        <v>392</v>
      </c>
      <c r="AF49" s="115" t="s">
        <v>692</v>
      </c>
      <c r="AG49" s="41">
        <v>195.1</v>
      </c>
      <c r="AH49" s="41" t="s">
        <v>95</v>
      </c>
      <c r="AI49" s="41">
        <v>3</v>
      </c>
      <c r="AJ49" s="41">
        <v>1</v>
      </c>
      <c r="AK49" s="41">
        <v>4</v>
      </c>
      <c r="AL49" s="41" t="s">
        <v>246</v>
      </c>
      <c r="AM49" s="106"/>
      <c r="AO49" s="41">
        <f t="shared" si="2"/>
        <v>35</v>
      </c>
      <c r="AP49" s="41" t="s">
        <v>71</v>
      </c>
      <c r="AQ49" s="41">
        <v>63</v>
      </c>
      <c r="AR49" s="115" t="s">
        <v>715</v>
      </c>
      <c r="AS49" s="115" t="s">
        <v>716</v>
      </c>
      <c r="AT49" s="41">
        <v>40.6</v>
      </c>
      <c r="AU49" s="41" t="s">
        <v>104</v>
      </c>
      <c r="AV49" s="41">
        <v>3.5</v>
      </c>
      <c r="AW49" s="41">
        <v>1</v>
      </c>
      <c r="AX49" s="41">
        <v>4.5</v>
      </c>
      <c r="AY49" s="41" t="s">
        <v>246</v>
      </c>
      <c r="AZ49" s="106"/>
    </row>
    <row r="50" spans="1:52" s="107" customFormat="1" ht="33.75" customHeight="1">
      <c r="A50" s="41">
        <f t="shared" si="4"/>
        <v>36</v>
      </c>
      <c r="B50" s="41" t="s">
        <v>71</v>
      </c>
      <c r="C50" s="41">
        <v>63</v>
      </c>
      <c r="D50" s="115" t="s">
        <v>438</v>
      </c>
      <c r="E50" s="115" t="s">
        <v>343</v>
      </c>
      <c r="F50" s="41">
        <v>77</v>
      </c>
      <c r="G50" s="41" t="s">
        <v>95</v>
      </c>
      <c r="H50" s="41">
        <v>3.5</v>
      </c>
      <c r="I50" s="41">
        <v>1</v>
      </c>
      <c r="J50" s="41">
        <v>4.5</v>
      </c>
      <c r="K50" s="41" t="s">
        <v>246</v>
      </c>
      <c r="L50" s="106"/>
      <c r="N50" s="41">
        <f t="shared" si="5"/>
        <v>36</v>
      </c>
      <c r="O50" s="41" t="s">
        <v>71</v>
      </c>
      <c r="P50" s="41">
        <v>63</v>
      </c>
      <c r="Q50" s="115" t="s">
        <v>642</v>
      </c>
      <c r="R50" s="115" t="s">
        <v>608</v>
      </c>
      <c r="S50" s="41">
        <v>119.9</v>
      </c>
      <c r="T50" s="41" t="s">
        <v>118</v>
      </c>
      <c r="U50" s="41">
        <v>3.3</v>
      </c>
      <c r="V50" s="41">
        <v>1</v>
      </c>
      <c r="W50" s="41">
        <v>4.3</v>
      </c>
      <c r="X50" s="41" t="s">
        <v>246</v>
      </c>
      <c r="Y50" s="106"/>
      <c r="AB50" s="41">
        <f t="shared" si="6"/>
        <v>36</v>
      </c>
      <c r="AC50" s="41" t="s">
        <v>71</v>
      </c>
      <c r="AD50" s="41">
        <v>63</v>
      </c>
      <c r="AE50" s="115" t="s">
        <v>692</v>
      </c>
      <c r="AF50" s="115" t="s">
        <v>587</v>
      </c>
      <c r="AG50" s="41">
        <v>28.6</v>
      </c>
      <c r="AH50" s="41" t="s">
        <v>95</v>
      </c>
      <c r="AI50" s="41">
        <v>3</v>
      </c>
      <c r="AJ50" s="41">
        <v>1</v>
      </c>
      <c r="AK50" s="41">
        <v>4</v>
      </c>
      <c r="AL50" s="41" t="s">
        <v>246</v>
      </c>
      <c r="AM50" s="106"/>
      <c r="AO50" s="41">
        <f t="shared" ref="AO50:AO102" si="7">1+AO49</f>
        <v>36</v>
      </c>
      <c r="AP50" s="41" t="s">
        <v>71</v>
      </c>
      <c r="AQ50" s="41">
        <v>63</v>
      </c>
      <c r="AR50" s="115" t="s">
        <v>718</v>
      </c>
      <c r="AS50" s="115" t="s">
        <v>717</v>
      </c>
      <c r="AT50" s="41">
        <v>33.299999999999997</v>
      </c>
      <c r="AU50" s="41" t="s">
        <v>104</v>
      </c>
      <c r="AV50" s="41">
        <v>3.5</v>
      </c>
      <c r="AW50" s="41">
        <v>1</v>
      </c>
      <c r="AX50" s="41">
        <v>4.5</v>
      </c>
      <c r="AY50" s="41" t="s">
        <v>246</v>
      </c>
      <c r="AZ50" s="106"/>
    </row>
    <row r="51" spans="1:52" s="107" customFormat="1" ht="33.75" customHeight="1">
      <c r="A51" s="41">
        <f t="shared" si="4"/>
        <v>37</v>
      </c>
      <c r="B51" s="41" t="s">
        <v>71</v>
      </c>
      <c r="C51" s="41">
        <v>75</v>
      </c>
      <c r="D51" s="115" t="s">
        <v>343</v>
      </c>
      <c r="E51" s="115" t="s">
        <v>604</v>
      </c>
      <c r="F51" s="41">
        <v>135.80000000000001</v>
      </c>
      <c r="G51" s="41" t="s">
        <v>95</v>
      </c>
      <c r="H51" s="41">
        <v>3.5</v>
      </c>
      <c r="I51" s="41">
        <v>1</v>
      </c>
      <c r="J51" s="41">
        <v>4.5</v>
      </c>
      <c r="K51" s="41" t="s">
        <v>246</v>
      </c>
      <c r="L51" s="106"/>
      <c r="N51" s="41">
        <f t="shared" si="5"/>
        <v>37</v>
      </c>
      <c r="O51" s="41" t="s">
        <v>71</v>
      </c>
      <c r="P51" s="41">
        <v>63</v>
      </c>
      <c r="Q51" s="115" t="s">
        <v>608</v>
      </c>
      <c r="R51" s="115" t="s">
        <v>643</v>
      </c>
      <c r="S51" s="41">
        <v>96.3</v>
      </c>
      <c r="T51" s="41" t="s">
        <v>118</v>
      </c>
      <c r="U51" s="41">
        <v>3.3</v>
      </c>
      <c r="V51" s="41">
        <v>1</v>
      </c>
      <c r="W51" s="41">
        <v>4.3</v>
      </c>
      <c r="X51" s="41" t="s">
        <v>246</v>
      </c>
      <c r="Y51" s="106"/>
      <c r="AB51" s="41">
        <f t="shared" si="6"/>
        <v>37</v>
      </c>
      <c r="AC51" s="41" t="s">
        <v>71</v>
      </c>
      <c r="AD51" s="41">
        <v>63</v>
      </c>
      <c r="AE51" s="115" t="s">
        <v>587</v>
      </c>
      <c r="AF51" s="115" t="s">
        <v>73</v>
      </c>
      <c r="AG51" s="41">
        <f>4+145.1</f>
        <v>149.1</v>
      </c>
      <c r="AH51" s="41" t="s">
        <v>95</v>
      </c>
      <c r="AI51" s="41">
        <v>3</v>
      </c>
      <c r="AJ51" s="41">
        <v>1</v>
      </c>
      <c r="AK51" s="41">
        <v>4</v>
      </c>
      <c r="AL51" s="41" t="s">
        <v>246</v>
      </c>
      <c r="AM51" s="106"/>
      <c r="AO51" s="41">
        <f t="shared" si="7"/>
        <v>37</v>
      </c>
      <c r="AP51" s="41" t="s">
        <v>71</v>
      </c>
      <c r="AQ51" s="41">
        <v>63</v>
      </c>
      <c r="AR51" s="115" t="s">
        <v>717</v>
      </c>
      <c r="AS51" s="115" t="s">
        <v>719</v>
      </c>
      <c r="AT51" s="41">
        <v>33.200000000000003</v>
      </c>
      <c r="AU51" s="41" t="s">
        <v>104</v>
      </c>
      <c r="AV51" s="41">
        <v>3.5</v>
      </c>
      <c r="AW51" s="41">
        <v>1</v>
      </c>
      <c r="AX51" s="41">
        <v>4.5</v>
      </c>
      <c r="AY51" s="41" t="s">
        <v>246</v>
      </c>
      <c r="AZ51" s="106"/>
    </row>
    <row r="52" spans="1:52" s="107" customFormat="1" ht="33.75" customHeight="1">
      <c r="A52" s="41">
        <f t="shared" si="4"/>
        <v>38</v>
      </c>
      <c r="B52" s="41" t="s">
        <v>71</v>
      </c>
      <c r="C52" s="41">
        <v>140</v>
      </c>
      <c r="D52" s="115" t="s">
        <v>604</v>
      </c>
      <c r="E52" s="115" t="s">
        <v>330</v>
      </c>
      <c r="F52" s="41">
        <v>6.4</v>
      </c>
      <c r="G52" s="41" t="s">
        <v>95</v>
      </c>
      <c r="H52" s="41">
        <v>3.5</v>
      </c>
      <c r="I52" s="41">
        <v>1</v>
      </c>
      <c r="J52" s="41">
        <v>4.5</v>
      </c>
      <c r="K52" s="41" t="s">
        <v>246</v>
      </c>
      <c r="L52" s="106"/>
      <c r="N52" s="41">
        <f t="shared" si="5"/>
        <v>38</v>
      </c>
      <c r="O52" s="41" t="s">
        <v>71</v>
      </c>
      <c r="P52" s="41">
        <v>63</v>
      </c>
      <c r="Q52" s="115" t="s">
        <v>756</v>
      </c>
      <c r="R52" s="115" t="s">
        <v>644</v>
      </c>
      <c r="S52" s="41">
        <v>224.8</v>
      </c>
      <c r="T52" s="41" t="s">
        <v>118</v>
      </c>
      <c r="U52" s="41">
        <v>3.3</v>
      </c>
      <c r="V52" s="41">
        <v>1</v>
      </c>
      <c r="W52" s="41">
        <v>4.3</v>
      </c>
      <c r="X52" s="41" t="s">
        <v>246</v>
      </c>
      <c r="Y52" s="106"/>
      <c r="AB52" s="41">
        <f t="shared" si="6"/>
        <v>38</v>
      </c>
      <c r="AC52" s="41" t="s">
        <v>71</v>
      </c>
      <c r="AD52" s="41">
        <v>63</v>
      </c>
      <c r="AE52" s="115" t="s">
        <v>689</v>
      </c>
      <c r="AF52" s="115" t="s">
        <v>693</v>
      </c>
      <c r="AG52" s="41">
        <v>251.7</v>
      </c>
      <c r="AH52" s="41" t="s">
        <v>95</v>
      </c>
      <c r="AI52" s="41">
        <v>3</v>
      </c>
      <c r="AJ52" s="41">
        <v>1</v>
      </c>
      <c r="AK52" s="41">
        <v>4</v>
      </c>
      <c r="AL52" s="41" t="s">
        <v>246</v>
      </c>
      <c r="AM52" s="106"/>
      <c r="AO52" s="41">
        <f t="shared" si="7"/>
        <v>38</v>
      </c>
      <c r="AP52" s="41" t="s">
        <v>71</v>
      </c>
      <c r="AQ52" s="41">
        <v>63</v>
      </c>
      <c r="AR52" s="115" t="s">
        <v>719</v>
      </c>
      <c r="AS52" s="115" t="s">
        <v>720</v>
      </c>
      <c r="AT52" s="41">
        <v>39.799999999999997</v>
      </c>
      <c r="AU52" s="41" t="s">
        <v>104</v>
      </c>
      <c r="AV52" s="41">
        <v>3.5</v>
      </c>
      <c r="AW52" s="41">
        <v>1</v>
      </c>
      <c r="AX52" s="41">
        <v>4.5</v>
      </c>
      <c r="AY52" s="41" t="s">
        <v>246</v>
      </c>
      <c r="AZ52" s="106"/>
    </row>
    <row r="53" spans="1:52" s="107" customFormat="1" ht="33.75" customHeight="1">
      <c r="A53" s="41">
        <f t="shared" si="4"/>
        <v>39</v>
      </c>
      <c r="B53" s="41" t="s">
        <v>71</v>
      </c>
      <c r="C53" s="41">
        <v>140</v>
      </c>
      <c r="D53" s="115" t="s">
        <v>330</v>
      </c>
      <c r="E53" s="115" t="s">
        <v>319</v>
      </c>
      <c r="F53" s="41">
        <v>110</v>
      </c>
      <c r="G53" s="41" t="s">
        <v>95</v>
      </c>
      <c r="H53" s="41">
        <v>3.5</v>
      </c>
      <c r="I53" s="41">
        <v>1</v>
      </c>
      <c r="J53" s="41">
        <v>4.5</v>
      </c>
      <c r="K53" s="41" t="s">
        <v>246</v>
      </c>
      <c r="L53" s="106"/>
      <c r="N53" s="41">
        <f t="shared" si="5"/>
        <v>39</v>
      </c>
      <c r="O53" s="41" t="s">
        <v>71</v>
      </c>
      <c r="P53" s="41">
        <v>63</v>
      </c>
      <c r="Q53" s="115" t="s">
        <v>608</v>
      </c>
      <c r="R53" s="115" t="s">
        <v>609</v>
      </c>
      <c r="S53" s="41">
        <v>29.8</v>
      </c>
      <c r="T53" s="41" t="s">
        <v>118</v>
      </c>
      <c r="U53" s="41">
        <v>3.3</v>
      </c>
      <c r="V53" s="41">
        <v>1</v>
      </c>
      <c r="W53" s="41">
        <v>4.3</v>
      </c>
      <c r="X53" s="41" t="s">
        <v>246</v>
      </c>
      <c r="Y53" s="106"/>
      <c r="AB53" s="41">
        <f t="shared" si="6"/>
        <v>39</v>
      </c>
      <c r="AC53" s="41" t="s">
        <v>71</v>
      </c>
      <c r="AD53" s="41">
        <v>63</v>
      </c>
      <c r="AE53" s="115" t="s">
        <v>693</v>
      </c>
      <c r="AF53" s="115" t="s">
        <v>353</v>
      </c>
      <c r="AG53" s="41">
        <v>101.6</v>
      </c>
      <c r="AH53" s="41" t="s">
        <v>95</v>
      </c>
      <c r="AI53" s="41">
        <v>3</v>
      </c>
      <c r="AJ53" s="41">
        <v>1</v>
      </c>
      <c r="AK53" s="41">
        <v>4</v>
      </c>
      <c r="AL53" s="41" t="s">
        <v>246</v>
      </c>
      <c r="AM53" s="106"/>
      <c r="AO53" s="41">
        <f t="shared" si="7"/>
        <v>39</v>
      </c>
      <c r="AP53" s="41" t="s">
        <v>71</v>
      </c>
      <c r="AQ53" s="41">
        <v>63</v>
      </c>
      <c r="AR53" s="115" t="s">
        <v>720</v>
      </c>
      <c r="AS53" s="115" t="s">
        <v>721</v>
      </c>
      <c r="AT53" s="41">
        <v>11</v>
      </c>
      <c r="AU53" s="41" t="s">
        <v>104</v>
      </c>
      <c r="AV53" s="41">
        <v>3.5</v>
      </c>
      <c r="AW53" s="41">
        <v>1</v>
      </c>
      <c r="AX53" s="41">
        <v>4.5</v>
      </c>
      <c r="AY53" s="41" t="s">
        <v>246</v>
      </c>
      <c r="AZ53" s="106"/>
    </row>
    <row r="54" spans="1:52" s="107" customFormat="1" ht="33.75" customHeight="1">
      <c r="A54" s="41">
        <f t="shared" si="4"/>
        <v>40</v>
      </c>
      <c r="B54" s="41" t="s">
        <v>71</v>
      </c>
      <c r="C54" s="41">
        <v>110</v>
      </c>
      <c r="D54" s="115" t="s">
        <v>319</v>
      </c>
      <c r="E54" s="115" t="s">
        <v>72</v>
      </c>
      <c r="F54" s="41">
        <v>56.7</v>
      </c>
      <c r="G54" s="41" t="s">
        <v>95</v>
      </c>
      <c r="H54" s="41">
        <v>3.5</v>
      </c>
      <c r="I54" s="41">
        <v>1</v>
      </c>
      <c r="J54" s="41">
        <v>4.5</v>
      </c>
      <c r="K54" s="41" t="s">
        <v>246</v>
      </c>
      <c r="L54" s="106"/>
      <c r="N54" s="41">
        <f t="shared" si="5"/>
        <v>40</v>
      </c>
      <c r="O54" s="41" t="s">
        <v>71</v>
      </c>
      <c r="P54" s="41">
        <v>63</v>
      </c>
      <c r="Q54" s="115" t="s">
        <v>609</v>
      </c>
      <c r="R54" s="115" t="s">
        <v>610</v>
      </c>
      <c r="S54" s="41">
        <v>29.9</v>
      </c>
      <c r="T54" s="41" t="s">
        <v>118</v>
      </c>
      <c r="U54" s="41">
        <v>3.3</v>
      </c>
      <c r="V54" s="41">
        <v>1</v>
      </c>
      <c r="W54" s="41">
        <v>4.3</v>
      </c>
      <c r="X54" s="41" t="s">
        <v>246</v>
      </c>
      <c r="Y54" s="106"/>
      <c r="AB54" s="41">
        <f t="shared" si="6"/>
        <v>40</v>
      </c>
      <c r="AC54" s="41" t="s">
        <v>71</v>
      </c>
      <c r="AD54" s="41">
        <v>63</v>
      </c>
      <c r="AE54" s="115" t="s">
        <v>353</v>
      </c>
      <c r="AF54" s="115" t="s">
        <v>442</v>
      </c>
      <c r="AG54" s="41">
        <v>106.6</v>
      </c>
      <c r="AH54" s="41" t="s">
        <v>95</v>
      </c>
      <c r="AI54" s="41">
        <v>3</v>
      </c>
      <c r="AJ54" s="41">
        <v>1</v>
      </c>
      <c r="AK54" s="41">
        <v>4</v>
      </c>
      <c r="AL54" s="41" t="s">
        <v>246</v>
      </c>
      <c r="AM54" s="106"/>
      <c r="AO54" s="41">
        <f t="shared" si="7"/>
        <v>40</v>
      </c>
      <c r="AP54" s="41" t="s">
        <v>71</v>
      </c>
      <c r="AQ54" s="41">
        <v>63</v>
      </c>
      <c r="AR54" s="115" t="s">
        <v>710</v>
      </c>
      <c r="AS54" s="115" t="s">
        <v>660</v>
      </c>
      <c r="AT54" s="41">
        <v>228.9</v>
      </c>
      <c r="AU54" s="41" t="s">
        <v>104</v>
      </c>
      <c r="AV54" s="41">
        <v>3.5</v>
      </c>
      <c r="AW54" s="41">
        <v>1</v>
      </c>
      <c r="AX54" s="41">
        <v>4.5</v>
      </c>
      <c r="AY54" s="41" t="s">
        <v>246</v>
      </c>
      <c r="AZ54" s="106"/>
    </row>
    <row r="55" spans="1:52" s="107" customFormat="1" ht="33.75" customHeight="1">
      <c r="A55" s="41">
        <f t="shared" si="4"/>
        <v>41</v>
      </c>
      <c r="B55" s="41" t="s">
        <v>71</v>
      </c>
      <c r="C55" s="41">
        <v>63</v>
      </c>
      <c r="D55" s="115" t="s">
        <v>72</v>
      </c>
      <c r="E55" s="115" t="s">
        <v>327</v>
      </c>
      <c r="F55" s="41">
        <v>12</v>
      </c>
      <c r="G55" s="41" t="s">
        <v>95</v>
      </c>
      <c r="H55" s="41">
        <v>3.5</v>
      </c>
      <c r="I55" s="41">
        <v>1</v>
      </c>
      <c r="J55" s="41">
        <v>4.5</v>
      </c>
      <c r="K55" s="41" t="s">
        <v>246</v>
      </c>
      <c r="L55" s="106"/>
      <c r="N55" s="41">
        <f t="shared" si="5"/>
        <v>41</v>
      </c>
      <c r="O55" s="41" t="s">
        <v>71</v>
      </c>
      <c r="P55" s="41">
        <v>63</v>
      </c>
      <c r="Q55" s="115" t="s">
        <v>610</v>
      </c>
      <c r="R55" s="115" t="s">
        <v>645</v>
      </c>
      <c r="S55" s="41">
        <v>100.3</v>
      </c>
      <c r="T55" s="41" t="s">
        <v>118</v>
      </c>
      <c r="U55" s="41">
        <v>3.3</v>
      </c>
      <c r="V55" s="41">
        <v>1</v>
      </c>
      <c r="W55" s="41">
        <v>4.3</v>
      </c>
      <c r="X55" s="41" t="s">
        <v>246</v>
      </c>
      <c r="Y55" s="106"/>
      <c r="AB55" s="41">
        <f t="shared" si="6"/>
        <v>41</v>
      </c>
      <c r="AC55" s="41" t="s">
        <v>71</v>
      </c>
      <c r="AD55" s="41">
        <v>63</v>
      </c>
      <c r="AE55" s="115" t="s">
        <v>617</v>
      </c>
      <c r="AF55" s="115" t="s">
        <v>350</v>
      </c>
      <c r="AG55" s="41">
        <v>8.1999999999999993</v>
      </c>
      <c r="AH55" s="41" t="s">
        <v>95</v>
      </c>
      <c r="AI55" s="41">
        <v>3</v>
      </c>
      <c r="AJ55" s="41">
        <v>1</v>
      </c>
      <c r="AK55" s="41">
        <v>4</v>
      </c>
      <c r="AL55" s="41" t="s">
        <v>246</v>
      </c>
      <c r="AM55" s="106"/>
      <c r="AO55" s="41">
        <f t="shared" si="7"/>
        <v>41</v>
      </c>
      <c r="AP55" s="41" t="s">
        <v>71</v>
      </c>
      <c r="AQ55" s="41">
        <v>63</v>
      </c>
      <c r="AR55" s="115" t="s">
        <v>728</v>
      </c>
      <c r="AS55" s="115" t="s">
        <v>594</v>
      </c>
      <c r="AT55" s="41">
        <v>251</v>
      </c>
      <c r="AU55" s="41" t="s">
        <v>104</v>
      </c>
      <c r="AV55" s="41">
        <v>3.5</v>
      </c>
      <c r="AW55" s="41">
        <v>1</v>
      </c>
      <c r="AX55" s="41">
        <v>4.5</v>
      </c>
      <c r="AY55" s="41" t="s">
        <v>246</v>
      </c>
      <c r="AZ55" s="106"/>
    </row>
    <row r="56" spans="1:52" s="107" customFormat="1" ht="33.75" customHeight="1">
      <c r="A56" s="41">
        <f t="shared" si="4"/>
        <v>42</v>
      </c>
      <c r="B56" s="41" t="s">
        <v>71</v>
      </c>
      <c r="C56" s="41">
        <v>63</v>
      </c>
      <c r="D56" s="115" t="s">
        <v>102</v>
      </c>
      <c r="E56" s="115" t="s">
        <v>171</v>
      </c>
      <c r="F56" s="41">
        <v>33.799999999999997</v>
      </c>
      <c r="G56" s="41" t="s">
        <v>95</v>
      </c>
      <c r="H56" s="41">
        <v>3.5</v>
      </c>
      <c r="I56" s="41">
        <v>1</v>
      </c>
      <c r="J56" s="41">
        <v>4.5</v>
      </c>
      <c r="K56" s="41" t="s">
        <v>246</v>
      </c>
      <c r="L56" s="106"/>
      <c r="N56" s="41">
        <f t="shared" si="5"/>
        <v>42</v>
      </c>
      <c r="O56" s="41" t="s">
        <v>71</v>
      </c>
      <c r="P56" s="41">
        <v>63</v>
      </c>
      <c r="Q56" s="115" t="s">
        <v>625</v>
      </c>
      <c r="R56" s="115" t="s">
        <v>646</v>
      </c>
      <c r="S56" s="41">
        <v>28.6</v>
      </c>
      <c r="T56" s="41" t="s">
        <v>118</v>
      </c>
      <c r="U56" s="41">
        <v>3.3</v>
      </c>
      <c r="V56" s="41">
        <v>1</v>
      </c>
      <c r="W56" s="41">
        <v>4.3</v>
      </c>
      <c r="X56" s="41" t="s">
        <v>246</v>
      </c>
      <c r="Y56" s="106"/>
      <c r="AB56" s="41">
        <f t="shared" si="6"/>
        <v>42</v>
      </c>
      <c r="AC56" s="41" t="s">
        <v>71</v>
      </c>
      <c r="AD56" s="41">
        <v>63</v>
      </c>
      <c r="AE56" s="115" t="s">
        <v>350</v>
      </c>
      <c r="AF56" s="115" t="s">
        <v>695</v>
      </c>
      <c r="AG56" s="41">
        <v>131</v>
      </c>
      <c r="AH56" s="41" t="s">
        <v>95</v>
      </c>
      <c r="AI56" s="41">
        <v>3</v>
      </c>
      <c r="AJ56" s="41">
        <v>1</v>
      </c>
      <c r="AK56" s="41">
        <v>4</v>
      </c>
      <c r="AL56" s="41" t="s">
        <v>246</v>
      </c>
      <c r="AM56" s="106"/>
      <c r="AO56" s="41">
        <f t="shared" si="7"/>
        <v>42</v>
      </c>
      <c r="AP56" s="41" t="s">
        <v>71</v>
      </c>
      <c r="AQ56" s="41">
        <v>63</v>
      </c>
      <c r="AR56" s="115" t="s">
        <v>723</v>
      </c>
      <c r="AS56" s="115" t="s">
        <v>724</v>
      </c>
      <c r="AT56" s="41">
        <v>33.200000000000003</v>
      </c>
      <c r="AU56" s="41" t="s">
        <v>104</v>
      </c>
      <c r="AV56" s="41">
        <v>3.5</v>
      </c>
      <c r="AW56" s="41">
        <v>1</v>
      </c>
      <c r="AX56" s="41">
        <v>4.5</v>
      </c>
      <c r="AY56" s="41" t="s">
        <v>246</v>
      </c>
      <c r="AZ56" s="106"/>
    </row>
    <row r="57" spans="1:52" s="107" customFormat="1" ht="33.75" customHeight="1">
      <c r="A57" s="41">
        <f t="shared" si="4"/>
        <v>43</v>
      </c>
      <c r="B57" s="41" t="s">
        <v>71</v>
      </c>
      <c r="C57" s="41">
        <v>63</v>
      </c>
      <c r="D57" s="115" t="s">
        <v>438</v>
      </c>
      <c r="E57" s="115" t="s">
        <v>343</v>
      </c>
      <c r="F57" s="41">
        <v>95.6</v>
      </c>
      <c r="G57" s="41" t="s">
        <v>95</v>
      </c>
      <c r="H57" s="41">
        <v>3.5</v>
      </c>
      <c r="I57" s="41">
        <v>1</v>
      </c>
      <c r="J57" s="41">
        <v>4.5</v>
      </c>
      <c r="K57" s="41" t="s">
        <v>246</v>
      </c>
      <c r="L57" s="106"/>
      <c r="N57" s="41">
        <f t="shared" si="5"/>
        <v>43</v>
      </c>
      <c r="O57" s="41" t="s">
        <v>71</v>
      </c>
      <c r="P57" s="41">
        <v>63</v>
      </c>
      <c r="Q57" s="115" t="s">
        <v>646</v>
      </c>
      <c r="R57" s="115" t="s">
        <v>647</v>
      </c>
      <c r="S57" s="41">
        <v>41.9</v>
      </c>
      <c r="T57" s="41" t="s">
        <v>118</v>
      </c>
      <c r="U57" s="41">
        <v>3.3</v>
      </c>
      <c r="V57" s="41">
        <v>1</v>
      </c>
      <c r="W57" s="41">
        <v>4.3</v>
      </c>
      <c r="X57" s="41" t="s">
        <v>246</v>
      </c>
      <c r="Y57" s="106"/>
      <c r="AB57" s="41">
        <f t="shared" si="6"/>
        <v>43</v>
      </c>
      <c r="AC57" s="41" t="s">
        <v>71</v>
      </c>
      <c r="AD57" s="41">
        <v>63</v>
      </c>
      <c r="AE57" s="115" t="s">
        <v>431</v>
      </c>
      <c r="AF57" s="115" t="s">
        <v>696</v>
      </c>
      <c r="AG57" s="41">
        <v>93</v>
      </c>
      <c r="AH57" s="41" t="s">
        <v>95</v>
      </c>
      <c r="AI57" s="41">
        <v>3</v>
      </c>
      <c r="AJ57" s="41">
        <v>1</v>
      </c>
      <c r="AK57" s="41">
        <v>4</v>
      </c>
      <c r="AL57" s="41" t="s">
        <v>246</v>
      </c>
      <c r="AM57" s="106"/>
      <c r="AO57" s="41">
        <f t="shared" si="7"/>
        <v>43</v>
      </c>
      <c r="AP57" s="41" t="s">
        <v>71</v>
      </c>
      <c r="AQ57" s="41">
        <v>63</v>
      </c>
      <c r="AR57" s="115" t="s">
        <v>724</v>
      </c>
      <c r="AS57" s="115" t="s">
        <v>725</v>
      </c>
      <c r="AT57" s="41">
        <v>23.2</v>
      </c>
      <c r="AU57" s="41" t="s">
        <v>104</v>
      </c>
      <c r="AV57" s="41">
        <v>3.5</v>
      </c>
      <c r="AW57" s="41">
        <v>1</v>
      </c>
      <c r="AX57" s="41">
        <v>4.5</v>
      </c>
      <c r="AY57" s="41" t="s">
        <v>246</v>
      </c>
      <c r="AZ57" s="106"/>
    </row>
    <row r="58" spans="1:52" s="107" customFormat="1" ht="33.75" customHeight="1">
      <c r="A58" s="41">
        <f t="shared" si="4"/>
        <v>44</v>
      </c>
      <c r="B58" s="41" t="s">
        <v>71</v>
      </c>
      <c r="C58" s="41">
        <v>63</v>
      </c>
      <c r="D58" s="115" t="s">
        <v>473</v>
      </c>
      <c r="E58" s="115" t="s">
        <v>331</v>
      </c>
      <c r="F58" s="41">
        <v>10</v>
      </c>
      <c r="G58" s="41" t="s">
        <v>95</v>
      </c>
      <c r="H58" s="41">
        <v>3.5</v>
      </c>
      <c r="I58" s="41">
        <v>1</v>
      </c>
      <c r="J58" s="41">
        <v>4.5</v>
      </c>
      <c r="K58" s="41" t="s">
        <v>246</v>
      </c>
      <c r="L58" s="106"/>
      <c r="N58" s="41">
        <f t="shared" si="5"/>
        <v>44</v>
      </c>
      <c r="O58" s="41" t="s">
        <v>71</v>
      </c>
      <c r="P58" s="41">
        <v>63</v>
      </c>
      <c r="Q58" s="115" t="s">
        <v>646</v>
      </c>
      <c r="R58" s="115" t="s">
        <v>648</v>
      </c>
      <c r="S58" s="41">
        <v>135.9</v>
      </c>
      <c r="T58" s="41" t="s">
        <v>118</v>
      </c>
      <c r="U58" s="41">
        <v>3.3</v>
      </c>
      <c r="V58" s="41">
        <v>1</v>
      </c>
      <c r="W58" s="41">
        <v>4.3</v>
      </c>
      <c r="X58" s="41" t="s">
        <v>246</v>
      </c>
      <c r="Y58" s="106"/>
      <c r="AB58" s="41">
        <f t="shared" si="6"/>
        <v>44</v>
      </c>
      <c r="AC58" s="41" t="s">
        <v>71</v>
      </c>
      <c r="AD58" s="41">
        <v>63</v>
      </c>
      <c r="AE58" s="115" t="s">
        <v>324</v>
      </c>
      <c r="AF58" s="115" t="s">
        <v>697</v>
      </c>
      <c r="AG58" s="41">
        <v>452.4</v>
      </c>
      <c r="AH58" s="41" t="s">
        <v>95</v>
      </c>
      <c r="AI58" s="41">
        <v>3</v>
      </c>
      <c r="AJ58" s="41">
        <v>1</v>
      </c>
      <c r="AK58" s="41">
        <v>4</v>
      </c>
      <c r="AL58" s="41" t="s">
        <v>246</v>
      </c>
      <c r="AM58" s="106"/>
      <c r="AO58" s="41">
        <f t="shared" si="7"/>
        <v>44</v>
      </c>
      <c r="AP58" s="41" t="s">
        <v>71</v>
      </c>
      <c r="AQ58" s="41">
        <v>63</v>
      </c>
      <c r="AR58" s="115" t="s">
        <v>725</v>
      </c>
      <c r="AS58" s="115" t="s">
        <v>726</v>
      </c>
      <c r="AT58" s="41">
        <v>16.899999999999999</v>
      </c>
      <c r="AU58" s="41" t="s">
        <v>104</v>
      </c>
      <c r="AV58" s="41">
        <v>3.5</v>
      </c>
      <c r="AW58" s="41">
        <v>1</v>
      </c>
      <c r="AX58" s="41">
        <v>4.5</v>
      </c>
      <c r="AY58" s="41" t="s">
        <v>246</v>
      </c>
      <c r="AZ58" s="106"/>
    </row>
    <row r="59" spans="1:52" s="107" customFormat="1" ht="33.75" customHeight="1">
      <c r="A59" s="41">
        <f t="shared" si="4"/>
        <v>45</v>
      </c>
      <c r="B59" s="41" t="s">
        <v>71</v>
      </c>
      <c r="C59" s="41">
        <v>63</v>
      </c>
      <c r="D59" s="115" t="s">
        <v>391</v>
      </c>
      <c r="E59" s="115" t="s">
        <v>303</v>
      </c>
      <c r="F59" s="41">
        <v>25</v>
      </c>
      <c r="G59" s="41" t="s">
        <v>95</v>
      </c>
      <c r="H59" s="41">
        <v>3.5</v>
      </c>
      <c r="I59" s="41">
        <v>1</v>
      </c>
      <c r="J59" s="41">
        <v>4.5</v>
      </c>
      <c r="K59" s="41" t="s">
        <v>246</v>
      </c>
      <c r="L59" s="106"/>
      <c r="N59" s="41">
        <f t="shared" si="5"/>
        <v>45</v>
      </c>
      <c r="O59" s="41" t="s">
        <v>71</v>
      </c>
      <c r="P59" s="41">
        <v>63</v>
      </c>
      <c r="Q59" s="115" t="s">
        <v>648</v>
      </c>
      <c r="R59" s="115" t="s">
        <v>650</v>
      </c>
      <c r="S59" s="41">
        <v>44.1</v>
      </c>
      <c r="T59" s="41" t="s">
        <v>118</v>
      </c>
      <c r="U59" s="41">
        <v>3.3</v>
      </c>
      <c r="V59" s="41">
        <v>1</v>
      </c>
      <c r="W59" s="41">
        <v>4.3</v>
      </c>
      <c r="X59" s="41" t="s">
        <v>246</v>
      </c>
      <c r="Y59" s="106"/>
      <c r="AB59" s="41">
        <f t="shared" si="6"/>
        <v>45</v>
      </c>
      <c r="AC59" s="41" t="s">
        <v>71</v>
      </c>
      <c r="AD59" s="41">
        <v>63</v>
      </c>
      <c r="AE59" s="115" t="s">
        <v>697</v>
      </c>
      <c r="AF59" s="115" t="s">
        <v>347</v>
      </c>
      <c r="AG59" s="41">
        <v>72.3</v>
      </c>
      <c r="AH59" s="41" t="s">
        <v>95</v>
      </c>
      <c r="AI59" s="41">
        <v>3</v>
      </c>
      <c r="AJ59" s="41">
        <v>1</v>
      </c>
      <c r="AK59" s="41">
        <v>4</v>
      </c>
      <c r="AL59" s="41" t="s">
        <v>246</v>
      </c>
      <c r="AM59" s="106"/>
      <c r="AO59" s="41">
        <f t="shared" si="7"/>
        <v>45</v>
      </c>
      <c r="AP59" s="41" t="s">
        <v>71</v>
      </c>
      <c r="AQ59" s="41">
        <v>63</v>
      </c>
      <c r="AR59" s="115" t="s">
        <v>727</v>
      </c>
      <c r="AS59" s="115" t="s">
        <v>398</v>
      </c>
      <c r="AT59" s="41">
        <v>91.4</v>
      </c>
      <c r="AU59" s="41" t="s">
        <v>104</v>
      </c>
      <c r="AV59" s="41">
        <v>3.5</v>
      </c>
      <c r="AW59" s="41">
        <v>1</v>
      </c>
      <c r="AX59" s="41">
        <v>4.5</v>
      </c>
      <c r="AY59" s="41" t="s">
        <v>246</v>
      </c>
      <c r="AZ59" s="106"/>
    </row>
    <row r="60" spans="1:52" s="107" customFormat="1" ht="33.75" customHeight="1">
      <c r="A60" s="41">
        <f t="shared" si="4"/>
        <v>46</v>
      </c>
      <c r="B60" s="41" t="s">
        <v>71</v>
      </c>
      <c r="C60" s="41">
        <v>63</v>
      </c>
      <c r="D60" s="115" t="s">
        <v>605</v>
      </c>
      <c r="E60" s="115" t="s">
        <v>557</v>
      </c>
      <c r="F60" s="41">
        <v>56.6</v>
      </c>
      <c r="G60" s="41" t="s">
        <v>95</v>
      </c>
      <c r="H60" s="41">
        <v>3.5</v>
      </c>
      <c r="I60" s="41">
        <v>1</v>
      </c>
      <c r="J60" s="41">
        <v>4.5</v>
      </c>
      <c r="K60" s="41" t="s">
        <v>246</v>
      </c>
      <c r="L60" s="106"/>
      <c r="N60" s="41">
        <f t="shared" si="5"/>
        <v>46</v>
      </c>
      <c r="O60" s="41" t="s">
        <v>71</v>
      </c>
      <c r="P60" s="41">
        <v>75</v>
      </c>
      <c r="Q60" s="115" t="s">
        <v>650</v>
      </c>
      <c r="R60" s="115" t="s">
        <v>651</v>
      </c>
      <c r="S60" s="41">
        <v>33.4</v>
      </c>
      <c r="T60" s="41" t="s">
        <v>118</v>
      </c>
      <c r="U60" s="41">
        <v>3.3</v>
      </c>
      <c r="V60" s="41">
        <v>1</v>
      </c>
      <c r="W60" s="41">
        <v>4.3</v>
      </c>
      <c r="X60" s="41" t="s">
        <v>246</v>
      </c>
      <c r="Y60" s="106"/>
      <c r="AB60" s="41">
        <f t="shared" si="6"/>
        <v>46</v>
      </c>
      <c r="AC60" s="41" t="s">
        <v>71</v>
      </c>
      <c r="AD60" s="41">
        <v>63</v>
      </c>
      <c r="AE60" s="115" t="s">
        <v>697</v>
      </c>
      <c r="AF60" s="115" t="s">
        <v>354</v>
      </c>
      <c r="AG60" s="41">
        <v>108.5</v>
      </c>
      <c r="AH60" s="41" t="s">
        <v>95</v>
      </c>
      <c r="AI60" s="41">
        <v>3</v>
      </c>
      <c r="AJ60" s="41">
        <v>1</v>
      </c>
      <c r="AK60" s="41">
        <v>4</v>
      </c>
      <c r="AL60" s="41" t="s">
        <v>246</v>
      </c>
      <c r="AM60" s="106"/>
      <c r="AO60" s="41">
        <f t="shared" si="7"/>
        <v>46</v>
      </c>
      <c r="AP60" s="41" t="s">
        <v>71</v>
      </c>
      <c r="AQ60" s="41">
        <v>63</v>
      </c>
      <c r="AR60" s="115" t="s">
        <v>398</v>
      </c>
      <c r="AS60" s="115" t="s">
        <v>702</v>
      </c>
      <c r="AT60" s="41">
        <v>46.1</v>
      </c>
      <c r="AU60" s="41" t="s">
        <v>104</v>
      </c>
      <c r="AV60" s="41">
        <v>3.5</v>
      </c>
      <c r="AW60" s="41">
        <v>1</v>
      </c>
      <c r="AX60" s="41">
        <v>4.5</v>
      </c>
      <c r="AY60" s="41" t="s">
        <v>246</v>
      </c>
      <c r="AZ60" s="106"/>
    </row>
    <row r="61" spans="1:52" s="107" customFormat="1" ht="33.75" customHeight="1">
      <c r="A61" s="41">
        <f t="shared" si="4"/>
        <v>47</v>
      </c>
      <c r="B61" s="41" t="s">
        <v>71</v>
      </c>
      <c r="C61" s="41">
        <v>63</v>
      </c>
      <c r="D61" s="115" t="s">
        <v>606</v>
      </c>
      <c r="E61" s="115" t="s">
        <v>607</v>
      </c>
      <c r="F61" s="41">
        <v>86.3</v>
      </c>
      <c r="G61" s="41" t="s">
        <v>95</v>
      </c>
      <c r="H61" s="41">
        <v>3.5</v>
      </c>
      <c r="I61" s="41">
        <v>1</v>
      </c>
      <c r="J61" s="41">
        <v>4.5</v>
      </c>
      <c r="K61" s="41" t="s">
        <v>246</v>
      </c>
      <c r="L61" s="106"/>
      <c r="N61" s="41">
        <f t="shared" si="5"/>
        <v>47</v>
      </c>
      <c r="O61" s="41" t="s">
        <v>71</v>
      </c>
      <c r="P61" s="41">
        <v>63</v>
      </c>
      <c r="Q61" s="115" t="s">
        <v>648</v>
      </c>
      <c r="R61" s="115" t="s">
        <v>649</v>
      </c>
      <c r="S61" s="41">
        <v>52.2</v>
      </c>
      <c r="T61" s="41" t="s">
        <v>118</v>
      </c>
      <c r="U61" s="41">
        <v>3.3</v>
      </c>
      <c r="V61" s="41">
        <v>1</v>
      </c>
      <c r="W61" s="41">
        <v>4.3</v>
      </c>
      <c r="X61" s="41" t="s">
        <v>246</v>
      </c>
      <c r="Y61" s="106"/>
      <c r="AB61" s="41">
        <f t="shared" si="6"/>
        <v>47</v>
      </c>
      <c r="AC61" s="41" t="s">
        <v>71</v>
      </c>
      <c r="AD61" s="41">
        <v>75</v>
      </c>
      <c r="AE61" s="115" t="s">
        <v>696</v>
      </c>
      <c r="AF61" s="115" t="s">
        <v>698</v>
      </c>
      <c r="AG61" s="41">
        <v>45.7</v>
      </c>
      <c r="AH61" s="41" t="s">
        <v>95</v>
      </c>
      <c r="AI61" s="41">
        <v>3</v>
      </c>
      <c r="AJ61" s="41">
        <v>1</v>
      </c>
      <c r="AK61" s="41">
        <v>4</v>
      </c>
      <c r="AL61" s="41" t="s">
        <v>246</v>
      </c>
      <c r="AM61" s="106"/>
      <c r="AO61" s="41">
        <f t="shared" si="7"/>
        <v>47</v>
      </c>
      <c r="AP61" s="41" t="s">
        <v>71</v>
      </c>
      <c r="AQ61" s="41">
        <v>90</v>
      </c>
      <c r="AR61" s="115" t="s">
        <v>355</v>
      </c>
      <c r="AS61" s="115" t="s">
        <v>727</v>
      </c>
      <c r="AT61" s="41">
        <v>60.6</v>
      </c>
      <c r="AU61" s="41" t="s">
        <v>104</v>
      </c>
      <c r="AV61" s="41">
        <v>3.5</v>
      </c>
      <c r="AW61" s="41">
        <v>1</v>
      </c>
      <c r="AX61" s="41">
        <v>4.5</v>
      </c>
      <c r="AY61" s="41" t="s">
        <v>246</v>
      </c>
      <c r="AZ61" s="106"/>
    </row>
    <row r="62" spans="1:52" s="107" customFormat="1" ht="33.75" customHeight="1">
      <c r="A62" s="41">
        <f t="shared" si="4"/>
        <v>48</v>
      </c>
      <c r="B62" s="41" t="s">
        <v>71</v>
      </c>
      <c r="C62" s="41">
        <v>63</v>
      </c>
      <c r="D62" s="115" t="s">
        <v>608</v>
      </c>
      <c r="E62" s="115" t="s">
        <v>609</v>
      </c>
      <c r="F62" s="41">
        <v>29.8</v>
      </c>
      <c r="G62" s="41" t="s">
        <v>95</v>
      </c>
      <c r="H62" s="41">
        <v>3.5</v>
      </c>
      <c r="I62" s="41">
        <v>1</v>
      </c>
      <c r="J62" s="41">
        <v>4.5</v>
      </c>
      <c r="K62" s="41" t="s">
        <v>246</v>
      </c>
      <c r="L62" s="106"/>
      <c r="N62" s="41">
        <f t="shared" si="5"/>
        <v>48</v>
      </c>
      <c r="O62" s="41" t="s">
        <v>71</v>
      </c>
      <c r="P62" s="41">
        <v>75</v>
      </c>
      <c r="Q62" s="115" t="s">
        <v>649</v>
      </c>
      <c r="R62" s="115" t="s">
        <v>650</v>
      </c>
      <c r="S62" s="41">
        <v>63.1</v>
      </c>
      <c r="T62" s="41" t="s">
        <v>118</v>
      </c>
      <c r="U62" s="41">
        <v>3.3</v>
      </c>
      <c r="V62" s="41">
        <v>1</v>
      </c>
      <c r="W62" s="41">
        <v>4.3</v>
      </c>
      <c r="X62" s="41" t="s">
        <v>246</v>
      </c>
      <c r="Y62" s="106"/>
      <c r="AB62" s="41">
        <f t="shared" si="6"/>
        <v>48</v>
      </c>
      <c r="AC62" s="41" t="s">
        <v>71</v>
      </c>
      <c r="AD62" s="41">
        <v>63</v>
      </c>
      <c r="AE62" s="115" t="s">
        <v>698</v>
      </c>
      <c r="AF62" s="115" t="s">
        <v>695</v>
      </c>
      <c r="AG62" s="41">
        <v>56</v>
      </c>
      <c r="AH62" s="41" t="s">
        <v>95</v>
      </c>
      <c r="AI62" s="41">
        <v>3</v>
      </c>
      <c r="AJ62" s="41">
        <v>1</v>
      </c>
      <c r="AK62" s="41">
        <v>4</v>
      </c>
      <c r="AL62" s="41" t="s">
        <v>246</v>
      </c>
      <c r="AM62" s="106"/>
      <c r="AO62" s="41">
        <f t="shared" si="7"/>
        <v>48</v>
      </c>
      <c r="AP62" s="41" t="s">
        <v>71</v>
      </c>
      <c r="AQ62" s="41">
        <v>90</v>
      </c>
      <c r="AR62" s="115" t="s">
        <v>727</v>
      </c>
      <c r="AS62" s="115" t="s">
        <v>710</v>
      </c>
      <c r="AT62" s="41">
        <v>226</v>
      </c>
      <c r="AU62" s="41" t="s">
        <v>104</v>
      </c>
      <c r="AV62" s="41">
        <v>3.5</v>
      </c>
      <c r="AW62" s="41">
        <v>1</v>
      </c>
      <c r="AX62" s="41">
        <v>4.5</v>
      </c>
      <c r="AY62" s="41" t="s">
        <v>246</v>
      </c>
      <c r="AZ62" s="106"/>
    </row>
    <row r="63" spans="1:52" s="107" customFormat="1" ht="33.75" customHeight="1">
      <c r="A63" s="41">
        <f t="shared" si="4"/>
        <v>49</v>
      </c>
      <c r="B63" s="41" t="s">
        <v>71</v>
      </c>
      <c r="C63" s="41">
        <v>63</v>
      </c>
      <c r="D63" s="115" t="s">
        <v>610</v>
      </c>
      <c r="E63" s="115" t="s">
        <v>611</v>
      </c>
      <c r="F63" s="41">
        <v>278.39999999999998</v>
      </c>
      <c r="G63" s="41" t="s">
        <v>95</v>
      </c>
      <c r="H63" s="41">
        <v>3.5</v>
      </c>
      <c r="I63" s="41">
        <v>1</v>
      </c>
      <c r="J63" s="41">
        <v>4.5</v>
      </c>
      <c r="K63" s="41" t="s">
        <v>246</v>
      </c>
      <c r="L63" s="106"/>
      <c r="N63" s="41">
        <f t="shared" si="5"/>
        <v>49</v>
      </c>
      <c r="O63" s="41" t="s">
        <v>71</v>
      </c>
      <c r="P63" s="41">
        <v>63</v>
      </c>
      <c r="Q63" s="115" t="s">
        <v>543</v>
      </c>
      <c r="R63" s="115" t="s">
        <v>649</v>
      </c>
      <c r="S63" s="41">
        <f>7+188</f>
        <v>195</v>
      </c>
      <c r="T63" s="41" t="s">
        <v>118</v>
      </c>
      <c r="U63" s="41">
        <v>3.3</v>
      </c>
      <c r="V63" s="41">
        <v>1</v>
      </c>
      <c r="W63" s="41">
        <v>4.3</v>
      </c>
      <c r="X63" s="41" t="s">
        <v>246</v>
      </c>
      <c r="Y63" s="106"/>
      <c r="AB63" s="41">
        <f t="shared" si="6"/>
        <v>49</v>
      </c>
      <c r="AC63" s="41" t="s">
        <v>71</v>
      </c>
      <c r="AD63" s="41">
        <v>125</v>
      </c>
      <c r="AE63" s="115" t="s">
        <v>696</v>
      </c>
      <c r="AF63" s="115" t="s">
        <v>350</v>
      </c>
      <c r="AG63" s="41">
        <v>128.9</v>
      </c>
      <c r="AH63" s="41" t="s">
        <v>95</v>
      </c>
      <c r="AI63" s="41">
        <v>3</v>
      </c>
      <c r="AJ63" s="41">
        <v>1</v>
      </c>
      <c r="AK63" s="41">
        <v>4</v>
      </c>
      <c r="AL63" s="41" t="s">
        <v>246</v>
      </c>
      <c r="AM63" s="106"/>
      <c r="AO63" s="41">
        <f t="shared" si="7"/>
        <v>49</v>
      </c>
      <c r="AP63" s="41" t="s">
        <v>71</v>
      </c>
      <c r="AQ63" s="41">
        <v>90</v>
      </c>
      <c r="AR63" s="115" t="s">
        <v>710</v>
      </c>
      <c r="AS63" s="115" t="s">
        <v>73</v>
      </c>
      <c r="AT63" s="41">
        <f>6.2+216.1</f>
        <v>222.29999999999998</v>
      </c>
      <c r="AU63" s="41" t="s">
        <v>104</v>
      </c>
      <c r="AV63" s="41">
        <v>3.5</v>
      </c>
      <c r="AW63" s="41">
        <v>1</v>
      </c>
      <c r="AX63" s="41">
        <v>4.5</v>
      </c>
      <c r="AY63" s="41" t="s">
        <v>246</v>
      </c>
      <c r="AZ63" s="106"/>
    </row>
    <row r="64" spans="1:52" s="107" customFormat="1" ht="33.75" customHeight="1">
      <c r="A64" s="41">
        <f t="shared" si="4"/>
        <v>50</v>
      </c>
      <c r="B64" s="41" t="s">
        <v>71</v>
      </c>
      <c r="C64" s="41">
        <v>63</v>
      </c>
      <c r="D64" s="115" t="s">
        <v>307</v>
      </c>
      <c r="E64" s="115" t="s">
        <v>323</v>
      </c>
      <c r="F64" s="41">
        <v>47.3</v>
      </c>
      <c r="G64" s="41" t="s">
        <v>95</v>
      </c>
      <c r="H64" s="41">
        <v>3.5</v>
      </c>
      <c r="I64" s="41">
        <v>1</v>
      </c>
      <c r="J64" s="41">
        <v>4.5</v>
      </c>
      <c r="K64" s="41" t="s">
        <v>246</v>
      </c>
      <c r="L64" s="106"/>
      <c r="N64" s="41">
        <f t="shared" si="5"/>
        <v>50</v>
      </c>
      <c r="O64" s="41" t="s">
        <v>71</v>
      </c>
      <c r="P64" s="41">
        <v>63</v>
      </c>
      <c r="Q64" s="115" t="s">
        <v>543</v>
      </c>
      <c r="R64" s="115" t="s">
        <v>565</v>
      </c>
      <c r="S64" s="41">
        <v>28.7</v>
      </c>
      <c r="T64" s="41" t="s">
        <v>118</v>
      </c>
      <c r="U64" s="41">
        <v>3.3</v>
      </c>
      <c r="V64" s="41">
        <v>1</v>
      </c>
      <c r="W64" s="41">
        <v>4.3</v>
      </c>
      <c r="X64" s="41" t="s">
        <v>246</v>
      </c>
      <c r="Y64" s="106"/>
      <c r="AB64" s="41">
        <f t="shared" si="6"/>
        <v>50</v>
      </c>
      <c r="AC64" s="41" t="s">
        <v>71</v>
      </c>
      <c r="AD64" s="41">
        <v>63</v>
      </c>
      <c r="AE64" s="115" t="s">
        <v>698</v>
      </c>
      <c r="AF64" s="115" t="s">
        <v>432</v>
      </c>
      <c r="AG64" s="41">
        <v>119.3</v>
      </c>
      <c r="AH64" s="41" t="s">
        <v>95</v>
      </c>
      <c r="AI64" s="41">
        <v>3</v>
      </c>
      <c r="AJ64" s="41">
        <v>1</v>
      </c>
      <c r="AK64" s="41">
        <v>4</v>
      </c>
      <c r="AL64" s="41" t="s">
        <v>246</v>
      </c>
      <c r="AM64" s="106"/>
      <c r="AO64" s="41">
        <f t="shared" si="7"/>
        <v>50</v>
      </c>
      <c r="AP64" s="41" t="s">
        <v>71</v>
      </c>
      <c r="AQ64" s="41">
        <v>75</v>
      </c>
      <c r="AR64" s="115" t="s">
        <v>73</v>
      </c>
      <c r="AS64" s="115" t="s">
        <v>113</v>
      </c>
      <c r="AT64" s="41">
        <v>132.30000000000001</v>
      </c>
      <c r="AU64" s="41" t="s">
        <v>104</v>
      </c>
      <c r="AV64" s="41">
        <v>3.5</v>
      </c>
      <c r="AW64" s="41">
        <v>1</v>
      </c>
      <c r="AX64" s="41">
        <v>4.5</v>
      </c>
      <c r="AY64" s="41" t="s">
        <v>246</v>
      </c>
      <c r="AZ64" s="106"/>
    </row>
    <row r="65" spans="1:52" s="107" customFormat="1" ht="33.75" customHeight="1">
      <c r="A65" s="41">
        <f t="shared" si="4"/>
        <v>51</v>
      </c>
      <c r="B65" s="41" t="s">
        <v>71</v>
      </c>
      <c r="C65" s="41">
        <v>63</v>
      </c>
      <c r="D65" s="115" t="s">
        <v>612</v>
      </c>
      <c r="E65" s="115" t="s">
        <v>412</v>
      </c>
      <c r="F65" s="41">
        <v>73.5</v>
      </c>
      <c r="G65" s="41" t="s">
        <v>95</v>
      </c>
      <c r="H65" s="41">
        <v>3.5</v>
      </c>
      <c r="I65" s="41">
        <v>1</v>
      </c>
      <c r="J65" s="41">
        <v>4.5</v>
      </c>
      <c r="K65" s="41" t="s">
        <v>246</v>
      </c>
      <c r="L65" s="106"/>
      <c r="N65" s="41">
        <f t="shared" si="5"/>
        <v>51</v>
      </c>
      <c r="O65" s="41" t="s">
        <v>71</v>
      </c>
      <c r="P65" s="41">
        <v>63</v>
      </c>
      <c r="Q65" s="115" t="s">
        <v>565</v>
      </c>
      <c r="R65" s="115" t="s">
        <v>757</v>
      </c>
      <c r="S65" s="41">
        <v>69.400000000000006</v>
      </c>
      <c r="T65" s="41" t="s">
        <v>118</v>
      </c>
      <c r="U65" s="41">
        <v>3.3</v>
      </c>
      <c r="V65" s="41">
        <v>1</v>
      </c>
      <c r="W65" s="41">
        <v>4.3</v>
      </c>
      <c r="X65" s="41" t="s">
        <v>246</v>
      </c>
      <c r="Y65" s="106"/>
      <c r="AB65" s="41">
        <f t="shared" si="6"/>
        <v>51</v>
      </c>
      <c r="AC65" s="41" t="s">
        <v>71</v>
      </c>
      <c r="AD65" s="41">
        <v>63</v>
      </c>
      <c r="AE65" s="115" t="s">
        <v>432</v>
      </c>
      <c r="AF65" s="115" t="s">
        <v>77</v>
      </c>
      <c r="AG65" s="41">
        <v>64.400000000000006</v>
      </c>
      <c r="AH65" s="41" t="s">
        <v>95</v>
      </c>
      <c r="AI65" s="41">
        <v>3</v>
      </c>
      <c r="AJ65" s="41">
        <v>1</v>
      </c>
      <c r="AK65" s="41">
        <v>4</v>
      </c>
      <c r="AL65" s="41" t="s">
        <v>246</v>
      </c>
      <c r="AM65" s="106"/>
      <c r="AO65" s="41">
        <f t="shared" si="7"/>
        <v>51</v>
      </c>
      <c r="AP65" s="41" t="s">
        <v>71</v>
      </c>
      <c r="AQ65" s="41">
        <v>63</v>
      </c>
      <c r="AR65" s="115" t="s">
        <v>73</v>
      </c>
      <c r="AS65" s="115" t="s">
        <v>728</v>
      </c>
      <c r="AT65" s="41">
        <v>228.9</v>
      </c>
      <c r="AU65" s="41" t="s">
        <v>104</v>
      </c>
      <c r="AV65" s="41">
        <v>3.5</v>
      </c>
      <c r="AW65" s="41">
        <v>1</v>
      </c>
      <c r="AX65" s="41">
        <v>4.5</v>
      </c>
      <c r="AY65" s="41" t="s">
        <v>246</v>
      </c>
      <c r="AZ65" s="106"/>
    </row>
    <row r="66" spans="1:52" s="107" customFormat="1" ht="33.75" customHeight="1">
      <c r="A66" s="41">
        <f t="shared" si="4"/>
        <v>52</v>
      </c>
      <c r="B66" s="41" t="s">
        <v>71</v>
      </c>
      <c r="C66" s="41">
        <v>63</v>
      </c>
      <c r="D66" s="115" t="s">
        <v>327</v>
      </c>
      <c r="E66" s="115" t="s">
        <v>473</v>
      </c>
      <c r="F66" s="41">
        <v>21</v>
      </c>
      <c r="G66" s="41" t="s">
        <v>95</v>
      </c>
      <c r="H66" s="41">
        <v>3.5</v>
      </c>
      <c r="I66" s="41">
        <v>1</v>
      </c>
      <c r="J66" s="41">
        <v>4.5</v>
      </c>
      <c r="K66" s="41" t="s">
        <v>246</v>
      </c>
      <c r="L66" s="106"/>
      <c r="N66" s="41">
        <f t="shared" si="5"/>
        <v>52</v>
      </c>
      <c r="O66" s="41" t="s">
        <v>71</v>
      </c>
      <c r="P66" s="41">
        <v>63</v>
      </c>
      <c r="Q66" s="115" t="s">
        <v>565</v>
      </c>
      <c r="R66" s="115" t="s">
        <v>652</v>
      </c>
      <c r="S66" s="41">
        <v>154.6</v>
      </c>
      <c r="T66" s="41" t="s">
        <v>118</v>
      </c>
      <c r="U66" s="41">
        <v>3.3</v>
      </c>
      <c r="V66" s="41">
        <v>1</v>
      </c>
      <c r="W66" s="41">
        <v>4.3</v>
      </c>
      <c r="X66" s="41" t="s">
        <v>246</v>
      </c>
      <c r="Y66" s="106"/>
      <c r="AB66" s="41">
        <f t="shared" si="6"/>
        <v>52</v>
      </c>
      <c r="AC66" s="41" t="s">
        <v>71</v>
      </c>
      <c r="AD66" s="41">
        <v>63</v>
      </c>
      <c r="AE66" s="115" t="s">
        <v>432</v>
      </c>
      <c r="AF66" s="115" t="s">
        <v>699</v>
      </c>
      <c r="AG66" s="41">
        <v>91.3</v>
      </c>
      <c r="AH66" s="41" t="s">
        <v>95</v>
      </c>
      <c r="AI66" s="41">
        <v>3</v>
      </c>
      <c r="AJ66" s="41">
        <v>1</v>
      </c>
      <c r="AK66" s="41">
        <v>4</v>
      </c>
      <c r="AL66" s="41" t="s">
        <v>246</v>
      </c>
      <c r="AM66" s="106"/>
      <c r="AO66" s="41">
        <f t="shared" si="7"/>
        <v>52</v>
      </c>
      <c r="AP66" s="41" t="s">
        <v>71</v>
      </c>
      <c r="AQ66" s="41">
        <v>63</v>
      </c>
      <c r="AR66" s="115" t="s">
        <v>728</v>
      </c>
      <c r="AS66" s="115" t="s">
        <v>446</v>
      </c>
      <c r="AT66" s="41">
        <v>59.4</v>
      </c>
      <c r="AU66" s="41" t="s">
        <v>104</v>
      </c>
      <c r="AV66" s="41">
        <v>3.5</v>
      </c>
      <c r="AW66" s="41">
        <v>1</v>
      </c>
      <c r="AX66" s="41">
        <v>4.5</v>
      </c>
      <c r="AY66" s="41" t="s">
        <v>246</v>
      </c>
      <c r="AZ66" s="106"/>
    </row>
    <row r="67" spans="1:52" s="107" customFormat="1" ht="33.75" customHeight="1">
      <c r="A67" s="41">
        <f t="shared" si="4"/>
        <v>53</v>
      </c>
      <c r="B67" s="41" t="s">
        <v>71</v>
      </c>
      <c r="C67" s="41">
        <v>63</v>
      </c>
      <c r="D67" s="115" t="s">
        <v>72</v>
      </c>
      <c r="E67" s="115" t="s">
        <v>325</v>
      </c>
      <c r="F67" s="41">
        <v>37</v>
      </c>
      <c r="G67" s="41" t="s">
        <v>95</v>
      </c>
      <c r="H67" s="41">
        <v>3.5</v>
      </c>
      <c r="I67" s="41">
        <v>1</v>
      </c>
      <c r="J67" s="41">
        <v>4.5</v>
      </c>
      <c r="K67" s="41" t="s">
        <v>246</v>
      </c>
      <c r="L67" s="106"/>
      <c r="N67" s="41">
        <f t="shared" si="5"/>
        <v>53</v>
      </c>
      <c r="O67" s="41" t="s">
        <v>71</v>
      </c>
      <c r="P67" s="41">
        <v>90</v>
      </c>
      <c r="Q67" s="115" t="s">
        <v>652</v>
      </c>
      <c r="R67" s="115" t="s">
        <v>346</v>
      </c>
      <c r="S67" s="41">
        <v>95.6</v>
      </c>
      <c r="T67" s="41" t="s">
        <v>118</v>
      </c>
      <c r="U67" s="41">
        <v>3.3</v>
      </c>
      <c r="V67" s="41">
        <v>1</v>
      </c>
      <c r="W67" s="41">
        <v>4.3</v>
      </c>
      <c r="X67" s="41" t="s">
        <v>246</v>
      </c>
      <c r="Y67" s="106"/>
      <c r="AB67" s="41">
        <f t="shared" si="6"/>
        <v>53</v>
      </c>
      <c r="AC67" s="41" t="s">
        <v>71</v>
      </c>
      <c r="AD67" s="41">
        <v>63</v>
      </c>
      <c r="AE67" s="115" t="s">
        <v>699</v>
      </c>
      <c r="AF67" s="115" t="s">
        <v>323</v>
      </c>
      <c r="AG67" s="41">
        <v>53.3</v>
      </c>
      <c r="AH67" s="41" t="s">
        <v>95</v>
      </c>
      <c r="AI67" s="41">
        <v>3</v>
      </c>
      <c r="AJ67" s="41">
        <v>1</v>
      </c>
      <c r="AK67" s="41">
        <v>4</v>
      </c>
      <c r="AL67" s="41" t="s">
        <v>246</v>
      </c>
      <c r="AM67" s="106"/>
      <c r="AO67" s="41">
        <f t="shared" si="7"/>
        <v>53</v>
      </c>
      <c r="AP67" s="41" t="s">
        <v>71</v>
      </c>
      <c r="AQ67" s="41">
        <v>63</v>
      </c>
      <c r="AR67" s="115" t="s">
        <v>728</v>
      </c>
      <c r="AS67" s="115" t="s">
        <v>594</v>
      </c>
      <c r="AT67" s="41">
        <v>251</v>
      </c>
      <c r="AU67" s="41" t="s">
        <v>104</v>
      </c>
      <c r="AV67" s="41">
        <v>3.5</v>
      </c>
      <c r="AW67" s="41">
        <v>1</v>
      </c>
      <c r="AX67" s="41">
        <v>4.5</v>
      </c>
      <c r="AY67" s="41" t="s">
        <v>246</v>
      </c>
      <c r="AZ67" s="106"/>
    </row>
    <row r="68" spans="1:52" s="107" customFormat="1" ht="33.75" customHeight="1">
      <c r="A68" s="41">
        <f t="shared" si="4"/>
        <v>54</v>
      </c>
      <c r="B68" s="41" t="s">
        <v>71</v>
      </c>
      <c r="C68" s="41">
        <v>63</v>
      </c>
      <c r="D68" s="115" t="s">
        <v>325</v>
      </c>
      <c r="E68" s="115" t="s">
        <v>111</v>
      </c>
      <c r="F68" s="41">
        <v>59.8</v>
      </c>
      <c r="G68" s="41" t="s">
        <v>95</v>
      </c>
      <c r="H68" s="41">
        <v>3.5</v>
      </c>
      <c r="I68" s="41">
        <v>1</v>
      </c>
      <c r="J68" s="41">
        <v>4.5</v>
      </c>
      <c r="K68" s="41" t="s">
        <v>246</v>
      </c>
      <c r="L68" s="106"/>
      <c r="N68" s="41">
        <f t="shared" si="5"/>
        <v>54</v>
      </c>
      <c r="O68" s="41" t="s">
        <v>71</v>
      </c>
      <c r="P68" s="41">
        <v>90</v>
      </c>
      <c r="Q68" s="115" t="s">
        <v>652</v>
      </c>
      <c r="R68" s="115" t="s">
        <v>653</v>
      </c>
      <c r="S68" s="41">
        <v>122.3</v>
      </c>
      <c r="T68" s="41" t="s">
        <v>118</v>
      </c>
      <c r="U68" s="41">
        <v>3.3</v>
      </c>
      <c r="V68" s="41">
        <v>1</v>
      </c>
      <c r="W68" s="41">
        <v>4.3</v>
      </c>
      <c r="X68" s="41" t="s">
        <v>246</v>
      </c>
      <c r="Y68" s="106"/>
      <c r="AB68" s="41">
        <f t="shared" si="6"/>
        <v>54</v>
      </c>
      <c r="AC68" s="41" t="s">
        <v>71</v>
      </c>
      <c r="AD68" s="41">
        <v>63</v>
      </c>
      <c r="AE68" s="115" t="s">
        <v>323</v>
      </c>
      <c r="AF68" s="115" t="s">
        <v>307</v>
      </c>
      <c r="AG68" s="41">
        <v>60.9</v>
      </c>
      <c r="AH68" s="41" t="s">
        <v>95</v>
      </c>
      <c r="AI68" s="41">
        <v>3</v>
      </c>
      <c r="AJ68" s="41">
        <v>1</v>
      </c>
      <c r="AK68" s="41">
        <v>4</v>
      </c>
      <c r="AL68" s="41" t="s">
        <v>246</v>
      </c>
      <c r="AM68" s="106"/>
      <c r="AO68" s="41">
        <f t="shared" si="7"/>
        <v>54</v>
      </c>
      <c r="AP68" s="41" t="s">
        <v>71</v>
      </c>
      <c r="AQ68" s="41">
        <v>63</v>
      </c>
      <c r="AR68" s="115" t="s">
        <v>594</v>
      </c>
      <c r="AS68" s="115" t="s">
        <v>726</v>
      </c>
      <c r="AT68" s="41">
        <f>104.1+5</f>
        <v>109.1</v>
      </c>
      <c r="AU68" s="41" t="s">
        <v>104</v>
      </c>
      <c r="AV68" s="41">
        <v>3.5</v>
      </c>
      <c r="AW68" s="41">
        <v>1</v>
      </c>
      <c r="AX68" s="41">
        <v>4.5</v>
      </c>
      <c r="AY68" s="41" t="s">
        <v>246</v>
      </c>
      <c r="AZ68" s="106"/>
    </row>
    <row r="69" spans="1:52" s="107" customFormat="1" ht="33.75" customHeight="1">
      <c r="A69" s="41">
        <f t="shared" si="4"/>
        <v>55</v>
      </c>
      <c r="B69" s="41" t="s">
        <v>71</v>
      </c>
      <c r="C69" s="41">
        <v>63</v>
      </c>
      <c r="D69" s="115" t="s">
        <v>111</v>
      </c>
      <c r="E69" s="115" t="s">
        <v>613</v>
      </c>
      <c r="F69" s="41">
        <v>105</v>
      </c>
      <c r="G69" s="41" t="s">
        <v>95</v>
      </c>
      <c r="H69" s="41">
        <v>3.5</v>
      </c>
      <c r="I69" s="41">
        <v>1</v>
      </c>
      <c r="J69" s="41">
        <v>4.5</v>
      </c>
      <c r="K69" s="41" t="s">
        <v>246</v>
      </c>
      <c r="L69" s="106"/>
      <c r="N69" s="41">
        <f t="shared" si="5"/>
        <v>55</v>
      </c>
      <c r="O69" s="41" t="s">
        <v>71</v>
      </c>
      <c r="P69" s="41">
        <v>63</v>
      </c>
      <c r="Q69" s="115" t="s">
        <v>653</v>
      </c>
      <c r="R69" s="115" t="s">
        <v>654</v>
      </c>
      <c r="S69" s="41">
        <v>107.1</v>
      </c>
      <c r="T69" s="41" t="s">
        <v>118</v>
      </c>
      <c r="U69" s="41">
        <v>3.3</v>
      </c>
      <c r="V69" s="41">
        <v>1</v>
      </c>
      <c r="W69" s="41">
        <v>4.3</v>
      </c>
      <c r="X69" s="41" t="s">
        <v>246</v>
      </c>
      <c r="Y69" s="106"/>
      <c r="AB69" s="41">
        <f t="shared" si="6"/>
        <v>55</v>
      </c>
      <c r="AC69" s="41" t="s">
        <v>71</v>
      </c>
      <c r="AD69" s="41">
        <v>63</v>
      </c>
      <c r="AE69" s="115" t="s">
        <v>323</v>
      </c>
      <c r="AF69" s="115" t="s">
        <v>431</v>
      </c>
      <c r="AG69" s="41">
        <v>47</v>
      </c>
      <c r="AH69" s="41" t="s">
        <v>95</v>
      </c>
      <c r="AI69" s="41">
        <v>3</v>
      </c>
      <c r="AJ69" s="41">
        <v>1</v>
      </c>
      <c r="AK69" s="41">
        <v>4</v>
      </c>
      <c r="AL69" s="41" t="s">
        <v>246</v>
      </c>
      <c r="AM69" s="106"/>
      <c r="AO69" s="41">
        <f t="shared" si="7"/>
        <v>55</v>
      </c>
      <c r="AP69" s="41" t="s">
        <v>71</v>
      </c>
      <c r="AQ69" s="41">
        <v>63</v>
      </c>
      <c r="AR69" s="115" t="s">
        <v>726</v>
      </c>
      <c r="AS69" s="115" t="s">
        <v>729</v>
      </c>
      <c r="AT69" s="41">
        <v>39</v>
      </c>
      <c r="AU69" s="41" t="s">
        <v>104</v>
      </c>
      <c r="AV69" s="41">
        <v>3.5</v>
      </c>
      <c r="AW69" s="41">
        <v>1</v>
      </c>
      <c r="AX69" s="41">
        <v>4.5</v>
      </c>
      <c r="AY69" s="41" t="s">
        <v>246</v>
      </c>
      <c r="AZ69" s="106"/>
    </row>
    <row r="70" spans="1:52" s="107" customFormat="1" ht="33.75" customHeight="1">
      <c r="A70" s="41">
        <f t="shared" si="4"/>
        <v>56</v>
      </c>
      <c r="B70" s="41" t="s">
        <v>71</v>
      </c>
      <c r="C70" s="41">
        <v>63</v>
      </c>
      <c r="D70" s="115" t="s">
        <v>112</v>
      </c>
      <c r="E70" s="115" t="s">
        <v>300</v>
      </c>
      <c r="F70" s="41">
        <v>32</v>
      </c>
      <c r="G70" s="41" t="s">
        <v>95</v>
      </c>
      <c r="H70" s="41">
        <v>3.5</v>
      </c>
      <c r="I70" s="41">
        <v>1</v>
      </c>
      <c r="J70" s="41">
        <v>4.5</v>
      </c>
      <c r="K70" s="41" t="s">
        <v>246</v>
      </c>
      <c r="L70" s="106"/>
      <c r="N70" s="41">
        <f t="shared" si="5"/>
        <v>56</v>
      </c>
      <c r="O70" s="41" t="s">
        <v>71</v>
      </c>
      <c r="P70" s="41">
        <v>90</v>
      </c>
      <c r="Q70" s="115" t="s">
        <v>654</v>
      </c>
      <c r="R70" s="115" t="s">
        <v>655</v>
      </c>
      <c r="S70" s="41">
        <v>53.4</v>
      </c>
      <c r="T70" s="41" t="s">
        <v>118</v>
      </c>
      <c r="U70" s="41">
        <v>3.3</v>
      </c>
      <c r="V70" s="41">
        <v>1</v>
      </c>
      <c r="W70" s="41">
        <v>4.3</v>
      </c>
      <c r="X70" s="41" t="s">
        <v>246</v>
      </c>
      <c r="Y70" s="106"/>
      <c r="AB70" s="41">
        <f t="shared" si="6"/>
        <v>56</v>
      </c>
      <c r="AC70" s="41" t="s">
        <v>71</v>
      </c>
      <c r="AD70" s="41">
        <v>63</v>
      </c>
      <c r="AE70" s="115" t="s">
        <v>423</v>
      </c>
      <c r="AF70" s="115" t="s">
        <v>612</v>
      </c>
      <c r="AG70" s="41">
        <v>88</v>
      </c>
      <c r="AH70" s="41" t="s">
        <v>95</v>
      </c>
      <c r="AI70" s="41">
        <v>3</v>
      </c>
      <c r="AJ70" s="41">
        <v>1</v>
      </c>
      <c r="AK70" s="41">
        <v>4</v>
      </c>
      <c r="AL70" s="41" t="s">
        <v>246</v>
      </c>
      <c r="AM70" s="106"/>
      <c r="AO70" s="41">
        <f t="shared" si="7"/>
        <v>56</v>
      </c>
      <c r="AP70" s="41" t="s">
        <v>71</v>
      </c>
      <c r="AQ70" s="41">
        <v>63</v>
      </c>
      <c r="AR70" s="115" t="s">
        <v>729</v>
      </c>
      <c r="AS70" s="115" t="s">
        <v>730</v>
      </c>
      <c r="AT70" s="41">
        <v>43.4</v>
      </c>
      <c r="AU70" s="41" t="s">
        <v>104</v>
      </c>
      <c r="AV70" s="41">
        <v>3.5</v>
      </c>
      <c r="AW70" s="41">
        <v>1</v>
      </c>
      <c r="AX70" s="41">
        <v>4.5</v>
      </c>
      <c r="AY70" s="41" t="s">
        <v>246</v>
      </c>
      <c r="AZ70" s="106"/>
    </row>
    <row r="71" spans="1:52" s="107" customFormat="1" ht="33.75" customHeight="1">
      <c r="A71" s="41">
        <f t="shared" si="4"/>
        <v>57</v>
      </c>
      <c r="B71" s="41" t="s">
        <v>71</v>
      </c>
      <c r="C71" s="41">
        <v>63</v>
      </c>
      <c r="D71" s="115" t="s">
        <v>112</v>
      </c>
      <c r="E71" s="115" t="s">
        <v>348</v>
      </c>
      <c r="F71" s="41">
        <v>55</v>
      </c>
      <c r="G71" s="41" t="s">
        <v>95</v>
      </c>
      <c r="H71" s="41">
        <v>3.5</v>
      </c>
      <c r="I71" s="41">
        <v>1</v>
      </c>
      <c r="J71" s="41">
        <v>4.5</v>
      </c>
      <c r="K71" s="41" t="s">
        <v>246</v>
      </c>
      <c r="L71" s="106"/>
      <c r="N71" s="41">
        <f t="shared" si="5"/>
        <v>57</v>
      </c>
      <c r="O71" s="41" t="s">
        <v>71</v>
      </c>
      <c r="P71" s="41">
        <v>90</v>
      </c>
      <c r="Q71" s="115" t="s">
        <v>655</v>
      </c>
      <c r="R71" s="115" t="s">
        <v>433</v>
      </c>
      <c r="S71" s="41">
        <v>63.4</v>
      </c>
      <c r="T71" s="41" t="s">
        <v>118</v>
      </c>
      <c r="U71" s="41">
        <v>3.3</v>
      </c>
      <c r="V71" s="41">
        <v>1</v>
      </c>
      <c r="W71" s="41">
        <v>4.3</v>
      </c>
      <c r="X71" s="41" t="s">
        <v>246</v>
      </c>
      <c r="Y71" s="106"/>
      <c r="AB71" s="41">
        <f t="shared" si="6"/>
        <v>57</v>
      </c>
      <c r="AC71" s="41" t="s">
        <v>71</v>
      </c>
      <c r="AD71" s="41">
        <v>63</v>
      </c>
      <c r="AE71" s="115" t="s">
        <v>423</v>
      </c>
      <c r="AF71" s="115" t="s">
        <v>616</v>
      </c>
      <c r="AG71" s="41">
        <v>18</v>
      </c>
      <c r="AH71" s="41" t="s">
        <v>95</v>
      </c>
      <c r="AI71" s="41">
        <v>3</v>
      </c>
      <c r="AJ71" s="41">
        <v>1</v>
      </c>
      <c r="AK71" s="41">
        <v>4</v>
      </c>
      <c r="AL71" s="41" t="s">
        <v>246</v>
      </c>
      <c r="AM71" s="106"/>
      <c r="AO71" s="41">
        <f t="shared" si="7"/>
        <v>57</v>
      </c>
      <c r="AP71" s="41" t="s">
        <v>71</v>
      </c>
      <c r="AQ71" s="41">
        <v>63</v>
      </c>
      <c r="AR71" s="115" t="s">
        <v>730</v>
      </c>
      <c r="AS71" s="115" t="s">
        <v>731</v>
      </c>
      <c r="AT71" s="41">
        <v>29.3</v>
      </c>
      <c r="AU71" s="41" t="s">
        <v>104</v>
      </c>
      <c r="AV71" s="41">
        <v>3.5</v>
      </c>
      <c r="AW71" s="41">
        <v>1</v>
      </c>
      <c r="AX71" s="41">
        <v>4.5</v>
      </c>
      <c r="AY71" s="41" t="s">
        <v>246</v>
      </c>
      <c r="AZ71" s="106"/>
    </row>
    <row r="72" spans="1:52" s="107" customFormat="1" ht="33.75" customHeight="1">
      <c r="A72" s="41">
        <f t="shared" si="4"/>
        <v>58</v>
      </c>
      <c r="B72" s="41" t="s">
        <v>71</v>
      </c>
      <c r="C72" s="41">
        <v>63</v>
      </c>
      <c r="D72" s="115" t="s">
        <v>473</v>
      </c>
      <c r="E72" s="115" t="s">
        <v>331</v>
      </c>
      <c r="F72" s="41">
        <v>60.2</v>
      </c>
      <c r="G72" s="41" t="s">
        <v>95</v>
      </c>
      <c r="H72" s="41">
        <v>3.5</v>
      </c>
      <c r="I72" s="41">
        <v>1</v>
      </c>
      <c r="J72" s="41">
        <v>4.5</v>
      </c>
      <c r="K72" s="41" t="s">
        <v>246</v>
      </c>
      <c r="L72" s="106"/>
      <c r="N72" s="41">
        <f t="shared" si="5"/>
        <v>58</v>
      </c>
      <c r="O72" s="41" t="s">
        <v>71</v>
      </c>
      <c r="P72" s="41">
        <v>63</v>
      </c>
      <c r="Q72" s="115" t="s">
        <v>654</v>
      </c>
      <c r="R72" s="115" t="s">
        <v>656</v>
      </c>
      <c r="S72" s="41">
        <v>64.8</v>
      </c>
      <c r="T72" s="41" t="s">
        <v>118</v>
      </c>
      <c r="U72" s="41">
        <v>3.3</v>
      </c>
      <c r="V72" s="41">
        <v>1</v>
      </c>
      <c r="W72" s="41">
        <v>4.3</v>
      </c>
      <c r="X72" s="41" t="s">
        <v>246</v>
      </c>
      <c r="Y72" s="106"/>
      <c r="AB72" s="41">
        <f t="shared" si="6"/>
        <v>58</v>
      </c>
      <c r="AC72" s="41" t="s">
        <v>71</v>
      </c>
      <c r="AD72" s="41">
        <v>63</v>
      </c>
      <c r="AE72" s="115" t="s">
        <v>699</v>
      </c>
      <c r="AF72" s="115" t="s">
        <v>596</v>
      </c>
      <c r="AG72" s="41">
        <v>98</v>
      </c>
      <c r="AH72" s="41" t="s">
        <v>95</v>
      </c>
      <c r="AI72" s="41">
        <v>3</v>
      </c>
      <c r="AJ72" s="41">
        <v>1</v>
      </c>
      <c r="AK72" s="41">
        <v>4</v>
      </c>
      <c r="AL72" s="41" t="s">
        <v>246</v>
      </c>
      <c r="AM72" s="106"/>
      <c r="AO72" s="41">
        <f t="shared" si="7"/>
        <v>58</v>
      </c>
      <c r="AP72" s="41" t="s">
        <v>71</v>
      </c>
      <c r="AQ72" s="41">
        <v>63</v>
      </c>
      <c r="AR72" s="115" t="s">
        <v>731</v>
      </c>
      <c r="AS72" s="115" t="s">
        <v>732</v>
      </c>
      <c r="AT72" s="41">
        <v>13.5</v>
      </c>
      <c r="AU72" s="41" t="s">
        <v>104</v>
      </c>
      <c r="AV72" s="41">
        <v>3.5</v>
      </c>
      <c r="AW72" s="41">
        <v>1</v>
      </c>
      <c r="AX72" s="41">
        <v>4.5</v>
      </c>
      <c r="AY72" s="41" t="s">
        <v>246</v>
      </c>
      <c r="AZ72" s="106"/>
    </row>
    <row r="73" spans="1:52" s="107" customFormat="1" ht="33.75" customHeight="1">
      <c r="A73" s="41">
        <f t="shared" si="4"/>
        <v>59</v>
      </c>
      <c r="B73" s="41" t="s">
        <v>71</v>
      </c>
      <c r="C73" s="41">
        <v>63</v>
      </c>
      <c r="D73" s="115" t="s">
        <v>331</v>
      </c>
      <c r="E73" s="115" t="s">
        <v>320</v>
      </c>
      <c r="F73" s="41">
        <v>31.4</v>
      </c>
      <c r="G73" s="41" t="s">
        <v>95</v>
      </c>
      <c r="H73" s="41">
        <v>3.5</v>
      </c>
      <c r="I73" s="41">
        <v>1</v>
      </c>
      <c r="J73" s="41">
        <v>4.5</v>
      </c>
      <c r="K73" s="41" t="s">
        <v>246</v>
      </c>
      <c r="L73" s="106"/>
      <c r="N73" s="41">
        <f t="shared" si="5"/>
        <v>59</v>
      </c>
      <c r="O73" s="41" t="s">
        <v>71</v>
      </c>
      <c r="P73" s="41">
        <v>63</v>
      </c>
      <c r="Q73" s="115" t="s">
        <v>656</v>
      </c>
      <c r="R73" s="115" t="s">
        <v>657</v>
      </c>
      <c r="S73" s="41">
        <v>21</v>
      </c>
      <c r="T73" s="41" t="s">
        <v>118</v>
      </c>
      <c r="U73" s="41">
        <v>3.3</v>
      </c>
      <c r="V73" s="41">
        <v>1</v>
      </c>
      <c r="W73" s="41">
        <v>4.3</v>
      </c>
      <c r="X73" s="41" t="s">
        <v>246</v>
      </c>
      <c r="Y73" s="106"/>
      <c r="AB73" s="41">
        <f t="shared" si="6"/>
        <v>59</v>
      </c>
      <c r="AC73" s="41" t="s">
        <v>71</v>
      </c>
      <c r="AD73" s="41">
        <v>63</v>
      </c>
      <c r="AE73" s="115" t="s">
        <v>596</v>
      </c>
      <c r="AF73" s="115" t="s">
        <v>414</v>
      </c>
      <c r="AG73" s="41">
        <v>64</v>
      </c>
      <c r="AH73" s="41" t="s">
        <v>95</v>
      </c>
      <c r="AI73" s="41">
        <v>3</v>
      </c>
      <c r="AJ73" s="41">
        <v>1</v>
      </c>
      <c r="AK73" s="41">
        <v>4</v>
      </c>
      <c r="AL73" s="41" t="s">
        <v>246</v>
      </c>
      <c r="AM73" s="106"/>
      <c r="AO73" s="41">
        <f t="shared" si="7"/>
        <v>59</v>
      </c>
      <c r="AP73" s="41" t="s">
        <v>71</v>
      </c>
      <c r="AQ73" s="41">
        <v>63</v>
      </c>
      <c r="AR73" s="115" t="s">
        <v>730</v>
      </c>
      <c r="AS73" s="115" t="s">
        <v>733</v>
      </c>
      <c r="AT73" s="41">
        <v>80</v>
      </c>
      <c r="AU73" s="41" t="s">
        <v>104</v>
      </c>
      <c r="AV73" s="41">
        <v>3.5</v>
      </c>
      <c r="AW73" s="41">
        <v>1</v>
      </c>
      <c r="AX73" s="41">
        <v>4.5</v>
      </c>
      <c r="AY73" s="41" t="s">
        <v>246</v>
      </c>
      <c r="AZ73" s="106"/>
    </row>
    <row r="74" spans="1:52" s="107" customFormat="1" ht="33.75" customHeight="1">
      <c r="A74" s="41">
        <f t="shared" si="4"/>
        <v>60</v>
      </c>
      <c r="B74" s="41" t="s">
        <v>71</v>
      </c>
      <c r="C74" s="41">
        <v>63</v>
      </c>
      <c r="D74" s="115" t="s">
        <v>320</v>
      </c>
      <c r="E74" s="115" t="s">
        <v>399</v>
      </c>
      <c r="F74" s="41">
        <v>25</v>
      </c>
      <c r="G74" s="41" t="s">
        <v>95</v>
      </c>
      <c r="H74" s="41">
        <v>3.5</v>
      </c>
      <c r="I74" s="41">
        <v>1</v>
      </c>
      <c r="J74" s="41">
        <v>4.5</v>
      </c>
      <c r="K74" s="41" t="s">
        <v>246</v>
      </c>
      <c r="L74" s="106"/>
      <c r="N74" s="41">
        <f t="shared" si="5"/>
        <v>60</v>
      </c>
      <c r="O74" s="41" t="s">
        <v>71</v>
      </c>
      <c r="P74" s="41">
        <v>63</v>
      </c>
      <c r="Q74" s="115" t="s">
        <v>657</v>
      </c>
      <c r="R74" s="115" t="s">
        <v>590</v>
      </c>
      <c r="S74" s="41">
        <v>15.7</v>
      </c>
      <c r="T74" s="41" t="s">
        <v>118</v>
      </c>
      <c r="U74" s="41">
        <v>3.3</v>
      </c>
      <c r="V74" s="41">
        <v>1</v>
      </c>
      <c r="W74" s="41">
        <v>4.3</v>
      </c>
      <c r="X74" s="41" t="s">
        <v>246</v>
      </c>
      <c r="Y74" s="106"/>
      <c r="AB74" s="41">
        <f t="shared" si="6"/>
        <v>60</v>
      </c>
      <c r="AC74" s="41" t="s">
        <v>71</v>
      </c>
      <c r="AD74" s="41">
        <v>63</v>
      </c>
      <c r="AE74" s="115" t="s">
        <v>353</v>
      </c>
      <c r="AF74" s="115" t="s">
        <v>695</v>
      </c>
      <c r="AG74" s="41">
        <v>24.5</v>
      </c>
      <c r="AH74" s="41" t="s">
        <v>95</v>
      </c>
      <c r="AI74" s="41">
        <v>3</v>
      </c>
      <c r="AJ74" s="41">
        <v>1</v>
      </c>
      <c r="AK74" s="41">
        <v>4</v>
      </c>
      <c r="AL74" s="41" t="s">
        <v>246</v>
      </c>
      <c r="AM74" s="106"/>
      <c r="AO74" s="41">
        <f t="shared" si="7"/>
        <v>60</v>
      </c>
      <c r="AP74" s="41" t="s">
        <v>71</v>
      </c>
      <c r="AQ74" s="41">
        <v>63</v>
      </c>
      <c r="AR74" s="115" t="s">
        <v>732</v>
      </c>
      <c r="AS74" s="115" t="s">
        <v>734</v>
      </c>
      <c r="AT74" s="41">
        <v>51.6</v>
      </c>
      <c r="AU74" s="41" t="s">
        <v>104</v>
      </c>
      <c r="AV74" s="41">
        <v>3.5</v>
      </c>
      <c r="AW74" s="41">
        <v>1</v>
      </c>
      <c r="AX74" s="41">
        <v>4.5</v>
      </c>
      <c r="AY74" s="41" t="s">
        <v>246</v>
      </c>
      <c r="AZ74" s="106"/>
    </row>
    <row r="75" spans="1:52" s="107" customFormat="1" ht="33.75" customHeight="1">
      <c r="A75" s="41">
        <f t="shared" si="4"/>
        <v>61</v>
      </c>
      <c r="B75" s="41" t="s">
        <v>71</v>
      </c>
      <c r="C75" s="41">
        <v>63</v>
      </c>
      <c r="D75" s="115" t="s">
        <v>348</v>
      </c>
      <c r="E75" s="115" t="s">
        <v>614</v>
      </c>
      <c r="F75" s="41">
        <v>67</v>
      </c>
      <c r="G75" s="41" t="s">
        <v>95</v>
      </c>
      <c r="H75" s="41">
        <v>3.5</v>
      </c>
      <c r="I75" s="41">
        <v>1</v>
      </c>
      <c r="J75" s="41">
        <v>4.5</v>
      </c>
      <c r="K75" s="41" t="s">
        <v>246</v>
      </c>
      <c r="L75" s="106"/>
      <c r="N75" s="41">
        <f t="shared" si="5"/>
        <v>61</v>
      </c>
      <c r="O75" s="41" t="s">
        <v>71</v>
      </c>
      <c r="P75" s="41">
        <v>63</v>
      </c>
      <c r="Q75" s="115" t="s">
        <v>657</v>
      </c>
      <c r="R75" s="115" t="s">
        <v>380</v>
      </c>
      <c r="S75" s="41">
        <v>12</v>
      </c>
      <c r="T75" s="41" t="s">
        <v>118</v>
      </c>
      <c r="U75" s="41">
        <v>3.3</v>
      </c>
      <c r="V75" s="41">
        <v>1</v>
      </c>
      <c r="W75" s="41">
        <v>4.3</v>
      </c>
      <c r="X75" s="41" t="s">
        <v>246</v>
      </c>
      <c r="Y75" s="106"/>
      <c r="AB75" s="41">
        <f t="shared" si="6"/>
        <v>61</v>
      </c>
      <c r="AC75" s="41" t="s">
        <v>71</v>
      </c>
      <c r="AD75" s="41">
        <v>63</v>
      </c>
      <c r="AE75" s="115" t="s">
        <v>414</v>
      </c>
      <c r="AF75" s="115" t="s">
        <v>700</v>
      </c>
      <c r="AG75" s="41">
        <v>70.599999999999994</v>
      </c>
      <c r="AH75" s="41" t="s">
        <v>95</v>
      </c>
      <c r="AI75" s="41">
        <v>3</v>
      </c>
      <c r="AJ75" s="41">
        <v>1</v>
      </c>
      <c r="AK75" s="41">
        <v>4</v>
      </c>
      <c r="AL75" s="41" t="s">
        <v>246</v>
      </c>
      <c r="AM75" s="106"/>
      <c r="AO75" s="41">
        <f t="shared" si="7"/>
        <v>61</v>
      </c>
      <c r="AP75" s="41" t="s">
        <v>71</v>
      </c>
      <c r="AQ75" s="41">
        <v>63</v>
      </c>
      <c r="AR75" s="115" t="s">
        <v>734</v>
      </c>
      <c r="AS75" s="115" t="s">
        <v>735</v>
      </c>
      <c r="AT75" s="41">
        <v>24.9</v>
      </c>
      <c r="AU75" s="41" t="s">
        <v>104</v>
      </c>
      <c r="AV75" s="41">
        <v>3.5</v>
      </c>
      <c r="AW75" s="41">
        <v>1</v>
      </c>
      <c r="AX75" s="41">
        <v>4.5</v>
      </c>
      <c r="AY75" s="41" t="s">
        <v>246</v>
      </c>
      <c r="AZ75" s="106"/>
    </row>
    <row r="76" spans="1:52" s="107" customFormat="1" ht="33.75" customHeight="1">
      <c r="A76" s="41">
        <f t="shared" si="4"/>
        <v>62</v>
      </c>
      <c r="B76" s="41" t="s">
        <v>71</v>
      </c>
      <c r="C76" s="41">
        <v>63</v>
      </c>
      <c r="D76" s="115" t="s">
        <v>614</v>
      </c>
      <c r="E76" s="115" t="s">
        <v>269</v>
      </c>
      <c r="F76" s="41">
        <v>17</v>
      </c>
      <c r="G76" s="41" t="s">
        <v>95</v>
      </c>
      <c r="H76" s="41">
        <v>3.5</v>
      </c>
      <c r="I76" s="41">
        <v>1</v>
      </c>
      <c r="J76" s="41">
        <v>4.5</v>
      </c>
      <c r="K76" s="41" t="s">
        <v>246</v>
      </c>
      <c r="L76" s="106"/>
      <c r="N76" s="41">
        <f t="shared" si="5"/>
        <v>62</v>
      </c>
      <c r="O76" s="41" t="s">
        <v>71</v>
      </c>
      <c r="P76" s="41">
        <v>63</v>
      </c>
      <c r="Q76" s="115" t="s">
        <v>656</v>
      </c>
      <c r="R76" s="115" t="s">
        <v>658</v>
      </c>
      <c r="S76" s="41">
        <v>89.2</v>
      </c>
      <c r="T76" s="41" t="s">
        <v>118</v>
      </c>
      <c r="U76" s="41">
        <v>3.3</v>
      </c>
      <c r="V76" s="41">
        <v>1</v>
      </c>
      <c r="W76" s="41">
        <v>4.3</v>
      </c>
      <c r="X76" s="41" t="s">
        <v>246</v>
      </c>
      <c r="Y76" s="106"/>
      <c r="AB76" s="41">
        <f t="shared" si="6"/>
        <v>62</v>
      </c>
      <c r="AC76" s="41" t="s">
        <v>71</v>
      </c>
      <c r="AD76" s="41">
        <v>63</v>
      </c>
      <c r="AE76" s="115" t="s">
        <v>700</v>
      </c>
      <c r="AF76" s="115" t="s">
        <v>310</v>
      </c>
      <c r="AG76" s="41">
        <v>111.4</v>
      </c>
      <c r="AH76" s="41" t="s">
        <v>95</v>
      </c>
      <c r="AI76" s="41">
        <v>3</v>
      </c>
      <c r="AJ76" s="41">
        <v>1</v>
      </c>
      <c r="AK76" s="41">
        <v>4</v>
      </c>
      <c r="AL76" s="41" t="s">
        <v>246</v>
      </c>
      <c r="AM76" s="106"/>
      <c r="AO76" s="41">
        <f t="shared" si="7"/>
        <v>62</v>
      </c>
      <c r="AP76" s="41" t="s">
        <v>71</v>
      </c>
      <c r="AQ76" s="41">
        <v>63</v>
      </c>
      <c r="AR76" s="115" t="s">
        <v>735</v>
      </c>
      <c r="AS76" s="115" t="s">
        <v>736</v>
      </c>
      <c r="AT76" s="41">
        <v>29.1</v>
      </c>
      <c r="AU76" s="41" t="s">
        <v>104</v>
      </c>
      <c r="AV76" s="41">
        <v>3.5</v>
      </c>
      <c r="AW76" s="41">
        <v>1</v>
      </c>
      <c r="AX76" s="41">
        <v>4.5</v>
      </c>
      <c r="AY76" s="41" t="s">
        <v>246</v>
      </c>
      <c r="AZ76" s="106"/>
    </row>
    <row r="77" spans="1:52" s="107" customFormat="1" ht="33.75" customHeight="1">
      <c r="A77" s="41">
        <f t="shared" si="4"/>
        <v>63</v>
      </c>
      <c r="B77" s="41" t="s">
        <v>71</v>
      </c>
      <c r="C77" s="41">
        <v>63</v>
      </c>
      <c r="D77" s="115" t="s">
        <v>614</v>
      </c>
      <c r="E77" s="115" t="s">
        <v>336</v>
      </c>
      <c r="F77" s="41">
        <v>45</v>
      </c>
      <c r="G77" s="41" t="s">
        <v>95</v>
      </c>
      <c r="H77" s="41">
        <v>3.5</v>
      </c>
      <c r="I77" s="41">
        <v>1</v>
      </c>
      <c r="J77" s="41">
        <v>4.5</v>
      </c>
      <c r="K77" s="41" t="s">
        <v>246</v>
      </c>
      <c r="L77" s="106"/>
      <c r="N77" s="41">
        <f t="shared" si="5"/>
        <v>63</v>
      </c>
      <c r="O77" s="41" t="s">
        <v>71</v>
      </c>
      <c r="P77" s="41">
        <v>63</v>
      </c>
      <c r="Q77" s="115" t="s">
        <v>658</v>
      </c>
      <c r="R77" s="115" t="s">
        <v>411</v>
      </c>
      <c r="S77" s="41">
        <v>40.4</v>
      </c>
      <c r="T77" s="41" t="s">
        <v>118</v>
      </c>
      <c r="U77" s="41">
        <v>3.3</v>
      </c>
      <c r="V77" s="41">
        <v>1</v>
      </c>
      <c r="W77" s="41">
        <v>4.3</v>
      </c>
      <c r="X77" s="41" t="s">
        <v>246</v>
      </c>
      <c r="Y77" s="106"/>
      <c r="AB77" s="41">
        <f t="shared" si="6"/>
        <v>63</v>
      </c>
      <c r="AC77" s="41" t="s">
        <v>71</v>
      </c>
      <c r="AD77" s="41">
        <v>63</v>
      </c>
      <c r="AE77" s="115" t="s">
        <v>699</v>
      </c>
      <c r="AF77" s="115" t="s">
        <v>700</v>
      </c>
      <c r="AG77" s="41">
        <v>117</v>
      </c>
      <c r="AH77" s="41" t="s">
        <v>95</v>
      </c>
      <c r="AI77" s="41">
        <v>3</v>
      </c>
      <c r="AJ77" s="41">
        <v>1</v>
      </c>
      <c r="AK77" s="41">
        <v>4</v>
      </c>
      <c r="AL77" s="41" t="s">
        <v>246</v>
      </c>
      <c r="AO77" s="41">
        <f t="shared" si="7"/>
        <v>63</v>
      </c>
      <c r="AP77" s="41" t="s">
        <v>71</v>
      </c>
      <c r="AQ77" s="41">
        <v>63</v>
      </c>
      <c r="AR77" s="115" t="s">
        <v>737</v>
      </c>
      <c r="AS77" s="115" t="s">
        <v>731</v>
      </c>
      <c r="AT77" s="41">
        <v>62.9</v>
      </c>
      <c r="AU77" s="41" t="s">
        <v>104</v>
      </c>
      <c r="AV77" s="41">
        <v>3.5</v>
      </c>
      <c r="AW77" s="41">
        <v>1</v>
      </c>
      <c r="AX77" s="41">
        <v>4.5</v>
      </c>
      <c r="AY77" s="41" t="s">
        <v>246</v>
      </c>
      <c r="AZ77" s="106"/>
    </row>
    <row r="78" spans="1:52" s="107" customFormat="1" ht="33.75" customHeight="1">
      <c r="A78" s="41">
        <f t="shared" si="4"/>
        <v>64</v>
      </c>
      <c r="B78" s="41" t="s">
        <v>71</v>
      </c>
      <c r="C78" s="41">
        <v>63</v>
      </c>
      <c r="D78" s="115" t="s">
        <v>336</v>
      </c>
      <c r="E78" s="115" t="s">
        <v>474</v>
      </c>
      <c r="F78" s="41">
        <v>194.2</v>
      </c>
      <c r="G78" s="41" t="s">
        <v>95</v>
      </c>
      <c r="H78" s="41">
        <v>3.5</v>
      </c>
      <c r="I78" s="41">
        <v>1</v>
      </c>
      <c r="J78" s="41">
        <v>4.5</v>
      </c>
      <c r="K78" s="41" t="s">
        <v>246</v>
      </c>
      <c r="L78" s="106"/>
      <c r="N78" s="41">
        <f t="shared" si="5"/>
        <v>64</v>
      </c>
      <c r="O78" s="41" t="s">
        <v>71</v>
      </c>
      <c r="P78" s="41">
        <v>63</v>
      </c>
      <c r="Q78" s="115" t="s">
        <v>658</v>
      </c>
      <c r="R78" s="115" t="s">
        <v>659</v>
      </c>
      <c r="S78" s="41">
        <v>45.7</v>
      </c>
      <c r="T78" s="41" t="s">
        <v>118</v>
      </c>
      <c r="U78" s="41">
        <v>3.3</v>
      </c>
      <c r="V78" s="41">
        <v>1</v>
      </c>
      <c r="W78" s="41">
        <v>4.3</v>
      </c>
      <c r="X78" s="41" t="s">
        <v>246</v>
      </c>
      <c r="Y78" s="106"/>
      <c r="AB78" s="106"/>
      <c r="AC78" s="106"/>
      <c r="AD78" s="432"/>
      <c r="AE78" s="432"/>
      <c r="AF78" s="432"/>
      <c r="AG78" s="432"/>
      <c r="AH78" s="434" t="s">
        <v>58</v>
      </c>
      <c r="AI78" s="434"/>
      <c r="AJ78" s="434"/>
      <c r="AK78" s="434" t="s">
        <v>34</v>
      </c>
      <c r="AL78" s="434"/>
      <c r="AM78" s="434"/>
      <c r="AO78" s="41">
        <f t="shared" si="7"/>
        <v>64</v>
      </c>
      <c r="AP78" s="41" t="s">
        <v>71</v>
      </c>
      <c r="AQ78" s="41">
        <v>63</v>
      </c>
      <c r="AR78" s="115" t="s">
        <v>729</v>
      </c>
      <c r="AS78" s="115" t="s">
        <v>677</v>
      </c>
      <c r="AT78" s="41">
        <v>38.299999999999997</v>
      </c>
      <c r="AU78" s="41" t="s">
        <v>104</v>
      </c>
      <c r="AV78" s="41">
        <v>3.5</v>
      </c>
      <c r="AW78" s="41">
        <v>1</v>
      </c>
      <c r="AX78" s="41">
        <v>4.5</v>
      </c>
      <c r="AY78" s="41" t="s">
        <v>246</v>
      </c>
      <c r="AZ78" s="106"/>
    </row>
    <row r="79" spans="1:52" s="107" customFormat="1" ht="33.75" customHeight="1">
      <c r="A79" s="41">
        <f t="shared" si="4"/>
        <v>65</v>
      </c>
      <c r="B79" s="41" t="s">
        <v>71</v>
      </c>
      <c r="C79" s="41">
        <v>63</v>
      </c>
      <c r="D79" s="115" t="s">
        <v>320</v>
      </c>
      <c r="E79" s="115" t="s">
        <v>348</v>
      </c>
      <c r="F79" s="41">
        <v>9.6</v>
      </c>
      <c r="G79" s="41" t="s">
        <v>95</v>
      </c>
      <c r="H79" s="41">
        <v>3.5</v>
      </c>
      <c r="I79" s="41">
        <v>1</v>
      </c>
      <c r="J79" s="41">
        <v>4.5</v>
      </c>
      <c r="K79" s="41" t="s">
        <v>246</v>
      </c>
      <c r="L79" s="106"/>
      <c r="N79" s="41">
        <f t="shared" si="5"/>
        <v>65</v>
      </c>
      <c r="O79" s="41" t="s">
        <v>71</v>
      </c>
      <c r="P79" s="41">
        <v>63</v>
      </c>
      <c r="Q79" s="115" t="s">
        <v>659</v>
      </c>
      <c r="R79" s="115" t="s">
        <v>598</v>
      </c>
      <c r="S79" s="41">
        <v>269.10000000000002</v>
      </c>
      <c r="T79" s="41" t="s">
        <v>118</v>
      </c>
      <c r="U79" s="41">
        <v>3.3</v>
      </c>
      <c r="V79" s="41">
        <v>1</v>
      </c>
      <c r="W79" s="41">
        <v>4.3</v>
      </c>
      <c r="X79" s="41" t="s">
        <v>246</v>
      </c>
      <c r="Y79" s="106"/>
      <c r="AB79" s="433" t="s">
        <v>35</v>
      </c>
      <c r="AC79" s="433"/>
      <c r="AD79" s="432" t="s">
        <v>96</v>
      </c>
      <c r="AE79" s="432"/>
      <c r="AF79" s="432"/>
      <c r="AG79" s="432"/>
      <c r="AH79" s="432"/>
      <c r="AI79" s="432"/>
      <c r="AJ79" s="432"/>
      <c r="AK79" s="432"/>
      <c r="AL79" s="432"/>
      <c r="AM79" s="432"/>
      <c r="AO79" s="41">
        <f t="shared" si="7"/>
        <v>65</v>
      </c>
      <c r="AP79" s="41" t="s">
        <v>71</v>
      </c>
      <c r="AQ79" s="41">
        <v>63</v>
      </c>
      <c r="AR79" s="115" t="s">
        <v>677</v>
      </c>
      <c r="AS79" s="115" t="s">
        <v>737</v>
      </c>
      <c r="AT79" s="41">
        <v>41</v>
      </c>
      <c r="AU79" s="41" t="s">
        <v>104</v>
      </c>
      <c r="AV79" s="41">
        <v>3.5</v>
      </c>
      <c r="AW79" s="41">
        <v>1</v>
      </c>
      <c r="AX79" s="41">
        <v>4.5</v>
      </c>
      <c r="AY79" s="41" t="s">
        <v>246</v>
      </c>
      <c r="AZ79" s="106"/>
    </row>
    <row r="80" spans="1:52" s="107" customFormat="1" ht="33.75" customHeight="1">
      <c r="A80" s="41">
        <f t="shared" si="4"/>
        <v>66</v>
      </c>
      <c r="B80" s="41" t="s">
        <v>71</v>
      </c>
      <c r="C80" s="41">
        <v>63</v>
      </c>
      <c r="D80" s="115" t="s">
        <v>474</v>
      </c>
      <c r="E80" s="115" t="s">
        <v>161</v>
      </c>
      <c r="F80" s="41">
        <v>62.4</v>
      </c>
      <c r="G80" s="41" t="s">
        <v>95</v>
      </c>
      <c r="H80" s="41">
        <v>3.5</v>
      </c>
      <c r="I80" s="41">
        <v>1</v>
      </c>
      <c r="J80" s="41">
        <v>4.5</v>
      </c>
      <c r="K80" s="41" t="s">
        <v>246</v>
      </c>
      <c r="L80" s="106"/>
      <c r="N80" s="41">
        <f t="shared" ref="N80:N87" si="8">1+N79</f>
        <v>66</v>
      </c>
      <c r="O80" s="41" t="s">
        <v>71</v>
      </c>
      <c r="P80" s="41">
        <v>63</v>
      </c>
      <c r="Q80" s="115" t="s">
        <v>653</v>
      </c>
      <c r="R80" s="115" t="s">
        <v>660</v>
      </c>
      <c r="S80" s="41">
        <v>37.5</v>
      </c>
      <c r="T80" s="41" t="s">
        <v>118</v>
      </c>
      <c r="U80" s="41">
        <v>3.3</v>
      </c>
      <c r="V80" s="41">
        <v>1</v>
      </c>
      <c r="W80" s="41">
        <v>4.3</v>
      </c>
      <c r="X80" s="41" t="s">
        <v>246</v>
      </c>
      <c r="Y80" s="106"/>
      <c r="AB80" s="433" t="s">
        <v>758</v>
      </c>
      <c r="AC80" s="433"/>
      <c r="AD80" s="432" t="s">
        <v>753</v>
      </c>
      <c r="AE80" s="432"/>
      <c r="AF80" s="432"/>
      <c r="AG80" s="432"/>
      <c r="AH80" s="432"/>
      <c r="AI80" s="432"/>
      <c r="AJ80" s="432"/>
      <c r="AK80" s="432"/>
      <c r="AL80" s="432"/>
      <c r="AM80" s="432"/>
      <c r="AO80" s="41">
        <f t="shared" si="7"/>
        <v>66</v>
      </c>
      <c r="AP80" s="41" t="s">
        <v>71</v>
      </c>
      <c r="AQ80" s="41">
        <v>63</v>
      </c>
      <c r="AR80" s="115" t="s">
        <v>737</v>
      </c>
      <c r="AS80" s="115" t="s">
        <v>573</v>
      </c>
      <c r="AT80" s="41">
        <v>57.9</v>
      </c>
      <c r="AU80" s="41" t="s">
        <v>104</v>
      </c>
      <c r="AV80" s="41">
        <v>3.5</v>
      </c>
      <c r="AW80" s="41">
        <v>1</v>
      </c>
      <c r="AX80" s="41">
        <v>4.5</v>
      </c>
      <c r="AY80" s="41" t="s">
        <v>246</v>
      </c>
      <c r="AZ80" s="106"/>
    </row>
    <row r="81" spans="1:52" s="107" customFormat="1" ht="33.75" customHeight="1">
      <c r="A81" s="41">
        <f t="shared" si="4"/>
        <v>67</v>
      </c>
      <c r="B81" s="41" t="s">
        <v>71</v>
      </c>
      <c r="C81" s="41">
        <v>140</v>
      </c>
      <c r="D81" s="115" t="s">
        <v>604</v>
      </c>
      <c r="E81" s="115" t="s">
        <v>391</v>
      </c>
      <c r="F81" s="41">
        <v>432.6</v>
      </c>
      <c r="G81" s="41" t="s">
        <v>95</v>
      </c>
      <c r="H81" s="41">
        <v>3.5</v>
      </c>
      <c r="I81" s="41">
        <v>1</v>
      </c>
      <c r="J81" s="41">
        <v>4.5</v>
      </c>
      <c r="K81" s="41" t="s">
        <v>246</v>
      </c>
      <c r="L81" s="106"/>
      <c r="N81" s="41">
        <f t="shared" si="8"/>
        <v>67</v>
      </c>
      <c r="O81" s="41" t="s">
        <v>71</v>
      </c>
      <c r="P81" s="41">
        <v>63</v>
      </c>
      <c r="Q81" s="115" t="s">
        <v>660</v>
      </c>
      <c r="R81" s="115" t="s">
        <v>661</v>
      </c>
      <c r="S81" s="41">
        <v>11.3</v>
      </c>
      <c r="T81" s="41" t="s">
        <v>118</v>
      </c>
      <c r="U81" s="41">
        <v>3.3</v>
      </c>
      <c r="V81" s="41">
        <v>1</v>
      </c>
      <c r="W81" s="41">
        <v>4.3</v>
      </c>
      <c r="X81" s="41" t="s">
        <v>246</v>
      </c>
      <c r="Y81" s="106"/>
      <c r="AB81" s="433" t="s">
        <v>759</v>
      </c>
      <c r="AC81" s="433"/>
      <c r="AD81" s="435"/>
      <c r="AE81" s="436"/>
      <c r="AF81" s="436"/>
      <c r="AG81" s="436"/>
      <c r="AH81" s="432"/>
      <c r="AI81" s="432"/>
      <c r="AJ81" s="432"/>
      <c r="AK81" s="432"/>
      <c r="AL81" s="432"/>
      <c r="AM81" s="432"/>
      <c r="AO81" s="41">
        <f t="shared" si="7"/>
        <v>67</v>
      </c>
      <c r="AP81" s="41" t="s">
        <v>71</v>
      </c>
      <c r="AQ81" s="41">
        <v>63</v>
      </c>
      <c r="AR81" s="115" t="s">
        <v>573</v>
      </c>
      <c r="AS81" s="115" t="s">
        <v>386</v>
      </c>
      <c r="AT81" s="41">
        <v>109</v>
      </c>
      <c r="AU81" s="41" t="s">
        <v>104</v>
      </c>
      <c r="AV81" s="41">
        <v>3.5</v>
      </c>
      <c r="AW81" s="41">
        <v>1</v>
      </c>
      <c r="AX81" s="41">
        <v>4.5</v>
      </c>
      <c r="AY81" s="41" t="s">
        <v>246</v>
      </c>
      <c r="AZ81" s="106"/>
    </row>
    <row r="82" spans="1:52" s="107" customFormat="1" ht="33.75" customHeight="1">
      <c r="A82" s="41">
        <f t="shared" ref="A82:A95" si="9">1+A81</f>
        <v>68</v>
      </c>
      <c r="B82" s="41" t="s">
        <v>71</v>
      </c>
      <c r="C82" s="41">
        <v>63</v>
      </c>
      <c r="D82" s="115" t="s">
        <v>391</v>
      </c>
      <c r="E82" s="115" t="s">
        <v>615</v>
      </c>
      <c r="F82" s="41">
        <v>78.3</v>
      </c>
      <c r="G82" s="41" t="s">
        <v>95</v>
      </c>
      <c r="H82" s="41">
        <v>3.5</v>
      </c>
      <c r="I82" s="41">
        <v>1</v>
      </c>
      <c r="J82" s="41">
        <v>4.5</v>
      </c>
      <c r="K82" s="41" t="s">
        <v>246</v>
      </c>
      <c r="L82" s="106"/>
      <c r="N82" s="41">
        <f t="shared" si="8"/>
        <v>68</v>
      </c>
      <c r="O82" s="41" t="s">
        <v>71</v>
      </c>
      <c r="P82" s="41">
        <v>63</v>
      </c>
      <c r="Q82" s="115" t="s">
        <v>660</v>
      </c>
      <c r="R82" s="115" t="s">
        <v>662</v>
      </c>
      <c r="S82" s="41">
        <v>27.8</v>
      </c>
      <c r="T82" s="41" t="s">
        <v>118</v>
      </c>
      <c r="U82" s="41">
        <v>3.3</v>
      </c>
      <c r="V82" s="41">
        <v>1</v>
      </c>
      <c r="W82" s="41">
        <v>4.3</v>
      </c>
      <c r="X82" s="41" t="s">
        <v>246</v>
      </c>
      <c r="Y82" s="106"/>
      <c r="AO82" s="41">
        <f t="shared" si="7"/>
        <v>68</v>
      </c>
      <c r="AP82" s="41" t="s">
        <v>71</v>
      </c>
      <c r="AQ82" s="41">
        <v>63</v>
      </c>
      <c r="AR82" s="115" t="s">
        <v>573</v>
      </c>
      <c r="AS82" s="115" t="s">
        <v>418</v>
      </c>
      <c r="AT82" s="41">
        <v>44</v>
      </c>
      <c r="AU82" s="41" t="s">
        <v>104</v>
      </c>
      <c r="AV82" s="41">
        <v>3.5</v>
      </c>
      <c r="AW82" s="41">
        <v>1</v>
      </c>
      <c r="AX82" s="41">
        <v>4.5</v>
      </c>
      <c r="AY82" s="41" t="s">
        <v>246</v>
      </c>
      <c r="AZ82" s="106"/>
    </row>
    <row r="83" spans="1:52" s="107" customFormat="1" ht="33.75" customHeight="1">
      <c r="A83" s="41">
        <f t="shared" si="9"/>
        <v>69</v>
      </c>
      <c r="B83" s="41" t="s">
        <v>71</v>
      </c>
      <c r="C83" s="41">
        <v>110</v>
      </c>
      <c r="D83" s="115" t="s">
        <v>330</v>
      </c>
      <c r="E83" s="115" t="s">
        <v>613</v>
      </c>
      <c r="F83" s="41">
        <v>120.1</v>
      </c>
      <c r="G83" s="41" t="s">
        <v>95</v>
      </c>
      <c r="H83" s="41">
        <v>3.5</v>
      </c>
      <c r="I83" s="41">
        <v>1</v>
      </c>
      <c r="J83" s="41">
        <v>4.5</v>
      </c>
      <c r="K83" s="41" t="s">
        <v>246</v>
      </c>
      <c r="L83" s="106"/>
      <c r="N83" s="41">
        <f t="shared" si="8"/>
        <v>69</v>
      </c>
      <c r="O83" s="41" t="s">
        <v>71</v>
      </c>
      <c r="P83" s="41">
        <v>90</v>
      </c>
      <c r="Q83" s="115" t="s">
        <v>662</v>
      </c>
      <c r="R83" s="115" t="s">
        <v>663</v>
      </c>
      <c r="S83" s="41">
        <v>26</v>
      </c>
      <c r="T83" s="41" t="s">
        <v>118</v>
      </c>
      <c r="U83" s="41">
        <v>3.3</v>
      </c>
      <c r="V83" s="41">
        <v>1</v>
      </c>
      <c r="W83" s="41">
        <v>4.3</v>
      </c>
      <c r="X83" s="41" t="s">
        <v>246</v>
      </c>
      <c r="Y83" s="106"/>
      <c r="AO83" s="41">
        <f t="shared" si="7"/>
        <v>69</v>
      </c>
      <c r="AP83" s="41" t="s">
        <v>71</v>
      </c>
      <c r="AQ83" s="41">
        <v>63</v>
      </c>
      <c r="AR83" s="115" t="s">
        <v>418</v>
      </c>
      <c r="AS83" s="115" t="s">
        <v>722</v>
      </c>
      <c r="AT83" s="41">
        <v>86.4</v>
      </c>
      <c r="AU83" s="41" t="s">
        <v>104</v>
      </c>
      <c r="AV83" s="41">
        <v>3.5</v>
      </c>
      <c r="AW83" s="41">
        <v>1</v>
      </c>
      <c r="AX83" s="41">
        <v>4.5</v>
      </c>
      <c r="AY83" s="41" t="s">
        <v>246</v>
      </c>
      <c r="AZ83" s="106"/>
    </row>
    <row r="84" spans="1:52" s="107" customFormat="1" ht="33.75" customHeight="1">
      <c r="A84" s="41">
        <f t="shared" si="9"/>
        <v>70</v>
      </c>
      <c r="B84" s="41" t="s">
        <v>71</v>
      </c>
      <c r="C84" s="41">
        <v>110</v>
      </c>
      <c r="D84" s="115" t="s">
        <v>613</v>
      </c>
      <c r="E84" s="115" t="s">
        <v>324</v>
      </c>
      <c r="F84" s="41">
        <v>32.9</v>
      </c>
      <c r="G84" s="41" t="s">
        <v>95</v>
      </c>
      <c r="H84" s="41">
        <v>3.5</v>
      </c>
      <c r="I84" s="41">
        <v>1</v>
      </c>
      <c r="J84" s="41">
        <v>4.5</v>
      </c>
      <c r="K84" s="41" t="s">
        <v>246</v>
      </c>
      <c r="L84" s="106"/>
      <c r="N84" s="41">
        <f t="shared" si="8"/>
        <v>70</v>
      </c>
      <c r="O84" s="41" t="s">
        <v>71</v>
      </c>
      <c r="P84" s="41">
        <v>63</v>
      </c>
      <c r="Q84" s="115" t="s">
        <v>663</v>
      </c>
      <c r="R84" s="115" t="s">
        <v>664</v>
      </c>
      <c r="S84" s="41">
        <v>64.7</v>
      </c>
      <c r="T84" s="41" t="s">
        <v>118</v>
      </c>
      <c r="U84" s="41">
        <v>3.3</v>
      </c>
      <c r="V84" s="41">
        <v>1</v>
      </c>
      <c r="W84" s="41">
        <v>4.3</v>
      </c>
      <c r="X84" s="41" t="s">
        <v>246</v>
      </c>
      <c r="Y84" s="106"/>
      <c r="AO84" s="41">
        <f t="shared" si="7"/>
        <v>70</v>
      </c>
      <c r="AP84" s="41" t="s">
        <v>71</v>
      </c>
      <c r="AQ84" s="45">
        <v>63</v>
      </c>
      <c r="AR84" s="73" t="s">
        <v>594</v>
      </c>
      <c r="AS84" s="73" t="s">
        <v>738</v>
      </c>
      <c r="AT84" s="34">
        <v>37.1</v>
      </c>
      <c r="AU84" s="41" t="s">
        <v>104</v>
      </c>
      <c r="AV84" s="41">
        <v>3.5</v>
      </c>
      <c r="AW84" s="41">
        <v>1</v>
      </c>
      <c r="AX84" s="41">
        <v>4.5</v>
      </c>
      <c r="AY84" s="41" t="s">
        <v>246</v>
      </c>
      <c r="AZ84" s="106"/>
    </row>
    <row r="85" spans="1:52" s="107" customFormat="1" ht="33.75" customHeight="1">
      <c r="A85" s="41">
        <f t="shared" si="9"/>
        <v>71</v>
      </c>
      <c r="B85" s="41" t="s">
        <v>71</v>
      </c>
      <c r="C85" s="41">
        <v>75</v>
      </c>
      <c r="D85" s="115" t="s">
        <v>324</v>
      </c>
      <c r="E85" s="115" t="s">
        <v>474</v>
      </c>
      <c r="F85" s="41">
        <v>151.19999999999999</v>
      </c>
      <c r="G85" s="41" t="s">
        <v>95</v>
      </c>
      <c r="H85" s="41">
        <v>3.5</v>
      </c>
      <c r="I85" s="41">
        <v>1</v>
      </c>
      <c r="J85" s="41">
        <v>4.5</v>
      </c>
      <c r="K85" s="41" t="s">
        <v>246</v>
      </c>
      <c r="L85" s="106"/>
      <c r="N85" s="41">
        <f t="shared" si="8"/>
        <v>71</v>
      </c>
      <c r="O85" s="41" t="s">
        <v>71</v>
      </c>
      <c r="P85" s="41">
        <v>63</v>
      </c>
      <c r="Q85" s="115" t="s">
        <v>664</v>
      </c>
      <c r="R85" s="115" t="s">
        <v>665</v>
      </c>
      <c r="S85" s="41">
        <v>66</v>
      </c>
      <c r="T85" s="41" t="s">
        <v>118</v>
      </c>
      <c r="U85" s="41">
        <v>3.3</v>
      </c>
      <c r="V85" s="41">
        <v>1</v>
      </c>
      <c r="W85" s="41">
        <v>4.3</v>
      </c>
      <c r="X85" s="41" t="s">
        <v>246</v>
      </c>
      <c r="Y85" s="106"/>
      <c r="AO85" s="41">
        <f t="shared" si="7"/>
        <v>71</v>
      </c>
      <c r="AP85" s="41" t="s">
        <v>71</v>
      </c>
      <c r="AQ85" s="45">
        <v>63</v>
      </c>
      <c r="AR85" s="73" t="s">
        <v>738</v>
      </c>
      <c r="AS85" s="73" t="s">
        <v>739</v>
      </c>
      <c r="AT85" s="34">
        <v>94.7</v>
      </c>
      <c r="AU85" s="41" t="s">
        <v>104</v>
      </c>
      <c r="AV85" s="41">
        <v>3.5</v>
      </c>
      <c r="AW85" s="41">
        <v>1</v>
      </c>
      <c r="AX85" s="41">
        <v>4.5</v>
      </c>
      <c r="AY85" s="41" t="s">
        <v>246</v>
      </c>
      <c r="AZ85" s="106"/>
    </row>
    <row r="86" spans="1:52" s="107" customFormat="1" ht="33.75" customHeight="1">
      <c r="A86" s="41">
        <f t="shared" si="9"/>
        <v>72</v>
      </c>
      <c r="B86" s="41" t="s">
        <v>71</v>
      </c>
      <c r="C86" s="41">
        <v>75</v>
      </c>
      <c r="D86" s="115" t="s">
        <v>474</v>
      </c>
      <c r="E86" s="115" t="s">
        <v>617</v>
      </c>
      <c r="F86" s="41">
        <v>582</v>
      </c>
      <c r="G86" s="41" t="s">
        <v>95</v>
      </c>
      <c r="H86" s="41">
        <v>3.5</v>
      </c>
      <c r="I86" s="41">
        <v>1</v>
      </c>
      <c r="J86" s="41">
        <v>4.5</v>
      </c>
      <c r="K86" s="41" t="s">
        <v>246</v>
      </c>
      <c r="L86" s="106"/>
      <c r="N86" s="41">
        <f t="shared" si="8"/>
        <v>72</v>
      </c>
      <c r="O86" s="41" t="s">
        <v>71</v>
      </c>
      <c r="P86" s="41">
        <v>63</v>
      </c>
      <c r="Q86" s="115" t="s">
        <v>666</v>
      </c>
      <c r="R86" s="115" t="s">
        <v>448</v>
      </c>
      <c r="S86" s="41">
        <v>80.900000000000006</v>
      </c>
      <c r="T86" s="41" t="s">
        <v>118</v>
      </c>
      <c r="U86" s="41">
        <v>3.3</v>
      </c>
      <c r="V86" s="41">
        <v>1</v>
      </c>
      <c r="W86" s="41">
        <v>4.3</v>
      </c>
      <c r="X86" s="41" t="s">
        <v>246</v>
      </c>
      <c r="Y86" s="106"/>
      <c r="AO86" s="41">
        <f t="shared" si="7"/>
        <v>72</v>
      </c>
      <c r="AP86" s="41" t="s">
        <v>71</v>
      </c>
      <c r="AQ86" s="45">
        <v>63</v>
      </c>
      <c r="AR86" s="73" t="s">
        <v>738</v>
      </c>
      <c r="AS86" s="73" t="s">
        <v>740</v>
      </c>
      <c r="AT86" s="34">
        <v>40</v>
      </c>
      <c r="AU86" s="41" t="s">
        <v>104</v>
      </c>
      <c r="AV86" s="41">
        <v>3.5</v>
      </c>
      <c r="AW86" s="41">
        <v>1</v>
      </c>
      <c r="AX86" s="41">
        <v>4.5</v>
      </c>
      <c r="AY86" s="41" t="s">
        <v>246</v>
      </c>
      <c r="AZ86" s="106"/>
    </row>
    <row r="87" spans="1:52" s="107" customFormat="1" ht="33.75" customHeight="1">
      <c r="A87" s="41">
        <f t="shared" si="9"/>
        <v>73</v>
      </c>
      <c r="B87" s="41" t="s">
        <v>71</v>
      </c>
      <c r="C87" s="41">
        <v>125</v>
      </c>
      <c r="D87" s="115" t="s">
        <v>617</v>
      </c>
      <c r="E87" s="115" t="s">
        <v>334</v>
      </c>
      <c r="F87" s="41">
        <v>65.099999999999994</v>
      </c>
      <c r="G87" s="41" t="s">
        <v>95</v>
      </c>
      <c r="H87" s="41">
        <v>3.5</v>
      </c>
      <c r="I87" s="41">
        <v>1</v>
      </c>
      <c r="J87" s="41">
        <v>4.5</v>
      </c>
      <c r="K87" s="41" t="s">
        <v>246</v>
      </c>
      <c r="L87" s="106"/>
      <c r="N87" s="41">
        <f t="shared" si="8"/>
        <v>73</v>
      </c>
      <c r="O87" s="41" t="s">
        <v>71</v>
      </c>
      <c r="P87" s="41">
        <v>63</v>
      </c>
      <c r="Q87" s="115" t="s">
        <v>448</v>
      </c>
      <c r="R87" s="115" t="s">
        <v>667</v>
      </c>
      <c r="S87" s="41">
        <v>36</v>
      </c>
      <c r="T87" s="41" t="s">
        <v>118</v>
      </c>
      <c r="U87" s="41">
        <v>3.3</v>
      </c>
      <c r="V87" s="41">
        <v>1</v>
      </c>
      <c r="W87" s="41">
        <v>4.3</v>
      </c>
      <c r="X87" s="41" t="s">
        <v>246</v>
      </c>
      <c r="Y87" s="106"/>
      <c r="AO87" s="41">
        <f t="shared" si="7"/>
        <v>73</v>
      </c>
      <c r="AP87" s="41" t="s">
        <v>71</v>
      </c>
      <c r="AQ87" s="45">
        <v>63</v>
      </c>
      <c r="AR87" s="73" t="s">
        <v>740</v>
      </c>
      <c r="AS87" s="73" t="s">
        <v>741</v>
      </c>
      <c r="AT87" s="34">
        <v>34</v>
      </c>
      <c r="AU87" s="41" t="s">
        <v>104</v>
      </c>
      <c r="AV87" s="41">
        <v>3.5</v>
      </c>
      <c r="AW87" s="41">
        <v>1</v>
      </c>
      <c r="AX87" s="41">
        <v>4.5</v>
      </c>
      <c r="AY87" s="41" t="s">
        <v>246</v>
      </c>
      <c r="AZ87" s="106"/>
    </row>
    <row r="88" spans="1:52" s="107" customFormat="1" ht="33.75" customHeight="1">
      <c r="A88" s="41">
        <f t="shared" si="9"/>
        <v>74</v>
      </c>
      <c r="B88" s="41" t="s">
        <v>71</v>
      </c>
      <c r="C88" s="41">
        <v>90</v>
      </c>
      <c r="D88" s="115" t="s">
        <v>334</v>
      </c>
      <c r="E88" s="115" t="s">
        <v>417</v>
      </c>
      <c r="F88" s="41">
        <v>25</v>
      </c>
      <c r="G88" s="41" t="s">
        <v>95</v>
      </c>
      <c r="H88" s="41">
        <v>3.5</v>
      </c>
      <c r="I88" s="41">
        <v>1</v>
      </c>
      <c r="J88" s="41">
        <v>4.5</v>
      </c>
      <c r="K88" s="41" t="s">
        <v>246</v>
      </c>
      <c r="L88" s="106"/>
      <c r="N88" s="434"/>
      <c r="O88" s="434"/>
      <c r="P88" s="434" t="s">
        <v>57</v>
      </c>
      <c r="Q88" s="434"/>
      <c r="R88" s="434"/>
      <c r="S88" s="434"/>
      <c r="T88" s="434" t="s">
        <v>58</v>
      </c>
      <c r="U88" s="434"/>
      <c r="V88" s="434"/>
      <c r="W88" s="434" t="s">
        <v>34</v>
      </c>
      <c r="X88" s="434"/>
      <c r="Y88" s="434"/>
      <c r="AO88" s="41">
        <f t="shared" si="7"/>
        <v>74</v>
      </c>
      <c r="AP88" s="41" t="s">
        <v>71</v>
      </c>
      <c r="AQ88" s="45">
        <v>63</v>
      </c>
      <c r="AR88" s="73" t="s">
        <v>741</v>
      </c>
      <c r="AS88" s="73" t="s">
        <v>742</v>
      </c>
      <c r="AT88" s="34">
        <v>21.3</v>
      </c>
      <c r="AU88" s="41" t="s">
        <v>104</v>
      </c>
      <c r="AV88" s="41">
        <v>3.5</v>
      </c>
      <c r="AW88" s="41">
        <v>1</v>
      </c>
      <c r="AX88" s="41">
        <v>4.5</v>
      </c>
      <c r="AY88" s="41" t="s">
        <v>246</v>
      </c>
      <c r="AZ88" s="106"/>
    </row>
    <row r="89" spans="1:52" s="107" customFormat="1" ht="33.75" customHeight="1">
      <c r="A89" s="41">
        <f t="shared" si="9"/>
        <v>75</v>
      </c>
      <c r="B89" s="41" t="s">
        <v>71</v>
      </c>
      <c r="C89" s="41">
        <v>90</v>
      </c>
      <c r="D89" s="41" t="s">
        <v>417</v>
      </c>
      <c r="E89" s="41" t="s">
        <v>598</v>
      </c>
      <c r="F89" s="41">
        <v>172</v>
      </c>
      <c r="G89" s="41" t="s">
        <v>95</v>
      </c>
      <c r="H89" s="41">
        <v>3.5</v>
      </c>
      <c r="I89" s="41">
        <v>1</v>
      </c>
      <c r="J89" s="41">
        <v>4.5</v>
      </c>
      <c r="K89" s="41" t="s">
        <v>246</v>
      </c>
      <c r="L89" s="106"/>
      <c r="N89" s="433" t="s">
        <v>35</v>
      </c>
      <c r="O89" s="433"/>
      <c r="P89" s="432"/>
      <c r="Q89" s="432"/>
      <c r="R89" s="432"/>
      <c r="S89" s="432"/>
      <c r="T89" s="432"/>
      <c r="U89" s="432"/>
      <c r="V89" s="432"/>
      <c r="W89" s="432"/>
      <c r="X89" s="432"/>
      <c r="Y89" s="432"/>
      <c r="AO89" s="41">
        <f t="shared" si="7"/>
        <v>75</v>
      </c>
      <c r="AP89" s="41" t="s">
        <v>71</v>
      </c>
      <c r="AQ89" s="45">
        <v>63</v>
      </c>
      <c r="AR89" s="73" t="s">
        <v>743</v>
      </c>
      <c r="AS89" s="73" t="s">
        <v>85</v>
      </c>
      <c r="AT89" s="34">
        <v>22.8</v>
      </c>
      <c r="AU89" s="41" t="s">
        <v>104</v>
      </c>
      <c r="AV89" s="41">
        <v>3.5</v>
      </c>
      <c r="AW89" s="41">
        <v>1</v>
      </c>
      <c r="AX89" s="41">
        <v>4.5</v>
      </c>
      <c r="AY89" s="41" t="s">
        <v>246</v>
      </c>
      <c r="AZ89" s="106"/>
    </row>
    <row r="90" spans="1:52" s="107" customFormat="1" ht="33.75" customHeight="1">
      <c r="A90" s="41">
        <f t="shared" si="9"/>
        <v>76</v>
      </c>
      <c r="B90" s="41" t="s">
        <v>71</v>
      </c>
      <c r="C90" s="41">
        <v>110</v>
      </c>
      <c r="D90" s="41" t="s">
        <v>334</v>
      </c>
      <c r="E90" s="41" t="s">
        <v>618</v>
      </c>
      <c r="F90" s="41">
        <v>186.9</v>
      </c>
      <c r="G90" s="41" t="s">
        <v>95</v>
      </c>
      <c r="H90" s="41">
        <v>3.5</v>
      </c>
      <c r="I90" s="41">
        <v>1</v>
      </c>
      <c r="J90" s="41">
        <v>4.5</v>
      </c>
      <c r="K90" s="41" t="s">
        <v>246</v>
      </c>
      <c r="L90" s="106"/>
      <c r="N90" s="433" t="s">
        <v>36</v>
      </c>
      <c r="O90" s="433"/>
      <c r="P90" s="432" t="s">
        <v>96</v>
      </c>
      <c r="Q90" s="432"/>
      <c r="R90" s="432"/>
      <c r="S90" s="432"/>
      <c r="T90" s="432"/>
      <c r="U90" s="432"/>
      <c r="V90" s="432"/>
      <c r="W90" s="432"/>
      <c r="X90" s="432"/>
      <c r="Y90" s="432"/>
      <c r="AO90" s="41">
        <f t="shared" si="7"/>
        <v>76</v>
      </c>
      <c r="AP90" s="41" t="s">
        <v>71</v>
      </c>
      <c r="AQ90" s="45">
        <v>63</v>
      </c>
      <c r="AR90" s="73" t="s">
        <v>85</v>
      </c>
      <c r="AS90" s="73" t="s">
        <v>744</v>
      </c>
      <c r="AT90" s="34">
        <v>29.4</v>
      </c>
      <c r="AU90" s="41" t="s">
        <v>104</v>
      </c>
      <c r="AV90" s="41">
        <v>3.5</v>
      </c>
      <c r="AW90" s="41">
        <v>1</v>
      </c>
      <c r="AX90" s="41">
        <v>4.5</v>
      </c>
      <c r="AY90" s="41" t="s">
        <v>246</v>
      </c>
      <c r="AZ90" s="106"/>
    </row>
    <row r="91" spans="1:52" s="107" customFormat="1" ht="33.75" customHeight="1">
      <c r="A91" s="41">
        <f t="shared" si="9"/>
        <v>77</v>
      </c>
      <c r="B91" s="41" t="s">
        <v>71</v>
      </c>
      <c r="C91" s="41">
        <v>110</v>
      </c>
      <c r="D91" s="41" t="s">
        <v>618</v>
      </c>
      <c r="E91" s="41" t="s">
        <v>433</v>
      </c>
      <c r="F91" s="41">
        <v>79.8</v>
      </c>
      <c r="G91" s="41" t="s">
        <v>95</v>
      </c>
      <c r="H91" s="41">
        <v>3.5</v>
      </c>
      <c r="I91" s="41">
        <v>1</v>
      </c>
      <c r="J91" s="41">
        <v>4.5</v>
      </c>
      <c r="K91" s="41" t="s">
        <v>246</v>
      </c>
      <c r="L91" s="106"/>
      <c r="N91" s="433" t="s">
        <v>37</v>
      </c>
      <c r="O91" s="433"/>
      <c r="P91" s="432" t="s">
        <v>753</v>
      </c>
      <c r="Q91" s="432"/>
      <c r="R91" s="432"/>
      <c r="S91" s="432"/>
      <c r="T91" s="432"/>
      <c r="U91" s="432"/>
      <c r="V91" s="432"/>
      <c r="W91" s="432"/>
      <c r="X91" s="432"/>
      <c r="Y91" s="432"/>
      <c r="AO91" s="41">
        <f t="shared" si="7"/>
        <v>77</v>
      </c>
      <c r="AP91" s="41" t="s">
        <v>71</v>
      </c>
      <c r="AQ91" s="45">
        <v>63</v>
      </c>
      <c r="AR91" s="73" t="s">
        <v>85</v>
      </c>
      <c r="AS91" s="73" t="s">
        <v>541</v>
      </c>
      <c r="AT91" s="34">
        <v>39.9</v>
      </c>
      <c r="AU91" s="41" t="s">
        <v>104</v>
      </c>
      <c r="AV91" s="41">
        <v>3.5</v>
      </c>
      <c r="AW91" s="41">
        <v>1</v>
      </c>
      <c r="AX91" s="41">
        <v>4.5</v>
      </c>
      <c r="AY91" s="41" t="s">
        <v>246</v>
      </c>
      <c r="AZ91" s="106"/>
    </row>
    <row r="92" spans="1:52" s="107" customFormat="1" ht="33.75" customHeight="1">
      <c r="A92" s="41">
        <f t="shared" si="9"/>
        <v>78</v>
      </c>
      <c r="B92" s="41" t="s">
        <v>71</v>
      </c>
      <c r="C92" s="41">
        <v>110</v>
      </c>
      <c r="D92" s="41" t="s">
        <v>433</v>
      </c>
      <c r="E92" s="41" t="s">
        <v>308</v>
      </c>
      <c r="F92" s="41">
        <v>160.1</v>
      </c>
      <c r="G92" s="41" t="s">
        <v>95</v>
      </c>
      <c r="H92" s="41">
        <v>3.5</v>
      </c>
      <c r="I92" s="41">
        <v>1</v>
      </c>
      <c r="J92" s="41">
        <v>4.5</v>
      </c>
      <c r="K92" s="41" t="s">
        <v>246</v>
      </c>
      <c r="L92" s="106"/>
      <c r="N92" s="442" t="s">
        <v>38</v>
      </c>
      <c r="O92" s="442"/>
      <c r="P92" s="443"/>
      <c r="Q92" s="444"/>
      <c r="R92" s="444"/>
      <c r="S92" s="444"/>
      <c r="T92" s="437"/>
      <c r="U92" s="437"/>
      <c r="V92" s="437"/>
      <c r="W92" s="437"/>
      <c r="X92" s="437"/>
      <c r="Y92" s="437"/>
      <c r="AO92" s="41">
        <f t="shared" si="7"/>
        <v>78</v>
      </c>
      <c r="AP92" s="41" t="s">
        <v>71</v>
      </c>
      <c r="AQ92" s="45">
        <v>63</v>
      </c>
      <c r="AR92" s="73" t="s">
        <v>740</v>
      </c>
      <c r="AS92" s="73" t="s">
        <v>745</v>
      </c>
      <c r="AT92" s="34">
        <v>81</v>
      </c>
      <c r="AU92" s="41" t="s">
        <v>104</v>
      </c>
      <c r="AV92" s="41">
        <v>3.5</v>
      </c>
      <c r="AW92" s="41">
        <v>1</v>
      </c>
      <c r="AX92" s="41">
        <v>4.5</v>
      </c>
      <c r="AY92" s="41" t="s">
        <v>246</v>
      </c>
      <c r="AZ92" s="106"/>
    </row>
    <row r="93" spans="1:52" s="107" customFormat="1" ht="33.75" customHeight="1">
      <c r="A93" s="41">
        <f t="shared" si="9"/>
        <v>79</v>
      </c>
      <c r="B93" s="41" t="s">
        <v>71</v>
      </c>
      <c r="C93" s="41">
        <v>90</v>
      </c>
      <c r="D93" s="41" t="s">
        <v>308</v>
      </c>
      <c r="E93" s="41" t="s">
        <v>346</v>
      </c>
      <c r="F93" s="41">
        <v>25</v>
      </c>
      <c r="G93" s="41" t="s">
        <v>95</v>
      </c>
      <c r="H93" s="41">
        <v>3.5</v>
      </c>
      <c r="I93" s="41">
        <v>1</v>
      </c>
      <c r="J93" s="41">
        <v>4.5</v>
      </c>
      <c r="K93" s="41" t="s">
        <v>246</v>
      </c>
      <c r="L93" s="106"/>
      <c r="N93" s="113"/>
      <c r="O93" s="113"/>
      <c r="P93" s="113"/>
      <c r="Q93" s="113"/>
      <c r="R93" s="113"/>
      <c r="S93" s="113"/>
      <c r="T93" s="113"/>
      <c r="U93" s="113"/>
      <c r="V93" s="113"/>
      <c r="W93" s="113"/>
      <c r="X93" s="113"/>
      <c r="AO93" s="41">
        <f t="shared" si="7"/>
        <v>79</v>
      </c>
      <c r="AP93" s="41" t="s">
        <v>71</v>
      </c>
      <c r="AQ93" s="45">
        <v>63</v>
      </c>
      <c r="AR93" s="73" t="s">
        <v>745</v>
      </c>
      <c r="AS93" s="73" t="s">
        <v>562</v>
      </c>
      <c r="AT93" s="34">
        <v>45.8</v>
      </c>
      <c r="AU93" s="41" t="s">
        <v>104</v>
      </c>
      <c r="AV93" s="41">
        <v>3.5</v>
      </c>
      <c r="AW93" s="41">
        <v>1</v>
      </c>
      <c r="AX93" s="41">
        <v>4.5</v>
      </c>
      <c r="AY93" s="41" t="s">
        <v>246</v>
      </c>
      <c r="AZ93" s="106"/>
    </row>
    <row r="94" spans="1:52" s="107" customFormat="1" ht="33.75" customHeight="1">
      <c r="A94" s="41">
        <f t="shared" si="9"/>
        <v>80</v>
      </c>
      <c r="B94" s="41" t="s">
        <v>71</v>
      </c>
      <c r="C94" s="41">
        <v>63</v>
      </c>
      <c r="D94" s="41" t="s">
        <v>308</v>
      </c>
      <c r="E94" s="41" t="s">
        <v>395</v>
      </c>
      <c r="F94" s="41">
        <v>85.9</v>
      </c>
      <c r="G94" s="41" t="s">
        <v>95</v>
      </c>
      <c r="H94" s="41">
        <v>3.5</v>
      </c>
      <c r="I94" s="41">
        <v>1</v>
      </c>
      <c r="J94" s="41">
        <v>4.5</v>
      </c>
      <c r="K94" s="41" t="s">
        <v>246</v>
      </c>
      <c r="L94" s="106"/>
      <c r="N94" s="113"/>
      <c r="O94" s="113"/>
      <c r="P94" s="113"/>
      <c r="Q94" s="113"/>
      <c r="R94" s="113"/>
      <c r="S94" s="113"/>
      <c r="T94" s="113"/>
      <c r="U94" s="113"/>
      <c r="V94" s="113"/>
      <c r="W94" s="113"/>
      <c r="X94" s="113"/>
      <c r="AO94" s="41">
        <f t="shared" si="7"/>
        <v>80</v>
      </c>
      <c r="AP94" s="41" t="s">
        <v>71</v>
      </c>
      <c r="AQ94" s="45">
        <v>63</v>
      </c>
      <c r="AR94" s="73" t="s">
        <v>562</v>
      </c>
      <c r="AS94" s="73" t="s">
        <v>746</v>
      </c>
      <c r="AT94" s="34">
        <v>125.3</v>
      </c>
      <c r="AU94" s="41" t="s">
        <v>104</v>
      </c>
      <c r="AV94" s="41">
        <v>3.5</v>
      </c>
      <c r="AW94" s="41">
        <v>1</v>
      </c>
      <c r="AX94" s="41">
        <v>4.5</v>
      </c>
      <c r="AY94" s="41" t="s">
        <v>246</v>
      </c>
      <c r="AZ94" s="106"/>
    </row>
    <row r="95" spans="1:52" s="107" customFormat="1" ht="33.75" customHeight="1">
      <c r="A95" s="41">
        <f t="shared" si="9"/>
        <v>81</v>
      </c>
      <c r="B95" s="41" t="s">
        <v>71</v>
      </c>
      <c r="C95" s="41">
        <v>63</v>
      </c>
      <c r="D95" s="41" t="s">
        <v>346</v>
      </c>
      <c r="E95" s="41" t="s">
        <v>440</v>
      </c>
      <c r="F95" s="41">
        <v>29</v>
      </c>
      <c r="G95" s="41" t="s">
        <v>95</v>
      </c>
      <c r="H95" s="41">
        <v>3.5</v>
      </c>
      <c r="I95" s="41">
        <v>1</v>
      </c>
      <c r="J95" s="41">
        <v>4.5</v>
      </c>
      <c r="K95" s="41" t="s">
        <v>246</v>
      </c>
      <c r="L95" s="106"/>
      <c r="AO95" s="41">
        <f t="shared" si="7"/>
        <v>81</v>
      </c>
      <c r="AP95" s="41" t="s">
        <v>71</v>
      </c>
      <c r="AQ95" s="45">
        <v>63</v>
      </c>
      <c r="AR95" s="73" t="s">
        <v>562</v>
      </c>
      <c r="AS95" s="73" t="s">
        <v>75</v>
      </c>
      <c r="AT95" s="34">
        <v>22</v>
      </c>
      <c r="AU95" s="41" t="s">
        <v>104</v>
      </c>
      <c r="AV95" s="41">
        <v>3.5</v>
      </c>
      <c r="AW95" s="41">
        <v>1</v>
      </c>
      <c r="AX95" s="41">
        <v>4.5</v>
      </c>
      <c r="AY95" s="41" t="s">
        <v>246</v>
      </c>
      <c r="AZ95" s="106"/>
    </row>
    <row r="96" spans="1:52" s="107" customFormat="1" ht="33.75" customHeight="1">
      <c r="A96" s="111"/>
      <c r="B96" s="111"/>
      <c r="C96" s="111" t="s">
        <v>57</v>
      </c>
      <c r="D96" s="111"/>
      <c r="E96" s="111"/>
      <c r="F96" s="111"/>
      <c r="G96" s="111" t="s">
        <v>58</v>
      </c>
      <c r="H96" s="111"/>
      <c r="I96" s="111"/>
      <c r="J96" s="111" t="s">
        <v>34</v>
      </c>
      <c r="K96" s="111"/>
      <c r="L96" s="111"/>
      <c r="AO96" s="41">
        <f t="shared" si="7"/>
        <v>82</v>
      </c>
      <c r="AP96" s="41" t="s">
        <v>71</v>
      </c>
      <c r="AQ96" s="45">
        <v>63</v>
      </c>
      <c r="AR96" s="73" t="s">
        <v>747</v>
      </c>
      <c r="AS96" s="73" t="s">
        <v>748</v>
      </c>
      <c r="AT96" s="34">
        <v>16</v>
      </c>
      <c r="AU96" s="41" t="s">
        <v>104</v>
      </c>
      <c r="AV96" s="41">
        <v>3.5</v>
      </c>
      <c r="AW96" s="41">
        <v>1</v>
      </c>
      <c r="AX96" s="41">
        <v>4.5</v>
      </c>
      <c r="AY96" s="41" t="s">
        <v>246</v>
      </c>
      <c r="AZ96" s="106"/>
    </row>
    <row r="97" spans="1:52" s="107" customFormat="1" ht="33.75" customHeight="1">
      <c r="A97" s="110" t="s">
        <v>35</v>
      </c>
      <c r="B97" s="110"/>
      <c r="C97" s="109"/>
      <c r="D97" s="109"/>
      <c r="E97" s="109"/>
      <c r="F97" s="109"/>
      <c r="G97" s="109"/>
      <c r="H97" s="109"/>
      <c r="I97" s="109"/>
      <c r="J97" s="109"/>
      <c r="K97" s="109"/>
      <c r="L97" s="109"/>
      <c r="AO97" s="41">
        <f t="shared" si="7"/>
        <v>83</v>
      </c>
      <c r="AP97" s="41" t="s">
        <v>71</v>
      </c>
      <c r="AQ97" s="45">
        <v>63</v>
      </c>
      <c r="AR97" s="73" t="s">
        <v>746</v>
      </c>
      <c r="AS97" s="73" t="s">
        <v>749</v>
      </c>
      <c r="AT97" s="34">
        <v>52.6</v>
      </c>
      <c r="AU97" s="41" t="s">
        <v>104</v>
      </c>
      <c r="AV97" s="41">
        <v>3.5</v>
      </c>
      <c r="AW97" s="41">
        <v>1</v>
      </c>
      <c r="AX97" s="41">
        <v>4.5</v>
      </c>
      <c r="AY97" s="41" t="s">
        <v>246</v>
      </c>
      <c r="AZ97" s="106"/>
    </row>
    <row r="98" spans="1:52" s="107" customFormat="1" ht="33.75" customHeight="1">
      <c r="A98" s="110" t="s">
        <v>36</v>
      </c>
      <c r="B98" s="110"/>
      <c r="C98" s="109" t="s">
        <v>96</v>
      </c>
      <c r="D98" s="109"/>
      <c r="E98" s="109"/>
      <c r="F98" s="109"/>
      <c r="G98" s="109"/>
      <c r="H98" s="109"/>
      <c r="I98" s="109"/>
      <c r="J98" s="109"/>
      <c r="K98" s="109"/>
      <c r="L98" s="109"/>
      <c r="AO98" s="41">
        <f t="shared" si="7"/>
        <v>84</v>
      </c>
      <c r="AP98" s="41" t="s">
        <v>71</v>
      </c>
      <c r="AQ98" s="45">
        <v>63</v>
      </c>
      <c r="AR98" s="73" t="s">
        <v>749</v>
      </c>
      <c r="AS98" s="73" t="s">
        <v>541</v>
      </c>
      <c r="AT98" s="34">
        <v>18.899999999999999</v>
      </c>
      <c r="AU98" s="41" t="s">
        <v>104</v>
      </c>
      <c r="AV98" s="41">
        <v>3.5</v>
      </c>
      <c r="AW98" s="41">
        <v>1</v>
      </c>
      <c r="AX98" s="41">
        <v>4.5</v>
      </c>
      <c r="AY98" s="41" t="s">
        <v>246</v>
      </c>
      <c r="AZ98" s="106"/>
    </row>
    <row r="99" spans="1:52" s="107" customFormat="1" ht="33.75" customHeight="1">
      <c r="A99" s="110" t="s">
        <v>37</v>
      </c>
      <c r="B99" s="110"/>
      <c r="C99" s="109" t="s">
        <v>753</v>
      </c>
      <c r="D99" s="109"/>
      <c r="E99" s="109"/>
      <c r="F99" s="109"/>
      <c r="G99" s="109"/>
      <c r="H99" s="109"/>
      <c r="I99" s="109"/>
      <c r="J99" s="109"/>
      <c r="K99" s="109"/>
      <c r="L99" s="109"/>
      <c r="AO99" s="41">
        <f t="shared" si="7"/>
        <v>85</v>
      </c>
      <c r="AP99" s="41" t="s">
        <v>71</v>
      </c>
      <c r="AQ99" s="45">
        <v>63</v>
      </c>
      <c r="AR99" s="73" t="s">
        <v>541</v>
      </c>
      <c r="AS99" s="73" t="s">
        <v>750</v>
      </c>
      <c r="AT99" s="34">
        <v>129.19999999999999</v>
      </c>
      <c r="AU99" s="41" t="s">
        <v>104</v>
      </c>
      <c r="AV99" s="41">
        <v>3.5</v>
      </c>
      <c r="AW99" s="41">
        <v>1</v>
      </c>
      <c r="AX99" s="41">
        <v>4.5</v>
      </c>
      <c r="AY99" s="41" t="s">
        <v>246</v>
      </c>
      <c r="AZ99" s="106"/>
    </row>
    <row r="100" spans="1:52" s="107" customFormat="1" ht="33.75" customHeight="1">
      <c r="A100" s="433" t="s">
        <v>38</v>
      </c>
      <c r="B100" s="433"/>
      <c r="C100" s="435"/>
      <c r="D100" s="436"/>
      <c r="E100" s="436"/>
      <c r="F100" s="436"/>
      <c r="G100" s="432"/>
      <c r="H100" s="432"/>
      <c r="I100" s="432"/>
      <c r="J100" s="432"/>
      <c r="K100" s="432"/>
      <c r="L100" s="432"/>
      <c r="AO100" s="41">
        <f t="shared" si="7"/>
        <v>86</v>
      </c>
      <c r="AP100" s="41" t="s">
        <v>71</v>
      </c>
      <c r="AQ100" s="45">
        <v>63</v>
      </c>
      <c r="AR100" s="73" t="s">
        <v>750</v>
      </c>
      <c r="AS100" s="73" t="s">
        <v>74</v>
      </c>
      <c r="AT100" s="34">
        <v>34.6</v>
      </c>
      <c r="AU100" s="41" t="s">
        <v>104</v>
      </c>
      <c r="AV100" s="41">
        <v>3.5</v>
      </c>
      <c r="AW100" s="41">
        <v>1</v>
      </c>
      <c r="AX100" s="41">
        <v>4.5</v>
      </c>
      <c r="AY100" s="41" t="s">
        <v>246</v>
      </c>
      <c r="AZ100" s="106"/>
    </row>
    <row r="101" spans="1:52" s="107" customFormat="1" ht="35.25" customHeight="1">
      <c r="AO101" s="41">
        <f t="shared" si="7"/>
        <v>87</v>
      </c>
      <c r="AP101" s="41" t="s">
        <v>71</v>
      </c>
      <c r="AQ101" s="45">
        <v>63</v>
      </c>
      <c r="AR101" s="73" t="s">
        <v>634</v>
      </c>
      <c r="AS101" s="73" t="s">
        <v>635</v>
      </c>
      <c r="AT101" s="34">
        <v>87.3</v>
      </c>
      <c r="AU101" s="41" t="s">
        <v>104</v>
      </c>
      <c r="AV101" s="41">
        <v>3.5</v>
      </c>
      <c r="AW101" s="41">
        <v>1</v>
      </c>
      <c r="AX101" s="41">
        <v>4.5</v>
      </c>
      <c r="AY101" s="41" t="s">
        <v>246</v>
      </c>
      <c r="AZ101" s="106"/>
    </row>
    <row r="102" spans="1:52" ht="35.25" customHeight="1">
      <c r="AO102" s="45">
        <f t="shared" si="7"/>
        <v>88</v>
      </c>
      <c r="AP102" s="45" t="s">
        <v>71</v>
      </c>
      <c r="AQ102" s="45">
        <v>63</v>
      </c>
      <c r="AR102" s="73" t="s">
        <v>645</v>
      </c>
      <c r="AS102" s="73" t="s">
        <v>751</v>
      </c>
      <c r="AT102" s="34">
        <v>77.8</v>
      </c>
      <c r="AU102" s="45" t="s">
        <v>104</v>
      </c>
      <c r="AV102" s="45">
        <v>3.5</v>
      </c>
      <c r="AW102" s="45">
        <v>1</v>
      </c>
      <c r="AX102" s="45">
        <v>4.5</v>
      </c>
      <c r="AY102" s="45" t="s">
        <v>246</v>
      </c>
      <c r="AZ102" s="32"/>
    </row>
    <row r="103" spans="1:52" ht="35.25" customHeight="1">
      <c r="AO103" s="428"/>
      <c r="AP103" s="428"/>
      <c r="AQ103" s="429" t="s">
        <v>57</v>
      </c>
      <c r="AR103" s="429"/>
      <c r="AS103" s="429"/>
      <c r="AT103" s="429"/>
      <c r="AU103" s="429" t="s">
        <v>58</v>
      </c>
      <c r="AV103" s="429"/>
      <c r="AW103" s="429"/>
      <c r="AX103" s="429" t="s">
        <v>34</v>
      </c>
      <c r="AY103" s="429"/>
      <c r="AZ103" s="429"/>
    </row>
    <row r="104" spans="1:52" ht="35.25" customHeight="1">
      <c r="AO104" s="402" t="s">
        <v>35</v>
      </c>
      <c r="AP104" s="402"/>
      <c r="AQ104" s="409"/>
      <c r="AR104" s="409"/>
      <c r="AS104" s="409"/>
      <c r="AT104" s="409"/>
      <c r="AU104" s="409"/>
      <c r="AV104" s="409"/>
      <c r="AW104" s="409"/>
      <c r="AX104" s="409"/>
      <c r="AY104" s="409"/>
      <c r="AZ104" s="409"/>
    </row>
    <row r="105" spans="1:52" ht="35.25" customHeight="1">
      <c r="AO105" s="402" t="s">
        <v>36</v>
      </c>
      <c r="AP105" s="402"/>
      <c r="AQ105" s="409" t="s">
        <v>96</v>
      </c>
      <c r="AR105" s="409"/>
      <c r="AS105" s="409"/>
      <c r="AT105" s="409"/>
      <c r="AU105" s="409"/>
      <c r="AV105" s="409"/>
      <c r="AW105" s="409"/>
      <c r="AX105" s="409"/>
      <c r="AY105" s="409"/>
      <c r="AZ105" s="409"/>
    </row>
    <row r="106" spans="1:52" ht="35.25" customHeight="1">
      <c r="AO106" s="402" t="s">
        <v>37</v>
      </c>
      <c r="AP106" s="402"/>
      <c r="AQ106" s="409" t="s">
        <v>753</v>
      </c>
      <c r="AR106" s="409"/>
      <c r="AS106" s="409"/>
      <c r="AT106" s="409"/>
      <c r="AU106" s="409"/>
      <c r="AV106" s="409"/>
      <c r="AW106" s="409"/>
      <c r="AX106" s="409"/>
      <c r="AY106" s="409"/>
      <c r="AZ106" s="409"/>
    </row>
    <row r="107" spans="1:52" ht="35.25" customHeight="1">
      <c r="AO107" s="402" t="s">
        <v>38</v>
      </c>
      <c r="AP107" s="402"/>
      <c r="AQ107" s="407"/>
      <c r="AR107" s="408"/>
      <c r="AS107" s="408"/>
      <c r="AT107" s="408"/>
      <c r="AU107" s="409"/>
      <c r="AV107" s="409"/>
      <c r="AW107" s="409"/>
      <c r="AX107" s="409"/>
      <c r="AY107" s="409"/>
      <c r="AZ107" s="409"/>
    </row>
    <row r="108" spans="1:52" ht="35.25" customHeight="1">
      <c r="AO108" s="100"/>
      <c r="AP108" s="100"/>
      <c r="AQ108" s="100"/>
      <c r="AR108" s="100"/>
      <c r="AS108" s="100"/>
      <c r="AT108" s="66"/>
      <c r="AU108" s="100"/>
      <c r="AV108" s="100"/>
      <c r="AW108" s="100"/>
      <c r="AX108" s="100"/>
      <c r="AY108" s="100"/>
    </row>
    <row r="109" spans="1:52" ht="35.25" customHeight="1">
      <c r="AO109" s="100"/>
      <c r="AP109" s="100"/>
      <c r="AQ109" s="100"/>
      <c r="AR109" s="100"/>
      <c r="AS109" s="100"/>
      <c r="AT109" s="66"/>
      <c r="AU109" s="100"/>
      <c r="AV109" s="100"/>
      <c r="AW109" s="100"/>
      <c r="AX109" s="100"/>
      <c r="AY109" s="100"/>
    </row>
    <row r="110" spans="1:52" ht="35.25" customHeight="1">
      <c r="AO110" s="100"/>
      <c r="AP110" s="100"/>
      <c r="AQ110" s="100"/>
      <c r="AR110" s="100"/>
      <c r="AS110" s="100"/>
      <c r="AT110" s="66"/>
      <c r="AU110" s="100"/>
      <c r="AV110" s="100"/>
      <c r="AW110" s="100"/>
      <c r="AX110" s="100"/>
      <c r="AY110" s="100"/>
    </row>
    <row r="111" spans="1:52" ht="35.25" customHeight="1">
      <c r="AO111" s="100"/>
      <c r="AP111" s="100"/>
      <c r="AQ111" s="100"/>
      <c r="AR111" s="100"/>
      <c r="AS111" s="100"/>
      <c r="AT111" s="66"/>
      <c r="AU111" s="100"/>
      <c r="AV111" s="100"/>
      <c r="AW111" s="100"/>
      <c r="AX111" s="100"/>
      <c r="AY111" s="100"/>
    </row>
    <row r="112" spans="1:52" ht="35.25" customHeight="1">
      <c r="AO112" s="100"/>
      <c r="AP112" s="100"/>
      <c r="AQ112" s="100"/>
      <c r="AR112" s="100"/>
      <c r="AS112" s="100"/>
      <c r="AT112" s="66"/>
      <c r="AU112" s="100"/>
      <c r="AV112" s="100"/>
      <c r="AW112" s="100"/>
      <c r="AX112" s="100"/>
      <c r="AY112" s="100"/>
    </row>
    <row r="113" spans="41:52" ht="35.25" customHeight="1">
      <c r="AO113" s="100"/>
      <c r="AP113" s="100"/>
      <c r="AQ113" s="100"/>
      <c r="AR113" s="100"/>
      <c r="AS113" s="100"/>
      <c r="AT113" s="66"/>
      <c r="AU113" s="100"/>
      <c r="AV113" s="100"/>
      <c r="AW113" s="100"/>
      <c r="AX113" s="100"/>
      <c r="AY113" s="100"/>
    </row>
    <row r="114" spans="41:52" ht="35.25" customHeight="1">
      <c r="AO114" s="100"/>
      <c r="AP114" s="100"/>
      <c r="AQ114" s="100"/>
      <c r="AR114" s="100"/>
      <c r="AS114" s="100"/>
      <c r="AT114" s="66"/>
      <c r="AU114" s="100"/>
      <c r="AV114" s="100"/>
      <c r="AW114" s="100"/>
      <c r="AX114" s="100"/>
      <c r="AY114" s="100"/>
    </row>
    <row r="115" spans="41:52" ht="35.25" customHeight="1">
      <c r="AO115" s="100"/>
      <c r="AP115" s="100"/>
      <c r="AQ115" s="100"/>
      <c r="AR115" s="100"/>
      <c r="AS115" s="100"/>
      <c r="AT115" s="66"/>
      <c r="AU115" s="100"/>
      <c r="AV115" s="100"/>
      <c r="AW115" s="100"/>
      <c r="AX115" s="100"/>
      <c r="AY115" s="100"/>
    </row>
    <row r="116" spans="41:52" ht="35.25" customHeight="1">
      <c r="AO116" s="100"/>
      <c r="AP116" s="100"/>
      <c r="AQ116" s="100"/>
      <c r="AR116" s="100"/>
      <c r="AS116" s="100"/>
      <c r="AT116" s="66"/>
      <c r="AU116" s="100"/>
      <c r="AV116" s="100"/>
      <c r="AW116" s="100"/>
      <c r="AX116" s="100"/>
      <c r="AY116" s="100"/>
    </row>
    <row r="117" spans="41:52" ht="35.25" customHeight="1">
      <c r="AO117" s="100"/>
      <c r="AP117" s="100"/>
      <c r="AQ117" s="100"/>
      <c r="AR117" s="100"/>
      <c r="AS117" s="100"/>
      <c r="AT117" s="66"/>
      <c r="AU117" s="100"/>
      <c r="AV117" s="100"/>
      <c r="AW117" s="100"/>
      <c r="AX117" s="100"/>
      <c r="AY117" s="100"/>
    </row>
    <row r="118" spans="41:52" ht="35.25" customHeight="1">
      <c r="AO118" s="100"/>
      <c r="AP118" s="100"/>
      <c r="AQ118" s="100"/>
      <c r="AR118" s="100"/>
      <c r="AS118" s="100"/>
      <c r="AT118" s="66"/>
      <c r="AU118" s="100"/>
      <c r="AV118" s="100"/>
      <c r="AW118" s="100"/>
      <c r="AX118" s="100"/>
      <c r="AY118" s="100"/>
    </row>
    <row r="119" spans="41:52" ht="35.25" customHeight="1">
      <c r="AO119" s="100"/>
      <c r="AP119" s="100"/>
      <c r="AQ119" s="100"/>
      <c r="AR119" s="100"/>
      <c r="AS119" s="100"/>
      <c r="AT119" s="66"/>
      <c r="AU119" s="100"/>
      <c r="AV119" s="100"/>
      <c r="AW119" s="100"/>
      <c r="AX119" s="100"/>
      <c r="AY119" s="100"/>
    </row>
    <row r="120" spans="41:52" ht="35.25" customHeight="1">
      <c r="AO120" s="100"/>
      <c r="AP120" s="100"/>
      <c r="AQ120" s="100"/>
      <c r="AR120" s="100"/>
      <c r="AS120" s="100"/>
      <c r="AT120" s="66"/>
      <c r="AU120" s="100"/>
      <c r="AV120" s="100"/>
      <c r="AW120" s="100"/>
      <c r="AX120" s="100"/>
      <c r="AY120" s="100"/>
    </row>
    <row r="121" spans="41:52" ht="35.25" customHeight="1">
      <c r="AO121" s="422"/>
      <c r="AP121" s="422"/>
      <c r="AQ121" s="423"/>
      <c r="AR121" s="423"/>
      <c r="AS121" s="423"/>
      <c r="AT121" s="423"/>
      <c r="AU121" s="423"/>
      <c r="AV121" s="423"/>
      <c r="AW121" s="423"/>
      <c r="AX121" s="423"/>
      <c r="AY121" s="423"/>
      <c r="AZ121" s="423"/>
    </row>
    <row r="122" spans="41:52" ht="35.25" customHeight="1">
      <c r="AO122" s="424"/>
      <c r="AP122" s="424"/>
      <c r="AQ122" s="427"/>
      <c r="AR122" s="427"/>
      <c r="AS122" s="427"/>
      <c r="AT122" s="427"/>
      <c r="AU122" s="427"/>
      <c r="AV122" s="427"/>
      <c r="AW122" s="427"/>
      <c r="AX122" s="427"/>
      <c r="AY122" s="427"/>
      <c r="AZ122" s="427"/>
    </row>
    <row r="123" spans="41:52" ht="35.25" customHeight="1">
      <c r="AO123" s="424"/>
      <c r="AP123" s="424"/>
      <c r="AQ123" s="427"/>
      <c r="AR123" s="427"/>
      <c r="AS123" s="427"/>
      <c r="AT123" s="427"/>
      <c r="AU123" s="427"/>
      <c r="AV123" s="427"/>
      <c r="AW123" s="427"/>
      <c r="AX123" s="427"/>
      <c r="AY123" s="427"/>
      <c r="AZ123" s="427"/>
    </row>
    <row r="124" spans="41:52" ht="35.25" customHeight="1">
      <c r="AO124" s="424"/>
      <c r="AP124" s="424"/>
      <c r="AQ124" s="427"/>
      <c r="AR124" s="427"/>
      <c r="AS124" s="427"/>
      <c r="AT124" s="427"/>
      <c r="AU124" s="427"/>
      <c r="AV124" s="427"/>
      <c r="AW124" s="427"/>
      <c r="AX124" s="427"/>
      <c r="AY124" s="427"/>
      <c r="AZ124" s="427"/>
    </row>
    <row r="125" spans="41:52" ht="35.25" customHeight="1">
      <c r="AO125" s="424"/>
      <c r="AP125" s="424"/>
      <c r="AQ125" s="425"/>
      <c r="AR125" s="426"/>
      <c r="AS125" s="426"/>
      <c r="AT125" s="426"/>
      <c r="AU125" s="427"/>
      <c r="AV125" s="427"/>
      <c r="AW125" s="427"/>
      <c r="AX125" s="427"/>
      <c r="AY125" s="427"/>
      <c r="AZ125" s="427"/>
    </row>
    <row r="208" ht="14.25" customHeight="1"/>
    <row r="345" spans="1:6">
      <c r="A345" s="100">
        <f>1+AO120</f>
        <v>1</v>
      </c>
      <c r="B345" s="100" t="s">
        <v>71</v>
      </c>
      <c r="C345" s="100">
        <v>63</v>
      </c>
      <c r="D345" s="100" t="s">
        <v>716</v>
      </c>
      <c r="E345" s="100" t="s">
        <v>752</v>
      </c>
      <c r="F345" s="66">
        <v>56.6</v>
      </c>
    </row>
    <row r="346" spans="1:6">
      <c r="A346" s="100">
        <f t="shared" ref="A346:A360" si="10">1+A345</f>
        <v>2</v>
      </c>
      <c r="B346" s="100" t="s">
        <v>71</v>
      </c>
      <c r="C346" s="100">
        <v>63</v>
      </c>
      <c r="D346" s="100" t="s">
        <v>102</v>
      </c>
      <c r="E346" s="100" t="s">
        <v>171</v>
      </c>
      <c r="F346" s="66">
        <v>33.799999999999997</v>
      </c>
    </row>
    <row r="347" spans="1:6">
      <c r="A347" s="100">
        <f t="shared" si="10"/>
        <v>3</v>
      </c>
      <c r="B347" s="100" t="s">
        <v>71</v>
      </c>
      <c r="C347" s="100">
        <v>63</v>
      </c>
      <c r="D347" s="100" t="s">
        <v>329</v>
      </c>
      <c r="E347" s="100" t="s">
        <v>343</v>
      </c>
      <c r="F347" s="66">
        <v>95.6</v>
      </c>
    </row>
    <row r="348" spans="1:6">
      <c r="A348" s="100">
        <f t="shared" si="10"/>
        <v>4</v>
      </c>
      <c r="B348" s="100" t="s">
        <v>71</v>
      </c>
      <c r="C348" s="100">
        <v>63</v>
      </c>
      <c r="D348" s="100" t="s">
        <v>473</v>
      </c>
      <c r="E348" s="100" t="s">
        <v>331</v>
      </c>
      <c r="F348" s="66">
        <v>10</v>
      </c>
    </row>
    <row r="349" spans="1:6">
      <c r="A349" s="100">
        <f t="shared" si="10"/>
        <v>5</v>
      </c>
      <c r="B349" s="100" t="s">
        <v>71</v>
      </c>
      <c r="C349" s="100">
        <v>63</v>
      </c>
      <c r="D349" s="100" t="s">
        <v>391</v>
      </c>
      <c r="E349" s="100" t="s">
        <v>303</v>
      </c>
      <c r="F349" s="66">
        <v>18.7</v>
      </c>
    </row>
    <row r="350" spans="1:6">
      <c r="A350" s="100">
        <f t="shared" si="10"/>
        <v>6</v>
      </c>
      <c r="B350" s="100" t="s">
        <v>71</v>
      </c>
      <c r="C350" s="100">
        <v>63</v>
      </c>
      <c r="D350" s="100" t="s">
        <v>605</v>
      </c>
      <c r="E350" s="100" t="s">
        <v>557</v>
      </c>
      <c r="F350" s="66">
        <v>56.6</v>
      </c>
    </row>
    <row r="351" spans="1:6">
      <c r="A351" s="100">
        <f t="shared" si="10"/>
        <v>7</v>
      </c>
      <c r="B351" s="100" t="s">
        <v>71</v>
      </c>
      <c r="C351" s="100">
        <v>63</v>
      </c>
      <c r="D351" s="100" t="s">
        <v>391</v>
      </c>
      <c r="E351" s="100" t="s">
        <v>303</v>
      </c>
      <c r="F351" s="66">
        <v>25</v>
      </c>
    </row>
    <row r="352" spans="1:6">
      <c r="A352" s="100">
        <f t="shared" si="10"/>
        <v>8</v>
      </c>
      <c r="B352" s="100" t="s">
        <v>71</v>
      </c>
      <c r="C352" s="100">
        <v>63</v>
      </c>
      <c r="D352" s="100" t="s">
        <v>606</v>
      </c>
      <c r="E352" s="100" t="s">
        <v>607</v>
      </c>
      <c r="F352" s="66">
        <v>86.3</v>
      </c>
    </row>
    <row r="353" spans="1:6">
      <c r="A353" s="100">
        <f t="shared" si="10"/>
        <v>9</v>
      </c>
      <c r="B353" s="100" t="s">
        <v>71</v>
      </c>
      <c r="C353" s="100">
        <v>63</v>
      </c>
      <c r="D353" s="100" t="s">
        <v>608</v>
      </c>
      <c r="E353" s="100" t="s">
        <v>609</v>
      </c>
      <c r="F353" s="66">
        <v>29.8</v>
      </c>
    </row>
    <row r="354" spans="1:6">
      <c r="A354" s="100">
        <f t="shared" si="10"/>
        <v>10</v>
      </c>
      <c r="B354" s="100" t="s">
        <v>71</v>
      </c>
      <c r="C354" s="100">
        <v>63</v>
      </c>
      <c r="D354" s="100" t="s">
        <v>610</v>
      </c>
      <c r="E354" s="100" t="s">
        <v>611</v>
      </c>
      <c r="F354" s="66">
        <v>278.39999999999998</v>
      </c>
    </row>
    <row r="355" spans="1:6">
      <c r="A355" s="100">
        <f t="shared" si="10"/>
        <v>11</v>
      </c>
      <c r="B355" s="100" t="s">
        <v>71</v>
      </c>
      <c r="C355" s="100">
        <v>63</v>
      </c>
      <c r="D355" s="100" t="s">
        <v>307</v>
      </c>
      <c r="E355" s="100" t="s">
        <v>323</v>
      </c>
      <c r="F355" s="66">
        <v>47.3</v>
      </c>
    </row>
    <row r="356" spans="1:6">
      <c r="A356" s="100">
        <f t="shared" si="10"/>
        <v>12</v>
      </c>
      <c r="B356" s="100" t="s">
        <v>71</v>
      </c>
      <c r="C356" s="100">
        <v>63</v>
      </c>
      <c r="D356" s="100" t="s">
        <v>612</v>
      </c>
      <c r="E356" s="100" t="s">
        <v>412</v>
      </c>
      <c r="F356" s="66">
        <v>73.5</v>
      </c>
    </row>
    <row r="357" spans="1:6">
      <c r="A357" s="100">
        <f t="shared" si="10"/>
        <v>13</v>
      </c>
      <c r="B357" s="100" t="s">
        <v>71</v>
      </c>
      <c r="C357" s="100">
        <v>63</v>
      </c>
      <c r="D357" s="100" t="s">
        <v>669</v>
      </c>
      <c r="E357" s="100" t="s">
        <v>674</v>
      </c>
      <c r="F357" s="66">
        <v>27.6</v>
      </c>
    </row>
    <row r="358" spans="1:6">
      <c r="A358" s="100">
        <f t="shared" si="10"/>
        <v>14</v>
      </c>
      <c r="B358" s="100" t="s">
        <v>71</v>
      </c>
      <c r="C358" s="100">
        <v>63</v>
      </c>
      <c r="D358" s="100" t="s">
        <v>639</v>
      </c>
      <c r="E358" s="100" t="s">
        <v>630</v>
      </c>
      <c r="F358" s="66">
        <v>121.1</v>
      </c>
    </row>
    <row r="359" spans="1:6">
      <c r="A359" s="100">
        <f t="shared" si="10"/>
        <v>15</v>
      </c>
      <c r="B359" s="100" t="s">
        <v>71</v>
      </c>
      <c r="C359" s="100">
        <v>63</v>
      </c>
      <c r="D359" s="100" t="s">
        <v>697</v>
      </c>
      <c r="E359" s="100" t="s">
        <v>347</v>
      </c>
      <c r="F359" s="66">
        <v>29.6</v>
      </c>
    </row>
    <row r="360" spans="1:6">
      <c r="A360" s="100">
        <f t="shared" si="10"/>
        <v>16</v>
      </c>
      <c r="B360" s="100" t="s">
        <v>71</v>
      </c>
      <c r="C360" s="100">
        <v>63</v>
      </c>
      <c r="D360" s="100" t="s">
        <v>595</v>
      </c>
      <c r="E360" s="100" t="s">
        <v>431</v>
      </c>
      <c r="F360" s="66">
        <v>19.100000000000001</v>
      </c>
    </row>
  </sheetData>
  <mergeCells count="194">
    <mergeCell ref="AU106:AW106"/>
    <mergeCell ref="AX106:AZ106"/>
    <mergeCell ref="AO107:AP107"/>
    <mergeCell ref="AQ107:AT107"/>
    <mergeCell ref="AU107:AW107"/>
    <mergeCell ref="AX107:AZ107"/>
    <mergeCell ref="AU103:AW103"/>
    <mergeCell ref="AX103:AZ103"/>
    <mergeCell ref="AO104:AP104"/>
    <mergeCell ref="AQ104:AT104"/>
    <mergeCell ref="AU104:AW104"/>
    <mergeCell ref="AX104:AZ104"/>
    <mergeCell ref="AO105:AP105"/>
    <mergeCell ref="AQ105:AT105"/>
    <mergeCell ref="AU105:AW105"/>
    <mergeCell ref="AX105:AZ105"/>
    <mergeCell ref="A1:A4"/>
    <mergeCell ref="B1:I4"/>
    <mergeCell ref="A5:B5"/>
    <mergeCell ref="A6:B6"/>
    <mergeCell ref="A7:B7"/>
    <mergeCell ref="A8:B8"/>
    <mergeCell ref="U12:V12"/>
    <mergeCell ref="AI12:AJ12"/>
    <mergeCell ref="AW12:AX12"/>
    <mergeCell ref="A9:L9"/>
    <mergeCell ref="A11:L11"/>
    <mergeCell ref="AC1:AJ4"/>
    <mergeCell ref="N8:O8"/>
    <mergeCell ref="N9:Y9"/>
    <mergeCell ref="N11:Y11"/>
    <mergeCell ref="AB9:AM9"/>
    <mergeCell ref="AB11:AM11"/>
    <mergeCell ref="A13:A14"/>
    <mergeCell ref="B13:B14"/>
    <mergeCell ref="C13:C14"/>
    <mergeCell ref="D13:D14"/>
    <mergeCell ref="E13:E14"/>
    <mergeCell ref="F13:F14"/>
    <mergeCell ref="G13:G14"/>
    <mergeCell ref="H13:J13"/>
    <mergeCell ref="AB1:AB4"/>
    <mergeCell ref="AB5:AC5"/>
    <mergeCell ref="AB6:AC6"/>
    <mergeCell ref="AB7:AC7"/>
    <mergeCell ref="AB8:AC8"/>
    <mergeCell ref="N13:N14"/>
    <mergeCell ref="O13:O14"/>
    <mergeCell ref="P13:P14"/>
    <mergeCell ref="Q13:Q14"/>
    <mergeCell ref="R13:R14"/>
    <mergeCell ref="S13:S14"/>
    <mergeCell ref="N1:N4"/>
    <mergeCell ref="O1:V4"/>
    <mergeCell ref="N5:O5"/>
    <mergeCell ref="N6:O6"/>
    <mergeCell ref="N7:O7"/>
    <mergeCell ref="AB13:AB14"/>
    <mergeCell ref="AC13:AC14"/>
    <mergeCell ref="AD13:AD14"/>
    <mergeCell ref="AE13:AE14"/>
    <mergeCell ref="AF13:AF14"/>
    <mergeCell ref="AG13:AG14"/>
    <mergeCell ref="AH13:AH14"/>
    <mergeCell ref="AI13:AK13"/>
    <mergeCell ref="BB1:BB4"/>
    <mergeCell ref="AV13:AX13"/>
    <mergeCell ref="AY13:AY14"/>
    <mergeCell ref="AZ13:AZ14"/>
    <mergeCell ref="BC1:BJ4"/>
    <mergeCell ref="BB5:BC5"/>
    <mergeCell ref="BB6:BC6"/>
    <mergeCell ref="BB7:BC7"/>
    <mergeCell ref="BB8:BC8"/>
    <mergeCell ref="AO13:AO14"/>
    <mergeCell ref="AP13:AP14"/>
    <mergeCell ref="AQ13:AQ14"/>
    <mergeCell ref="AR13:AR14"/>
    <mergeCell ref="AS13:AS14"/>
    <mergeCell ref="AT13:AT14"/>
    <mergeCell ref="AO1:AO4"/>
    <mergeCell ref="AP1:AW4"/>
    <mergeCell ref="AO5:AP5"/>
    <mergeCell ref="AO6:AP6"/>
    <mergeCell ref="AO7:AP7"/>
    <mergeCell ref="AO8:AP8"/>
    <mergeCell ref="AO9:AZ9"/>
    <mergeCell ref="AO11:AZ11"/>
    <mergeCell ref="BC12:BD12"/>
    <mergeCell ref="BI12:BJ12"/>
    <mergeCell ref="BB9:BM9"/>
    <mergeCell ref="BB11:BM11"/>
    <mergeCell ref="BB13:BB14"/>
    <mergeCell ref="BC13:BC14"/>
    <mergeCell ref="BD13:BD14"/>
    <mergeCell ref="BE13:BE14"/>
    <mergeCell ref="BF13:BF14"/>
    <mergeCell ref="BG13:BG14"/>
    <mergeCell ref="BH13:BH14"/>
    <mergeCell ref="BI13:BK13"/>
    <mergeCell ref="BL13:BL14"/>
    <mergeCell ref="BM13:BM14"/>
    <mergeCell ref="A100:B100"/>
    <mergeCell ref="C100:F100"/>
    <mergeCell ref="G100:I100"/>
    <mergeCell ref="J100:L100"/>
    <mergeCell ref="N88:O88"/>
    <mergeCell ref="P88:S88"/>
    <mergeCell ref="T88:V88"/>
    <mergeCell ref="W88:Y88"/>
    <mergeCell ref="AU13:AU14"/>
    <mergeCell ref="AL13:AL14"/>
    <mergeCell ref="AM13:AM14"/>
    <mergeCell ref="T13:T14"/>
    <mergeCell ref="U13:W13"/>
    <mergeCell ref="X13:X14"/>
    <mergeCell ref="Y13:Y14"/>
    <mergeCell ref="K13:K14"/>
    <mergeCell ref="L13:L14"/>
    <mergeCell ref="AH78:AJ78"/>
    <mergeCell ref="AK78:AM78"/>
    <mergeCell ref="AB79:AC79"/>
    <mergeCell ref="AD78:AG78"/>
    <mergeCell ref="N92:O92"/>
    <mergeCell ref="P92:S92"/>
    <mergeCell ref="T92:V92"/>
    <mergeCell ref="W92:Y92"/>
    <mergeCell ref="N89:O89"/>
    <mergeCell ref="P89:S89"/>
    <mergeCell ref="T89:V89"/>
    <mergeCell ref="W89:Y89"/>
    <mergeCell ref="N90:O90"/>
    <mergeCell ref="P90:S90"/>
    <mergeCell ref="T90:V90"/>
    <mergeCell ref="W90:Y90"/>
    <mergeCell ref="N91:O91"/>
    <mergeCell ref="P91:S91"/>
    <mergeCell ref="T91:V91"/>
    <mergeCell ref="W91:Y91"/>
    <mergeCell ref="AB81:AC81"/>
    <mergeCell ref="AD81:AG81"/>
    <mergeCell ref="AH81:AJ81"/>
    <mergeCell ref="AK81:AM81"/>
    <mergeCell ref="AO121:AP121"/>
    <mergeCell ref="AQ121:AT121"/>
    <mergeCell ref="AD79:AG79"/>
    <mergeCell ref="AH79:AJ79"/>
    <mergeCell ref="AK79:AM79"/>
    <mergeCell ref="AB80:AC80"/>
    <mergeCell ref="AD80:AG80"/>
    <mergeCell ref="AH80:AJ80"/>
    <mergeCell ref="AK80:AM80"/>
    <mergeCell ref="AO103:AP103"/>
    <mergeCell ref="AQ103:AT103"/>
    <mergeCell ref="AO106:AP106"/>
    <mergeCell ref="AQ106:AT106"/>
    <mergeCell ref="AO125:AP125"/>
    <mergeCell ref="AQ125:AT125"/>
    <mergeCell ref="AU125:AW125"/>
    <mergeCell ref="AX125:AZ125"/>
    <mergeCell ref="BB25:BC25"/>
    <mergeCell ref="BD25:BG25"/>
    <mergeCell ref="BB27:BC27"/>
    <mergeCell ref="BD27:BG27"/>
    <mergeCell ref="BB29:BC29"/>
    <mergeCell ref="BD29:BG29"/>
    <mergeCell ref="AO123:AP123"/>
    <mergeCell ref="AQ123:AT123"/>
    <mergeCell ref="AU123:AW123"/>
    <mergeCell ref="AX123:AZ123"/>
    <mergeCell ref="AO124:AP124"/>
    <mergeCell ref="AQ124:AT124"/>
    <mergeCell ref="AU124:AW124"/>
    <mergeCell ref="AX124:AZ124"/>
    <mergeCell ref="AU121:AW121"/>
    <mergeCell ref="AX121:AZ121"/>
    <mergeCell ref="AO122:AP122"/>
    <mergeCell ref="AQ122:AT122"/>
    <mergeCell ref="AU122:AW122"/>
    <mergeCell ref="AX122:AZ122"/>
    <mergeCell ref="BH29:BJ29"/>
    <mergeCell ref="BK29:BM29"/>
    <mergeCell ref="BH27:BJ27"/>
    <mergeCell ref="BK27:BM27"/>
    <mergeCell ref="BB28:BC28"/>
    <mergeCell ref="BD28:BG28"/>
    <mergeCell ref="BH28:BJ28"/>
    <mergeCell ref="BK28:BM28"/>
    <mergeCell ref="BH25:BJ25"/>
    <mergeCell ref="BK25:BM25"/>
    <mergeCell ref="BB26:BC26"/>
    <mergeCell ref="BD26:BG26"/>
    <mergeCell ref="BH26:BJ26"/>
    <mergeCell ref="BK26:BM26"/>
  </mergeCells>
  <pageMargins left="0.70866141732283472" right="0.70866141732283472" top="0.74803149606299213" bottom="0.74803149606299213" header="0.31496062992125984" footer="0.31496062992125984"/>
  <pageSetup scale="10" orientation="portrait" r:id="rId1"/>
  <rowBreaks count="1" manualBreakCount="1">
    <brk id="89" max="5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
  <sheetViews>
    <sheetView topLeftCell="U1" workbookViewId="0">
      <selection activeCell="AG18" sqref="AG18:AK18"/>
    </sheetView>
  </sheetViews>
  <sheetFormatPr defaultRowHeight="15"/>
  <cols>
    <col min="2" max="2" width="15.42578125" bestFit="1" customWidth="1"/>
    <col min="7" max="7" width="21.5703125" customWidth="1"/>
    <col min="8" max="9" width="18.5703125" bestFit="1" customWidth="1"/>
    <col min="10" max="10" width="10.7109375" customWidth="1"/>
    <col min="11" max="11" width="13.140625" customWidth="1"/>
    <col min="12" max="12" width="17.140625" customWidth="1"/>
    <col min="13" max="13" width="5.7109375" customWidth="1"/>
    <col min="14" max="14" width="10.85546875" customWidth="1"/>
    <col min="20" max="20" width="19.140625" customWidth="1"/>
    <col min="21" max="21" width="11.5703125" customWidth="1"/>
    <col min="23" max="23" width="10.42578125" customWidth="1"/>
    <col min="24" max="24" width="10.5703125" customWidth="1"/>
    <col min="25" max="25" width="17.5703125" customWidth="1"/>
    <col min="27" max="27" width="11.5703125" customWidth="1"/>
    <col min="33" max="33" width="17.140625" customWidth="1"/>
    <col min="37" max="37" width="11.85546875" bestFit="1" customWidth="1"/>
  </cols>
  <sheetData>
    <row r="1" spans="1:38">
      <c r="A1" s="316"/>
      <c r="B1" s="318" t="s">
        <v>40</v>
      </c>
      <c r="C1" s="319"/>
      <c r="D1" s="319"/>
      <c r="E1" s="319"/>
      <c r="F1" s="319"/>
      <c r="G1" s="319"/>
      <c r="H1" s="319"/>
      <c r="I1" s="319"/>
      <c r="J1" s="9"/>
      <c r="K1" s="9"/>
      <c r="L1" s="10"/>
      <c r="N1" s="316"/>
      <c r="O1" s="318" t="s">
        <v>40</v>
      </c>
      <c r="P1" s="319"/>
      <c r="Q1" s="319"/>
      <c r="R1" s="319"/>
      <c r="S1" s="319"/>
      <c r="T1" s="319"/>
      <c r="U1" s="319"/>
      <c r="V1" s="319"/>
      <c r="W1" s="9"/>
      <c r="X1" s="9"/>
      <c r="Y1" s="10"/>
    </row>
    <row r="2" spans="1:38">
      <c r="A2" s="317"/>
      <c r="B2" s="321"/>
      <c r="C2" s="322"/>
      <c r="D2" s="322"/>
      <c r="E2" s="322"/>
      <c r="F2" s="322"/>
      <c r="G2" s="322"/>
      <c r="H2" s="322"/>
      <c r="I2" s="322"/>
      <c r="L2" s="11"/>
      <c r="N2" s="317"/>
      <c r="O2" s="321"/>
      <c r="P2" s="322"/>
      <c r="Q2" s="322"/>
      <c r="R2" s="322"/>
      <c r="S2" s="322"/>
      <c r="T2" s="322"/>
      <c r="U2" s="322"/>
      <c r="V2" s="322"/>
      <c r="Y2" s="11"/>
    </row>
    <row r="3" spans="1:38" ht="15.75" thickBot="1">
      <c r="A3" s="317"/>
      <c r="B3" s="321"/>
      <c r="C3" s="322"/>
      <c r="D3" s="322"/>
      <c r="E3" s="322"/>
      <c r="F3" s="322"/>
      <c r="G3" s="322"/>
      <c r="H3" s="322"/>
      <c r="I3" s="322"/>
      <c r="L3" s="11"/>
      <c r="N3" s="317"/>
      <c r="O3" s="321"/>
      <c r="P3" s="322"/>
      <c r="Q3" s="322"/>
      <c r="R3" s="322"/>
      <c r="S3" s="322"/>
      <c r="T3" s="322"/>
      <c r="U3" s="322"/>
      <c r="V3" s="322"/>
      <c r="Y3" s="11"/>
    </row>
    <row r="4" spans="1:38" ht="18" customHeight="1">
      <c r="A4" s="317"/>
      <c r="B4" s="419"/>
      <c r="C4" s="420"/>
      <c r="D4" s="420"/>
      <c r="E4" s="420"/>
      <c r="F4" s="420"/>
      <c r="G4" s="420"/>
      <c r="H4" s="420"/>
      <c r="I4" s="420"/>
      <c r="L4" s="11"/>
      <c r="N4" s="317"/>
      <c r="O4" s="419"/>
      <c r="P4" s="420"/>
      <c r="Q4" s="420"/>
      <c r="R4" s="420"/>
      <c r="S4" s="420"/>
      <c r="T4" s="420"/>
      <c r="U4" s="420"/>
      <c r="V4" s="420"/>
      <c r="Y4" s="11"/>
      <c r="AA4" s="316"/>
      <c r="AB4" s="318" t="s">
        <v>40</v>
      </c>
      <c r="AC4" s="319"/>
      <c r="AD4" s="319"/>
      <c r="AE4" s="319"/>
      <c r="AF4" s="319"/>
      <c r="AG4" s="319"/>
      <c r="AH4" s="319"/>
      <c r="AI4" s="319"/>
      <c r="AJ4" s="9"/>
      <c r="AK4" s="9"/>
      <c r="AL4" s="10"/>
    </row>
    <row r="5" spans="1:38" ht="16.5">
      <c r="A5" s="310" t="s">
        <v>54</v>
      </c>
      <c r="B5" s="311"/>
      <c r="C5" s="24" t="s">
        <v>64</v>
      </c>
      <c r="D5" s="25"/>
      <c r="E5" s="25"/>
      <c r="F5" s="25"/>
      <c r="G5" s="25"/>
      <c r="H5" s="25"/>
      <c r="I5" s="25"/>
      <c r="J5" s="25"/>
      <c r="K5" s="25"/>
      <c r="L5" s="26"/>
      <c r="N5" s="310" t="s">
        <v>54</v>
      </c>
      <c r="O5" s="311"/>
      <c r="P5" s="24" t="s">
        <v>64</v>
      </c>
      <c r="Q5" s="25"/>
      <c r="R5" s="25"/>
      <c r="S5" s="25"/>
      <c r="T5" s="25"/>
      <c r="U5" s="25"/>
      <c r="V5" s="25"/>
      <c r="W5" s="25"/>
      <c r="X5" s="25"/>
      <c r="Y5" s="26"/>
      <c r="AA5" s="317"/>
      <c r="AB5" s="321"/>
      <c r="AC5" s="322"/>
      <c r="AD5" s="322"/>
      <c r="AE5" s="322"/>
      <c r="AF5" s="322"/>
      <c r="AG5" s="322"/>
      <c r="AH5" s="322"/>
      <c r="AI5" s="322"/>
      <c r="AL5" s="11"/>
    </row>
    <row r="6" spans="1:38" ht="16.5">
      <c r="A6" s="310" t="s">
        <v>59</v>
      </c>
      <c r="B6" s="311"/>
      <c r="C6" s="24" t="s">
        <v>61</v>
      </c>
      <c r="D6" s="25"/>
      <c r="E6" s="25"/>
      <c r="F6" s="25"/>
      <c r="G6" s="25"/>
      <c r="H6" s="25"/>
      <c r="I6" s="25"/>
      <c r="J6" s="25"/>
      <c r="K6" s="25"/>
      <c r="L6" s="26"/>
      <c r="N6" s="310" t="s">
        <v>59</v>
      </c>
      <c r="O6" s="311"/>
      <c r="P6" s="24" t="s">
        <v>61</v>
      </c>
      <c r="Q6" s="25"/>
      <c r="R6" s="25"/>
      <c r="S6" s="25"/>
      <c r="T6" s="25"/>
      <c r="U6" s="25"/>
      <c r="V6" s="25"/>
      <c r="W6" s="25"/>
      <c r="X6" s="25"/>
      <c r="Y6" s="26"/>
      <c r="AA6" s="317"/>
      <c r="AB6" s="321"/>
      <c r="AC6" s="322"/>
      <c r="AD6" s="322"/>
      <c r="AE6" s="322"/>
      <c r="AF6" s="322"/>
      <c r="AG6" s="322"/>
      <c r="AH6" s="322"/>
      <c r="AI6" s="322"/>
      <c r="AL6" s="11"/>
    </row>
    <row r="7" spans="1:38" ht="16.5">
      <c r="A7" s="324" t="s">
        <v>62</v>
      </c>
      <c r="B7" s="325"/>
      <c r="C7" s="24" t="s">
        <v>63</v>
      </c>
      <c r="D7" s="25"/>
      <c r="E7" s="25"/>
      <c r="F7" s="25"/>
      <c r="G7" s="25"/>
      <c r="H7" s="25"/>
      <c r="I7" s="25"/>
      <c r="J7" s="25"/>
      <c r="K7" s="25"/>
      <c r="L7" s="26"/>
      <c r="N7" s="324" t="s">
        <v>62</v>
      </c>
      <c r="O7" s="325"/>
      <c r="P7" s="24" t="s">
        <v>63</v>
      </c>
      <c r="Q7" s="25"/>
      <c r="R7" s="25"/>
      <c r="S7" s="25"/>
      <c r="T7" s="25"/>
      <c r="U7" s="25"/>
      <c r="V7" s="25"/>
      <c r="W7" s="25"/>
      <c r="X7" s="25"/>
      <c r="Y7" s="26"/>
      <c r="AA7" s="317"/>
      <c r="AB7" s="419"/>
      <c r="AC7" s="420"/>
      <c r="AD7" s="420"/>
      <c r="AE7" s="420"/>
      <c r="AF7" s="420"/>
      <c r="AG7" s="420"/>
      <c r="AH7" s="420"/>
      <c r="AI7" s="420"/>
      <c r="AL7" s="11"/>
    </row>
    <row r="8" spans="1:38" ht="16.5">
      <c r="A8" s="310" t="s">
        <v>55</v>
      </c>
      <c r="B8" s="311"/>
      <c r="C8" s="24" t="s">
        <v>53</v>
      </c>
      <c r="D8" s="25"/>
      <c r="E8" s="25"/>
      <c r="F8" s="25"/>
      <c r="G8" s="25"/>
      <c r="H8" s="25"/>
      <c r="I8" s="25"/>
      <c r="J8" s="25"/>
      <c r="K8" s="25"/>
      <c r="L8" s="26"/>
      <c r="N8" s="310" t="s">
        <v>55</v>
      </c>
      <c r="O8" s="311"/>
      <c r="P8" s="24" t="s">
        <v>53</v>
      </c>
      <c r="Q8" s="25"/>
      <c r="R8" s="25"/>
      <c r="S8" s="25"/>
      <c r="T8" s="25"/>
      <c r="U8" s="25"/>
      <c r="V8" s="25"/>
      <c r="W8" s="25"/>
      <c r="X8" s="25"/>
      <c r="Y8" s="26"/>
      <c r="AA8" s="310" t="s">
        <v>54</v>
      </c>
      <c r="AB8" s="311"/>
      <c r="AC8" s="24" t="s">
        <v>64</v>
      </c>
      <c r="AD8" s="25"/>
      <c r="AE8" s="25"/>
      <c r="AF8" s="25"/>
      <c r="AG8" s="25"/>
      <c r="AH8" s="25"/>
      <c r="AI8" s="25"/>
      <c r="AJ8" s="25"/>
      <c r="AK8" s="25"/>
      <c r="AL8" s="26"/>
    </row>
    <row r="9" spans="1:38" ht="16.5">
      <c r="A9" s="312" t="s">
        <v>760</v>
      </c>
      <c r="B9" s="313"/>
      <c r="C9" s="313"/>
      <c r="D9" s="313"/>
      <c r="E9" s="313"/>
      <c r="F9" s="313"/>
      <c r="G9" s="313"/>
      <c r="H9" s="313"/>
      <c r="I9" s="313"/>
      <c r="J9" s="313"/>
      <c r="K9" s="313"/>
      <c r="L9" s="314"/>
      <c r="N9" s="312" t="s">
        <v>760</v>
      </c>
      <c r="O9" s="313"/>
      <c r="P9" s="313"/>
      <c r="Q9" s="313"/>
      <c r="R9" s="313"/>
      <c r="S9" s="313"/>
      <c r="T9" s="313"/>
      <c r="U9" s="313"/>
      <c r="V9" s="313"/>
      <c r="W9" s="313"/>
      <c r="X9" s="313"/>
      <c r="Y9" s="314"/>
      <c r="AA9" s="310" t="s">
        <v>59</v>
      </c>
      <c r="AB9" s="311"/>
      <c r="AC9" s="24" t="s">
        <v>61</v>
      </c>
      <c r="AD9" s="25"/>
      <c r="AE9" s="25"/>
      <c r="AF9" s="25"/>
      <c r="AG9" s="25"/>
      <c r="AH9" s="25"/>
      <c r="AI9" s="25"/>
      <c r="AJ9" s="25"/>
      <c r="AK9" s="25"/>
      <c r="AL9" s="26"/>
    </row>
    <row r="10" spans="1:38" ht="16.5">
      <c r="A10" s="18" t="s">
        <v>41</v>
      </c>
      <c r="C10" s="14"/>
      <c r="D10" s="14"/>
      <c r="E10" s="14"/>
      <c r="F10" s="14"/>
      <c r="G10" s="15" t="s">
        <v>42</v>
      </c>
      <c r="H10" s="16"/>
      <c r="I10" s="14"/>
      <c r="J10" s="14"/>
      <c r="K10" s="14"/>
      <c r="L10" s="19"/>
      <c r="N10" s="18" t="s">
        <v>41</v>
      </c>
      <c r="P10" s="14"/>
      <c r="Q10" s="14"/>
      <c r="R10" s="14"/>
      <c r="S10" s="14"/>
      <c r="T10" s="15" t="s">
        <v>42</v>
      </c>
      <c r="U10" s="16"/>
      <c r="V10" s="14"/>
      <c r="W10" s="14"/>
      <c r="X10" s="14"/>
      <c r="Y10" s="19"/>
      <c r="AA10" s="324" t="s">
        <v>62</v>
      </c>
      <c r="AB10" s="325"/>
      <c r="AC10" s="24" t="s">
        <v>63</v>
      </c>
      <c r="AD10" s="25"/>
      <c r="AE10" s="25"/>
      <c r="AF10" s="25"/>
      <c r="AG10" s="25"/>
      <c r="AH10" s="25"/>
      <c r="AI10" s="25"/>
      <c r="AJ10" s="25"/>
      <c r="AK10" s="25"/>
      <c r="AL10" s="26"/>
    </row>
    <row r="11" spans="1:38" ht="16.5">
      <c r="A11" s="326"/>
      <c r="B11" s="327"/>
      <c r="C11" s="327"/>
      <c r="D11" s="327"/>
      <c r="E11" s="327"/>
      <c r="F11" s="327"/>
      <c r="G11" s="327"/>
      <c r="H11" s="327"/>
      <c r="I11" s="327"/>
      <c r="J11" s="327"/>
      <c r="K11" s="327"/>
      <c r="L11" s="328"/>
      <c r="N11" s="326"/>
      <c r="O11" s="327"/>
      <c r="P11" s="327"/>
      <c r="Q11" s="327"/>
      <c r="R11" s="327"/>
      <c r="S11" s="327"/>
      <c r="T11" s="327"/>
      <c r="U11" s="327"/>
      <c r="V11" s="327"/>
      <c r="W11" s="327"/>
      <c r="X11" s="327"/>
      <c r="Y11" s="328"/>
      <c r="AA11" s="310" t="s">
        <v>55</v>
      </c>
      <c r="AB11" s="311"/>
      <c r="AC11" s="24" t="s">
        <v>53</v>
      </c>
      <c r="AD11" s="25"/>
      <c r="AE11" s="25"/>
      <c r="AF11" s="25"/>
      <c r="AG11" s="25"/>
      <c r="AH11" s="25"/>
      <c r="AI11" s="25"/>
      <c r="AJ11" s="25"/>
      <c r="AK11" s="25"/>
      <c r="AL11" s="26"/>
    </row>
    <row r="12" spans="1:38" ht="15.75">
      <c r="A12" s="30" t="s">
        <v>120</v>
      </c>
      <c r="B12" s="449"/>
      <c r="C12" s="450"/>
      <c r="D12" s="450"/>
      <c r="E12" s="450"/>
      <c r="F12" s="451"/>
      <c r="G12" s="116" t="s">
        <v>480</v>
      </c>
      <c r="H12" s="450"/>
      <c r="I12" s="450"/>
      <c r="J12" s="450"/>
      <c r="K12" s="450"/>
      <c r="L12" s="452"/>
      <c r="N12" s="18" t="s">
        <v>120</v>
      </c>
      <c r="O12" s="43"/>
      <c r="P12" s="7"/>
      <c r="Q12" s="15"/>
      <c r="R12" s="17"/>
      <c r="S12" s="16"/>
      <c r="T12" s="15" t="s">
        <v>480</v>
      </c>
      <c r="U12" s="43"/>
      <c r="V12" s="17"/>
      <c r="W12" s="17"/>
      <c r="X12" s="17"/>
      <c r="Y12" s="20"/>
      <c r="AA12" s="312" t="s">
        <v>760</v>
      </c>
      <c r="AB12" s="313"/>
      <c r="AC12" s="313"/>
      <c r="AD12" s="313"/>
      <c r="AE12" s="313"/>
      <c r="AF12" s="313"/>
      <c r="AG12" s="313"/>
      <c r="AH12" s="313"/>
      <c r="AI12" s="313"/>
      <c r="AJ12" s="313"/>
      <c r="AK12" s="313"/>
      <c r="AL12" s="314"/>
    </row>
    <row r="13" spans="1:38" ht="15.75">
      <c r="A13" s="445" t="s">
        <v>44</v>
      </c>
      <c r="B13" s="332" t="s">
        <v>45</v>
      </c>
      <c r="C13" s="332" t="s">
        <v>600</v>
      </c>
      <c r="D13" s="332" t="s">
        <v>69</v>
      </c>
      <c r="E13" s="332" t="s">
        <v>70</v>
      </c>
      <c r="F13" s="332" t="s">
        <v>47</v>
      </c>
      <c r="G13" s="332" t="s">
        <v>79</v>
      </c>
      <c r="H13" s="439" t="s">
        <v>49</v>
      </c>
      <c r="I13" s="440"/>
      <c r="J13" s="441"/>
      <c r="K13" s="332" t="s">
        <v>26</v>
      </c>
      <c r="L13" s="438" t="s">
        <v>50</v>
      </c>
      <c r="N13" s="445" t="s">
        <v>44</v>
      </c>
      <c r="O13" s="332" t="s">
        <v>45</v>
      </c>
      <c r="P13" s="332" t="s">
        <v>600</v>
      </c>
      <c r="Q13" s="332" t="s">
        <v>69</v>
      </c>
      <c r="R13" s="332" t="s">
        <v>70</v>
      </c>
      <c r="S13" s="332" t="s">
        <v>47</v>
      </c>
      <c r="T13" s="332" t="s">
        <v>79</v>
      </c>
      <c r="U13" s="439" t="s">
        <v>49</v>
      </c>
      <c r="V13" s="440"/>
      <c r="W13" s="441"/>
      <c r="X13" s="332" t="s">
        <v>26</v>
      </c>
      <c r="Y13" s="438" t="s">
        <v>50</v>
      </c>
      <c r="AA13" s="18" t="s">
        <v>41</v>
      </c>
      <c r="AC13" s="14"/>
      <c r="AD13" s="14"/>
      <c r="AE13" s="14"/>
      <c r="AF13" s="14"/>
      <c r="AG13" s="15" t="s">
        <v>42</v>
      </c>
      <c r="AH13" s="16"/>
      <c r="AI13" s="14"/>
      <c r="AJ13" s="14"/>
      <c r="AK13" s="14"/>
      <c r="AL13" s="19"/>
    </row>
    <row r="14" spans="1:38" ht="60">
      <c r="A14" s="445"/>
      <c r="B14" s="332"/>
      <c r="C14" s="332"/>
      <c r="D14" s="332"/>
      <c r="E14" s="332"/>
      <c r="F14" s="332"/>
      <c r="G14" s="332"/>
      <c r="H14" s="27" t="s">
        <v>51</v>
      </c>
      <c r="I14" s="28" t="s">
        <v>52</v>
      </c>
      <c r="J14" s="27" t="s">
        <v>56</v>
      </c>
      <c r="K14" s="332"/>
      <c r="L14" s="438"/>
      <c r="N14" s="445"/>
      <c r="O14" s="332"/>
      <c r="P14" s="332"/>
      <c r="Q14" s="332"/>
      <c r="R14" s="332"/>
      <c r="S14" s="332"/>
      <c r="T14" s="332"/>
      <c r="U14" s="27" t="s">
        <v>51</v>
      </c>
      <c r="V14" s="28" t="s">
        <v>52</v>
      </c>
      <c r="W14" s="27" t="s">
        <v>56</v>
      </c>
      <c r="X14" s="332"/>
      <c r="Y14" s="438"/>
      <c r="AA14" s="326"/>
      <c r="AB14" s="327"/>
      <c r="AC14" s="327"/>
      <c r="AD14" s="327"/>
      <c r="AE14" s="327"/>
      <c r="AF14" s="327"/>
      <c r="AG14" s="327"/>
      <c r="AH14" s="327"/>
      <c r="AI14" s="327"/>
      <c r="AJ14" s="327"/>
      <c r="AK14" s="327"/>
      <c r="AL14" s="328"/>
    </row>
    <row r="15" spans="1:38" ht="15.75">
      <c r="A15" s="45">
        <v>1</v>
      </c>
      <c r="B15" s="45" t="s">
        <v>71</v>
      </c>
      <c r="C15" s="45">
        <v>90</v>
      </c>
      <c r="D15" s="118" t="s">
        <v>761</v>
      </c>
      <c r="E15" s="118" t="s">
        <v>762</v>
      </c>
      <c r="F15" s="45">
        <v>8.3000000000000007</v>
      </c>
      <c r="G15" s="45" t="s">
        <v>95</v>
      </c>
      <c r="H15" s="45">
        <v>3.3</v>
      </c>
      <c r="I15" s="45">
        <v>1</v>
      </c>
      <c r="J15" s="45">
        <v>4.3</v>
      </c>
      <c r="K15" s="45" t="s">
        <v>246</v>
      </c>
      <c r="L15" s="32"/>
      <c r="N15" s="45">
        <v>1</v>
      </c>
      <c r="O15" s="45" t="s">
        <v>71</v>
      </c>
      <c r="P15" s="34">
        <v>63</v>
      </c>
      <c r="Q15" s="120" t="s">
        <v>788</v>
      </c>
      <c r="R15" s="120" t="s">
        <v>649</v>
      </c>
      <c r="S15" s="45">
        <v>41.1</v>
      </c>
      <c r="T15" s="45" t="s">
        <v>95</v>
      </c>
      <c r="U15" s="45">
        <v>3.5</v>
      </c>
      <c r="V15" s="45">
        <v>1</v>
      </c>
      <c r="W15" s="45">
        <v>4.5</v>
      </c>
      <c r="X15" s="45" t="s">
        <v>246</v>
      </c>
      <c r="Y15" s="45"/>
      <c r="AA15" s="30" t="s">
        <v>120</v>
      </c>
      <c r="AB15" s="449"/>
      <c r="AC15" s="450"/>
      <c r="AD15" s="450"/>
      <c r="AE15" s="450"/>
      <c r="AF15" s="451"/>
      <c r="AG15" s="116" t="s">
        <v>480</v>
      </c>
      <c r="AH15" s="450"/>
      <c r="AI15" s="450"/>
      <c r="AJ15" s="450"/>
      <c r="AK15" s="450"/>
      <c r="AL15" s="452"/>
    </row>
    <row r="16" spans="1:38">
      <c r="A16" s="34">
        <f>1+A15</f>
        <v>2</v>
      </c>
      <c r="B16" s="45" t="s">
        <v>71</v>
      </c>
      <c r="C16" s="45">
        <v>90</v>
      </c>
      <c r="D16" s="118" t="s">
        <v>762</v>
      </c>
      <c r="E16" s="118" t="s">
        <v>763</v>
      </c>
      <c r="F16" s="45">
        <v>126.2</v>
      </c>
      <c r="G16" s="45" t="s">
        <v>95</v>
      </c>
      <c r="H16" s="45">
        <v>3.3</v>
      </c>
      <c r="I16" s="45">
        <v>1</v>
      </c>
      <c r="J16" s="45">
        <v>4.3</v>
      </c>
      <c r="K16" s="45" t="s">
        <v>246</v>
      </c>
      <c r="L16" s="32"/>
      <c r="N16" s="45">
        <f>1+N15</f>
        <v>2</v>
      </c>
      <c r="O16" s="45" t="s">
        <v>71</v>
      </c>
      <c r="P16" s="34">
        <v>110</v>
      </c>
      <c r="Q16" s="70" t="s">
        <v>789</v>
      </c>
      <c r="R16" s="70" t="s">
        <v>788</v>
      </c>
      <c r="S16" s="45">
        <v>79.2</v>
      </c>
      <c r="T16" s="45" t="s">
        <v>95</v>
      </c>
      <c r="U16" s="45">
        <v>3.5</v>
      </c>
      <c r="V16" s="45">
        <v>1</v>
      </c>
      <c r="W16" s="45">
        <v>4.5</v>
      </c>
      <c r="X16" s="45" t="s">
        <v>246</v>
      </c>
      <c r="Y16" s="45"/>
      <c r="AA16" s="445" t="s">
        <v>44</v>
      </c>
      <c r="AB16" s="332" t="s">
        <v>45</v>
      </c>
      <c r="AC16" s="332" t="s">
        <v>600</v>
      </c>
      <c r="AD16" s="332" t="s">
        <v>69</v>
      </c>
      <c r="AE16" s="332" t="s">
        <v>70</v>
      </c>
      <c r="AF16" s="332" t="s">
        <v>47</v>
      </c>
      <c r="AG16" s="332" t="s">
        <v>79</v>
      </c>
      <c r="AH16" s="439" t="s">
        <v>49</v>
      </c>
      <c r="AI16" s="440"/>
      <c r="AJ16" s="441"/>
      <c r="AK16" s="332" t="s">
        <v>26</v>
      </c>
      <c r="AL16" s="438" t="s">
        <v>50</v>
      </c>
    </row>
    <row r="17" spans="1:38" ht="16.5" customHeight="1">
      <c r="A17" s="34">
        <f t="shared" ref="A17:A43" si="0">1+A16</f>
        <v>3</v>
      </c>
      <c r="B17" s="45" t="s">
        <v>71</v>
      </c>
      <c r="C17" s="45">
        <v>90</v>
      </c>
      <c r="D17" s="118" t="s">
        <v>763</v>
      </c>
      <c r="E17" s="118" t="s">
        <v>764</v>
      </c>
      <c r="F17" s="45">
        <v>78.099999999999994</v>
      </c>
      <c r="G17" s="45" t="s">
        <v>95</v>
      </c>
      <c r="H17" s="45">
        <v>3.3</v>
      </c>
      <c r="I17" s="45">
        <v>1</v>
      </c>
      <c r="J17" s="45">
        <v>4.3</v>
      </c>
      <c r="K17" s="45" t="s">
        <v>246</v>
      </c>
      <c r="L17" s="32"/>
      <c r="N17" s="45">
        <f t="shared" ref="N17:N50" si="1">1+N16</f>
        <v>3</v>
      </c>
      <c r="O17" s="45" t="s">
        <v>71</v>
      </c>
      <c r="P17" s="34">
        <v>110</v>
      </c>
      <c r="Q17" s="70" t="s">
        <v>788</v>
      </c>
      <c r="R17" s="70" t="s">
        <v>790</v>
      </c>
      <c r="S17" s="45">
        <v>50.3</v>
      </c>
      <c r="T17" s="45" t="s">
        <v>95</v>
      </c>
      <c r="U17" s="45">
        <v>3.5</v>
      </c>
      <c r="V17" s="45">
        <v>1</v>
      </c>
      <c r="W17" s="45">
        <v>4.5</v>
      </c>
      <c r="X17" s="45" t="s">
        <v>246</v>
      </c>
      <c r="Y17" s="45"/>
      <c r="AA17" s="445"/>
      <c r="AB17" s="332"/>
      <c r="AC17" s="332"/>
      <c r="AD17" s="332"/>
      <c r="AE17" s="332"/>
      <c r="AF17" s="332"/>
      <c r="AG17" s="332"/>
      <c r="AH17" s="27" t="s">
        <v>51</v>
      </c>
      <c r="AI17" s="28" t="s">
        <v>52</v>
      </c>
      <c r="AJ17" s="27" t="s">
        <v>56</v>
      </c>
      <c r="AK17" s="332"/>
      <c r="AL17" s="438"/>
    </row>
    <row r="18" spans="1:38">
      <c r="A18" s="34">
        <f t="shared" si="0"/>
        <v>4</v>
      </c>
      <c r="B18" s="45" t="s">
        <v>71</v>
      </c>
      <c r="C18" s="45">
        <v>75</v>
      </c>
      <c r="D18" s="119" t="s">
        <v>765</v>
      </c>
      <c r="E18" s="119" t="s">
        <v>741</v>
      </c>
      <c r="F18" s="45">
        <v>87.2</v>
      </c>
      <c r="G18" s="45" t="s">
        <v>95</v>
      </c>
      <c r="H18" s="45">
        <v>3.3</v>
      </c>
      <c r="I18" s="45">
        <v>1</v>
      </c>
      <c r="J18" s="45">
        <v>4.3</v>
      </c>
      <c r="K18" s="45" t="s">
        <v>246</v>
      </c>
      <c r="L18" s="32"/>
      <c r="N18" s="45">
        <f t="shared" si="1"/>
        <v>4</v>
      </c>
      <c r="O18" s="45" t="s">
        <v>71</v>
      </c>
      <c r="P18" s="34">
        <v>75</v>
      </c>
      <c r="Q18" s="119" t="s">
        <v>790</v>
      </c>
      <c r="R18" s="119" t="s">
        <v>791</v>
      </c>
      <c r="S18" s="45">
        <v>58.2</v>
      </c>
      <c r="T18" s="45" t="s">
        <v>95</v>
      </c>
      <c r="U18" s="45">
        <v>3.5</v>
      </c>
      <c r="V18" s="45">
        <v>1</v>
      </c>
      <c r="W18" s="45">
        <v>4.5</v>
      </c>
      <c r="X18" s="45" t="s">
        <v>246</v>
      </c>
      <c r="Y18" s="45"/>
      <c r="AA18" s="34">
        <v>1</v>
      </c>
      <c r="AB18" s="45" t="s">
        <v>71</v>
      </c>
      <c r="AC18" s="45">
        <v>110</v>
      </c>
      <c r="AD18" s="45" t="s">
        <v>813</v>
      </c>
      <c r="AE18" s="45" t="s">
        <v>814</v>
      </c>
      <c r="AF18" s="45">
        <v>195.1</v>
      </c>
      <c r="AG18" s="45" t="s">
        <v>104</v>
      </c>
      <c r="AH18" s="45">
        <v>3.2</v>
      </c>
      <c r="AI18" s="45">
        <v>1</v>
      </c>
      <c r="AJ18" s="45">
        <v>4.2</v>
      </c>
      <c r="AK18" s="45" t="s">
        <v>246</v>
      </c>
      <c r="AL18" s="32"/>
    </row>
    <row r="19" spans="1:38">
      <c r="A19" s="34">
        <f t="shared" si="0"/>
        <v>5</v>
      </c>
      <c r="B19" s="45" t="s">
        <v>71</v>
      </c>
      <c r="C19" s="45">
        <v>63</v>
      </c>
      <c r="D19" s="120" t="s">
        <v>741</v>
      </c>
      <c r="E19" s="120" t="s">
        <v>667</v>
      </c>
      <c r="F19" s="45">
        <v>83.6</v>
      </c>
      <c r="G19" s="45" t="s">
        <v>95</v>
      </c>
      <c r="H19" s="45">
        <v>3.3</v>
      </c>
      <c r="I19" s="45">
        <v>1</v>
      </c>
      <c r="J19" s="45">
        <v>4.3</v>
      </c>
      <c r="K19" s="45" t="s">
        <v>246</v>
      </c>
      <c r="L19" s="32"/>
      <c r="N19" s="45">
        <f t="shared" si="1"/>
        <v>5</v>
      </c>
      <c r="O19" s="45" t="s">
        <v>71</v>
      </c>
      <c r="P19" s="34">
        <v>63</v>
      </c>
      <c r="Q19" s="45" t="s">
        <v>791</v>
      </c>
      <c r="R19" s="45" t="s">
        <v>792</v>
      </c>
      <c r="S19" s="45">
        <v>13.9</v>
      </c>
      <c r="T19" s="45" t="s">
        <v>95</v>
      </c>
      <c r="U19" s="45">
        <v>3.5</v>
      </c>
      <c r="V19" s="45">
        <v>1</v>
      </c>
      <c r="W19" s="45">
        <v>4.5</v>
      </c>
      <c r="X19" s="45" t="s">
        <v>246</v>
      </c>
      <c r="Y19" s="45"/>
      <c r="AA19" s="45">
        <f>1+AA18</f>
        <v>2</v>
      </c>
      <c r="AB19" s="45" t="s">
        <v>71</v>
      </c>
      <c r="AC19" s="45">
        <v>90</v>
      </c>
      <c r="AD19" s="118" t="s">
        <v>814</v>
      </c>
      <c r="AE19" s="118" t="s">
        <v>718</v>
      </c>
      <c r="AF19" s="45">
        <v>36.4</v>
      </c>
      <c r="AG19" s="45" t="s">
        <v>104</v>
      </c>
      <c r="AH19" s="45">
        <v>3.2</v>
      </c>
      <c r="AI19" s="45">
        <v>1</v>
      </c>
      <c r="AJ19" s="45">
        <v>4.2</v>
      </c>
      <c r="AK19" s="45" t="s">
        <v>246</v>
      </c>
      <c r="AL19" s="32"/>
    </row>
    <row r="20" spans="1:38">
      <c r="A20" s="34">
        <f t="shared" si="0"/>
        <v>6</v>
      </c>
      <c r="B20" s="45" t="s">
        <v>71</v>
      </c>
      <c r="C20" s="45">
        <v>90</v>
      </c>
      <c r="D20" s="118" t="s">
        <v>763</v>
      </c>
      <c r="E20" s="118" t="s">
        <v>766</v>
      </c>
      <c r="F20" s="45">
        <v>26.2</v>
      </c>
      <c r="G20" s="45" t="s">
        <v>95</v>
      </c>
      <c r="H20" s="45">
        <v>3.3</v>
      </c>
      <c r="I20" s="45">
        <v>1</v>
      </c>
      <c r="J20" s="45">
        <v>4.3</v>
      </c>
      <c r="K20" s="45" t="s">
        <v>246</v>
      </c>
      <c r="L20" s="32"/>
      <c r="N20" s="45">
        <f t="shared" si="1"/>
        <v>6</v>
      </c>
      <c r="O20" s="45" t="s">
        <v>71</v>
      </c>
      <c r="P20" s="34">
        <v>75</v>
      </c>
      <c r="Q20" s="119" t="s">
        <v>791</v>
      </c>
      <c r="R20" s="119" t="s">
        <v>794</v>
      </c>
      <c r="S20" s="45">
        <v>43.8</v>
      </c>
      <c r="T20" s="45" t="s">
        <v>95</v>
      </c>
      <c r="U20" s="45">
        <v>3.5</v>
      </c>
      <c r="V20" s="45">
        <v>1</v>
      </c>
      <c r="W20" s="45">
        <v>4.5</v>
      </c>
      <c r="X20" s="45" t="s">
        <v>246</v>
      </c>
      <c r="Y20" s="45"/>
      <c r="AA20" s="45">
        <f t="shared" ref="AA20:AA55" si="2">1+AA19</f>
        <v>3</v>
      </c>
      <c r="AB20" s="45" t="s">
        <v>71</v>
      </c>
      <c r="AC20" s="45">
        <v>63</v>
      </c>
      <c r="AD20" s="45" t="s">
        <v>718</v>
      </c>
      <c r="AE20" s="45" t="s">
        <v>815</v>
      </c>
      <c r="AF20" s="45">
        <v>26.6</v>
      </c>
      <c r="AG20" s="45" t="s">
        <v>104</v>
      </c>
      <c r="AH20" s="45">
        <v>3.2</v>
      </c>
      <c r="AI20" s="45">
        <v>1</v>
      </c>
      <c r="AJ20" s="45">
        <v>4.2</v>
      </c>
      <c r="AK20" s="45" t="s">
        <v>246</v>
      </c>
      <c r="AL20" s="32"/>
    </row>
    <row r="21" spans="1:38">
      <c r="A21" s="34">
        <f t="shared" si="0"/>
        <v>7</v>
      </c>
      <c r="B21" s="45" t="s">
        <v>71</v>
      </c>
      <c r="C21" s="45">
        <v>90</v>
      </c>
      <c r="D21" s="118" t="s">
        <v>766</v>
      </c>
      <c r="E21" s="118" t="s">
        <v>767</v>
      </c>
      <c r="F21" s="45">
        <v>59.7</v>
      </c>
      <c r="G21" s="45" t="s">
        <v>95</v>
      </c>
      <c r="H21" s="45">
        <v>3.3</v>
      </c>
      <c r="I21" s="45">
        <v>1</v>
      </c>
      <c r="J21" s="45">
        <v>4.3</v>
      </c>
      <c r="K21" s="45" t="s">
        <v>246</v>
      </c>
      <c r="L21" s="32"/>
      <c r="N21" s="45">
        <f t="shared" si="1"/>
        <v>7</v>
      </c>
      <c r="O21" s="45" t="s">
        <v>71</v>
      </c>
      <c r="P21" s="34">
        <v>63</v>
      </c>
      <c r="Q21" s="120" t="s">
        <v>794</v>
      </c>
      <c r="R21" s="120" t="s">
        <v>793</v>
      </c>
      <c r="S21" s="45">
        <v>142.1</v>
      </c>
      <c r="T21" s="45" t="s">
        <v>95</v>
      </c>
      <c r="U21" s="45">
        <v>3.5</v>
      </c>
      <c r="V21" s="45">
        <v>1</v>
      </c>
      <c r="W21" s="45">
        <v>4.5</v>
      </c>
      <c r="X21" s="45" t="s">
        <v>246</v>
      </c>
      <c r="Y21" s="45"/>
      <c r="AA21" s="45">
        <f t="shared" si="2"/>
        <v>4</v>
      </c>
      <c r="AB21" s="45" t="s">
        <v>71</v>
      </c>
      <c r="AC21" s="45">
        <v>90</v>
      </c>
      <c r="AD21" s="118" t="s">
        <v>718</v>
      </c>
      <c r="AE21" s="118" t="s">
        <v>817</v>
      </c>
      <c r="AF21" s="45">
        <v>46.3</v>
      </c>
      <c r="AG21" s="45" t="s">
        <v>104</v>
      </c>
      <c r="AH21" s="45">
        <v>3.2</v>
      </c>
      <c r="AI21" s="45">
        <v>1</v>
      </c>
      <c r="AJ21" s="45">
        <v>4.2</v>
      </c>
      <c r="AK21" s="45" t="s">
        <v>246</v>
      </c>
      <c r="AL21" s="32"/>
    </row>
    <row r="22" spans="1:38">
      <c r="A22" s="34">
        <f t="shared" si="0"/>
        <v>8</v>
      </c>
      <c r="B22" s="45" t="s">
        <v>71</v>
      </c>
      <c r="C22" s="45">
        <v>90</v>
      </c>
      <c r="D22" s="118" t="s">
        <v>767</v>
      </c>
      <c r="E22" s="118" t="s">
        <v>768</v>
      </c>
      <c r="F22" s="45">
        <v>22.2</v>
      </c>
      <c r="G22" s="45" t="s">
        <v>95</v>
      </c>
      <c r="H22" s="45">
        <v>3.3</v>
      </c>
      <c r="I22" s="45">
        <v>1</v>
      </c>
      <c r="J22" s="45">
        <v>4.3</v>
      </c>
      <c r="K22" s="45" t="s">
        <v>246</v>
      </c>
      <c r="L22" s="32"/>
      <c r="N22" s="45">
        <f t="shared" si="1"/>
        <v>8</v>
      </c>
      <c r="O22" s="45" t="s">
        <v>71</v>
      </c>
      <c r="P22" s="34">
        <v>75</v>
      </c>
      <c r="Q22" s="119" t="s">
        <v>794</v>
      </c>
      <c r="R22" s="119" t="s">
        <v>796</v>
      </c>
      <c r="S22" s="45">
        <v>127.6</v>
      </c>
      <c r="T22" s="45" t="s">
        <v>95</v>
      </c>
      <c r="U22" s="45">
        <v>3.5</v>
      </c>
      <c r="V22" s="45">
        <v>1</v>
      </c>
      <c r="W22" s="45">
        <v>4.5</v>
      </c>
      <c r="X22" s="45" t="s">
        <v>246</v>
      </c>
      <c r="Y22" s="45"/>
      <c r="AA22" s="45">
        <f t="shared" si="2"/>
        <v>5</v>
      </c>
      <c r="AB22" s="45" t="s">
        <v>71</v>
      </c>
      <c r="AC22" s="45">
        <v>90</v>
      </c>
      <c r="AD22" s="118" t="s">
        <v>816</v>
      </c>
      <c r="AE22" s="118" t="s">
        <v>817</v>
      </c>
      <c r="AF22" s="45">
        <v>46.6</v>
      </c>
      <c r="AG22" s="45" t="s">
        <v>104</v>
      </c>
      <c r="AH22" s="45">
        <v>3.2</v>
      </c>
      <c r="AI22" s="45">
        <v>1</v>
      </c>
      <c r="AJ22" s="45">
        <v>4.2</v>
      </c>
      <c r="AK22" s="45" t="s">
        <v>246</v>
      </c>
      <c r="AL22" s="32"/>
    </row>
    <row r="23" spans="1:38">
      <c r="A23" s="34">
        <f t="shared" si="0"/>
        <v>9</v>
      </c>
      <c r="B23" s="45" t="s">
        <v>71</v>
      </c>
      <c r="C23" s="45">
        <v>90</v>
      </c>
      <c r="D23" s="118" t="s">
        <v>768</v>
      </c>
      <c r="E23" s="118" t="s">
        <v>769</v>
      </c>
      <c r="F23" s="45">
        <v>16.8</v>
      </c>
      <c r="G23" s="45" t="s">
        <v>95</v>
      </c>
      <c r="H23" s="45">
        <v>3.3</v>
      </c>
      <c r="I23" s="45">
        <v>1</v>
      </c>
      <c r="J23" s="45">
        <v>4.3</v>
      </c>
      <c r="K23" s="45" t="s">
        <v>246</v>
      </c>
      <c r="L23" s="32"/>
      <c r="N23" s="45">
        <f t="shared" si="1"/>
        <v>9</v>
      </c>
      <c r="O23" s="45" t="s">
        <v>71</v>
      </c>
      <c r="P23" s="34">
        <v>63</v>
      </c>
      <c r="Q23" s="45" t="s">
        <v>795</v>
      </c>
      <c r="R23" s="45" t="s">
        <v>796</v>
      </c>
      <c r="S23" s="45">
        <v>133</v>
      </c>
      <c r="T23" s="45" t="s">
        <v>95</v>
      </c>
      <c r="U23" s="45">
        <v>3.5</v>
      </c>
      <c r="V23" s="45">
        <v>1</v>
      </c>
      <c r="W23" s="45">
        <v>4.5</v>
      </c>
      <c r="X23" s="45" t="s">
        <v>246</v>
      </c>
      <c r="Y23" s="45"/>
      <c r="AA23" s="45">
        <f t="shared" si="2"/>
        <v>6</v>
      </c>
      <c r="AB23" s="45" t="s">
        <v>71</v>
      </c>
      <c r="AC23" s="45">
        <v>63</v>
      </c>
      <c r="AD23" s="45" t="s">
        <v>816</v>
      </c>
      <c r="AE23" s="45" t="s">
        <v>818</v>
      </c>
      <c r="AF23" s="45">
        <v>83.6</v>
      </c>
      <c r="AG23" s="45" t="s">
        <v>104</v>
      </c>
      <c r="AH23" s="45">
        <v>3.2</v>
      </c>
      <c r="AI23" s="45">
        <v>1</v>
      </c>
      <c r="AJ23" s="45">
        <v>4.2</v>
      </c>
      <c r="AK23" s="45" t="s">
        <v>246</v>
      </c>
      <c r="AL23" s="32"/>
    </row>
    <row r="24" spans="1:38">
      <c r="A24" s="34">
        <f t="shared" si="0"/>
        <v>10</v>
      </c>
      <c r="B24" s="45" t="s">
        <v>71</v>
      </c>
      <c r="C24" s="45">
        <v>90</v>
      </c>
      <c r="D24" s="118" t="s">
        <v>769</v>
      </c>
      <c r="E24" s="118" t="s">
        <v>770</v>
      </c>
      <c r="F24" s="45">
        <v>13.6</v>
      </c>
      <c r="G24" s="45" t="s">
        <v>95</v>
      </c>
      <c r="H24" s="45">
        <v>3.3</v>
      </c>
      <c r="I24" s="45">
        <v>1</v>
      </c>
      <c r="J24" s="45">
        <v>4.3</v>
      </c>
      <c r="K24" s="45" t="s">
        <v>246</v>
      </c>
      <c r="L24" s="32"/>
      <c r="N24" s="45">
        <f t="shared" si="1"/>
        <v>10</v>
      </c>
      <c r="O24" s="45" t="s">
        <v>71</v>
      </c>
      <c r="P24" s="34">
        <v>90</v>
      </c>
      <c r="Q24" s="119" t="s">
        <v>797</v>
      </c>
      <c r="R24" s="119" t="s">
        <v>795</v>
      </c>
      <c r="S24" s="45">
        <v>97.9</v>
      </c>
      <c r="T24" s="45" t="s">
        <v>95</v>
      </c>
      <c r="U24" s="45">
        <v>3.5</v>
      </c>
      <c r="V24" s="45">
        <v>1</v>
      </c>
      <c r="W24" s="45">
        <v>4.5</v>
      </c>
      <c r="X24" s="45" t="s">
        <v>246</v>
      </c>
      <c r="Y24" s="45"/>
      <c r="AA24" s="45">
        <f t="shared" si="2"/>
        <v>7</v>
      </c>
      <c r="AB24" s="45" t="s">
        <v>71</v>
      </c>
      <c r="AC24" s="45">
        <v>63</v>
      </c>
      <c r="AD24" s="45" t="s">
        <v>819</v>
      </c>
      <c r="AE24" s="45" t="s">
        <v>820</v>
      </c>
      <c r="AF24" s="45">
        <v>120.4</v>
      </c>
      <c r="AG24" s="45" t="s">
        <v>104</v>
      </c>
      <c r="AH24" s="45">
        <v>3.2</v>
      </c>
      <c r="AI24" s="45">
        <v>1</v>
      </c>
      <c r="AJ24" s="45">
        <v>4.2</v>
      </c>
      <c r="AK24" s="45" t="s">
        <v>246</v>
      </c>
      <c r="AL24" s="32"/>
    </row>
    <row r="25" spans="1:38">
      <c r="A25" s="34">
        <f t="shared" si="0"/>
        <v>11</v>
      </c>
      <c r="B25" s="45" t="s">
        <v>71</v>
      </c>
      <c r="C25" s="45">
        <v>90</v>
      </c>
      <c r="D25" s="118" t="s">
        <v>770</v>
      </c>
      <c r="E25" s="118" t="s">
        <v>771</v>
      </c>
      <c r="F25" s="45">
        <v>72.900000000000006</v>
      </c>
      <c r="G25" s="45" t="s">
        <v>95</v>
      </c>
      <c r="H25" s="45">
        <v>3.3</v>
      </c>
      <c r="I25" s="45">
        <v>1</v>
      </c>
      <c r="J25" s="45">
        <v>4.3</v>
      </c>
      <c r="K25" s="45" t="s">
        <v>246</v>
      </c>
      <c r="L25" s="32"/>
      <c r="N25" s="45">
        <f t="shared" si="1"/>
        <v>11</v>
      </c>
      <c r="O25" s="45" t="s">
        <v>71</v>
      </c>
      <c r="P25" s="34">
        <v>75</v>
      </c>
      <c r="Q25" s="119" t="s">
        <v>796</v>
      </c>
      <c r="R25" s="119" t="s">
        <v>797</v>
      </c>
      <c r="S25" s="45">
        <v>53.2</v>
      </c>
      <c r="T25" s="45" t="s">
        <v>95</v>
      </c>
      <c r="U25" s="45">
        <v>3.5</v>
      </c>
      <c r="V25" s="45">
        <v>1</v>
      </c>
      <c r="W25" s="45">
        <v>4.5</v>
      </c>
      <c r="X25" s="45" t="s">
        <v>246</v>
      </c>
      <c r="Y25" s="45"/>
      <c r="AA25" s="45">
        <f t="shared" si="2"/>
        <v>8</v>
      </c>
      <c r="AB25" s="45" t="s">
        <v>71</v>
      </c>
      <c r="AC25" s="45">
        <v>110</v>
      </c>
      <c r="AD25" s="45" t="s">
        <v>820</v>
      </c>
      <c r="AE25" s="45" t="s">
        <v>821</v>
      </c>
      <c r="AF25" s="45">
        <v>212.2</v>
      </c>
      <c r="AG25" s="45" t="s">
        <v>104</v>
      </c>
      <c r="AH25" s="45">
        <v>3.2</v>
      </c>
      <c r="AI25" s="45">
        <v>1</v>
      </c>
      <c r="AJ25" s="45">
        <v>4.2</v>
      </c>
      <c r="AK25" s="45" t="s">
        <v>246</v>
      </c>
      <c r="AL25" s="32"/>
    </row>
    <row r="26" spans="1:38">
      <c r="A26" s="34">
        <f t="shared" si="0"/>
        <v>12</v>
      </c>
      <c r="B26" s="45" t="s">
        <v>71</v>
      </c>
      <c r="C26" s="45">
        <v>90</v>
      </c>
      <c r="D26" s="118" t="s">
        <v>771</v>
      </c>
      <c r="E26" s="118" t="s">
        <v>772</v>
      </c>
      <c r="F26" s="45">
        <v>89.8</v>
      </c>
      <c r="G26" s="45" t="s">
        <v>95</v>
      </c>
      <c r="H26" s="45">
        <v>3.3</v>
      </c>
      <c r="I26" s="45">
        <v>1</v>
      </c>
      <c r="J26" s="45">
        <v>4.3</v>
      </c>
      <c r="K26" s="45" t="s">
        <v>246</v>
      </c>
      <c r="L26" s="32"/>
      <c r="N26" s="45">
        <f t="shared" si="1"/>
        <v>12</v>
      </c>
      <c r="O26" s="45" t="s">
        <v>71</v>
      </c>
      <c r="P26" s="34">
        <v>75</v>
      </c>
      <c r="Q26" s="119" t="s">
        <v>795</v>
      </c>
      <c r="R26" s="119" t="s">
        <v>798</v>
      </c>
      <c r="S26" s="45">
        <v>162.80000000000001</v>
      </c>
      <c r="T26" s="45" t="s">
        <v>95</v>
      </c>
      <c r="U26" s="45">
        <v>3.5</v>
      </c>
      <c r="V26" s="45">
        <v>1</v>
      </c>
      <c r="W26" s="45">
        <v>4.5</v>
      </c>
      <c r="X26" s="45" t="s">
        <v>246</v>
      </c>
      <c r="Y26" s="45"/>
      <c r="AA26" s="45">
        <f t="shared" si="2"/>
        <v>9</v>
      </c>
      <c r="AB26" s="45" t="s">
        <v>71</v>
      </c>
      <c r="AC26" s="45">
        <v>75</v>
      </c>
      <c r="AD26" s="45" t="s">
        <v>821</v>
      </c>
      <c r="AE26" s="45" t="s">
        <v>743</v>
      </c>
      <c r="AF26" s="45">
        <v>44.5</v>
      </c>
      <c r="AG26" s="45" t="s">
        <v>104</v>
      </c>
      <c r="AH26" s="45">
        <v>3.2</v>
      </c>
      <c r="AI26" s="45">
        <v>1</v>
      </c>
      <c r="AJ26" s="45">
        <v>4.2</v>
      </c>
      <c r="AK26" s="45" t="s">
        <v>246</v>
      </c>
      <c r="AL26" s="32"/>
    </row>
    <row r="27" spans="1:38">
      <c r="A27" s="34">
        <f t="shared" si="0"/>
        <v>13</v>
      </c>
      <c r="B27" s="45" t="s">
        <v>71</v>
      </c>
      <c r="C27" s="45">
        <v>63</v>
      </c>
      <c r="D27" s="120" t="s">
        <v>757</v>
      </c>
      <c r="E27" s="120" t="s">
        <v>767</v>
      </c>
      <c r="F27" s="45">
        <v>22.3</v>
      </c>
      <c r="G27" s="45" t="s">
        <v>95</v>
      </c>
      <c r="H27" s="45">
        <v>3.3</v>
      </c>
      <c r="I27" s="45">
        <v>1</v>
      </c>
      <c r="J27" s="45">
        <v>4.3</v>
      </c>
      <c r="K27" s="45" t="s">
        <v>246</v>
      </c>
      <c r="L27" s="32"/>
      <c r="N27" s="45">
        <f t="shared" si="1"/>
        <v>13</v>
      </c>
      <c r="O27" s="45" t="s">
        <v>71</v>
      </c>
      <c r="P27" s="34">
        <v>90</v>
      </c>
      <c r="Q27" s="118" t="s">
        <v>797</v>
      </c>
      <c r="R27" s="118" t="s">
        <v>772</v>
      </c>
      <c r="S27" s="45">
        <v>578.20000000000005</v>
      </c>
      <c r="T27" s="45" t="s">
        <v>95</v>
      </c>
      <c r="U27" s="45">
        <v>3.5</v>
      </c>
      <c r="V27" s="45">
        <v>1</v>
      </c>
      <c r="W27" s="45">
        <v>4.5</v>
      </c>
      <c r="X27" s="45" t="s">
        <v>246</v>
      </c>
      <c r="Y27" s="45"/>
      <c r="AA27" s="45">
        <f t="shared" si="2"/>
        <v>10</v>
      </c>
      <c r="AB27" s="45" t="s">
        <v>71</v>
      </c>
      <c r="AC27" s="45">
        <v>63</v>
      </c>
      <c r="AD27" s="45" t="s">
        <v>743</v>
      </c>
      <c r="AE27" s="45" t="s">
        <v>822</v>
      </c>
      <c r="AF27" s="45">
        <v>94.7</v>
      </c>
      <c r="AG27" s="45" t="s">
        <v>104</v>
      </c>
      <c r="AH27" s="45">
        <v>3.2</v>
      </c>
      <c r="AI27" s="45">
        <v>1</v>
      </c>
      <c r="AJ27" s="45">
        <v>4.2</v>
      </c>
      <c r="AK27" s="45" t="s">
        <v>246</v>
      </c>
      <c r="AL27" s="32"/>
    </row>
    <row r="28" spans="1:38">
      <c r="A28" s="34">
        <f t="shared" si="0"/>
        <v>14</v>
      </c>
      <c r="B28" s="45" t="s">
        <v>71</v>
      </c>
      <c r="C28" s="45">
        <v>63</v>
      </c>
      <c r="D28" s="120" t="s">
        <v>773</v>
      </c>
      <c r="E28" s="120" t="s">
        <v>774</v>
      </c>
      <c r="F28" s="45">
        <v>150.19999999999999</v>
      </c>
      <c r="G28" s="45" t="s">
        <v>95</v>
      </c>
      <c r="H28" s="45">
        <v>3.3</v>
      </c>
      <c r="I28" s="45">
        <v>1</v>
      </c>
      <c r="J28" s="45">
        <v>4.3</v>
      </c>
      <c r="K28" s="45" t="s">
        <v>246</v>
      </c>
      <c r="L28" s="32"/>
      <c r="N28" s="45">
        <f t="shared" si="1"/>
        <v>14</v>
      </c>
      <c r="O28" s="45" t="s">
        <v>71</v>
      </c>
      <c r="P28" s="34">
        <v>110</v>
      </c>
      <c r="Q28" s="45" t="s">
        <v>772</v>
      </c>
      <c r="R28" s="45" t="s">
        <v>799</v>
      </c>
      <c r="S28" s="45">
        <v>232.7</v>
      </c>
      <c r="T28" s="45" t="s">
        <v>95</v>
      </c>
      <c r="U28" s="45">
        <v>3.5</v>
      </c>
      <c r="V28" s="45">
        <v>1</v>
      </c>
      <c r="W28" s="45">
        <v>4.5</v>
      </c>
      <c r="X28" s="45" t="s">
        <v>246</v>
      </c>
      <c r="Y28" s="45"/>
      <c r="AA28" s="45">
        <f t="shared" si="2"/>
        <v>11</v>
      </c>
      <c r="AB28" s="45" t="s">
        <v>71</v>
      </c>
      <c r="AC28" s="45">
        <v>63</v>
      </c>
      <c r="AD28" s="45" t="s">
        <v>743</v>
      </c>
      <c r="AE28" s="45" t="s">
        <v>719</v>
      </c>
      <c r="AF28" s="45">
        <v>24.6</v>
      </c>
      <c r="AG28" s="45" t="s">
        <v>104</v>
      </c>
      <c r="AH28" s="45">
        <v>3.2</v>
      </c>
      <c r="AI28" s="45">
        <v>1</v>
      </c>
      <c r="AJ28" s="45">
        <v>4.2</v>
      </c>
      <c r="AK28" s="45" t="s">
        <v>246</v>
      </c>
      <c r="AL28" s="32"/>
    </row>
    <row r="29" spans="1:38">
      <c r="A29" s="34">
        <f t="shared" si="0"/>
        <v>15</v>
      </c>
      <c r="B29" s="45" t="s">
        <v>71</v>
      </c>
      <c r="C29" s="45">
        <v>63</v>
      </c>
      <c r="D29" s="120" t="s">
        <v>775</v>
      </c>
      <c r="E29" s="120" t="s">
        <v>776</v>
      </c>
      <c r="F29" s="45">
        <v>57.4</v>
      </c>
      <c r="G29" s="45" t="s">
        <v>95</v>
      </c>
      <c r="H29" s="45">
        <v>3.3</v>
      </c>
      <c r="I29" s="45">
        <v>1</v>
      </c>
      <c r="J29" s="45">
        <v>4.3</v>
      </c>
      <c r="K29" s="45" t="s">
        <v>246</v>
      </c>
      <c r="L29" s="32"/>
      <c r="N29" s="45">
        <f t="shared" si="1"/>
        <v>15</v>
      </c>
      <c r="O29" s="45" t="s">
        <v>71</v>
      </c>
      <c r="P29" s="34">
        <v>110</v>
      </c>
      <c r="Q29" s="70" t="s">
        <v>799</v>
      </c>
      <c r="R29" s="70" t="s">
        <v>800</v>
      </c>
      <c r="S29" s="45">
        <v>72.5</v>
      </c>
      <c r="T29" s="45" t="s">
        <v>95</v>
      </c>
      <c r="U29" s="45">
        <v>3.5</v>
      </c>
      <c r="V29" s="45">
        <v>1</v>
      </c>
      <c r="W29" s="45">
        <v>4.5</v>
      </c>
      <c r="X29" s="45" t="s">
        <v>246</v>
      </c>
      <c r="Y29" s="45"/>
      <c r="AA29" s="45">
        <f t="shared" si="2"/>
        <v>12</v>
      </c>
      <c r="AB29" s="45" t="s">
        <v>71</v>
      </c>
      <c r="AC29" s="45">
        <v>63</v>
      </c>
      <c r="AD29" s="45" t="s">
        <v>719</v>
      </c>
      <c r="AE29" s="45" t="s">
        <v>656</v>
      </c>
      <c r="AF29" s="45">
        <v>111.3</v>
      </c>
      <c r="AG29" s="45" t="s">
        <v>104</v>
      </c>
      <c r="AH29" s="45">
        <v>3.2</v>
      </c>
      <c r="AI29" s="45">
        <v>1</v>
      </c>
      <c r="AJ29" s="45">
        <v>4.2</v>
      </c>
      <c r="AK29" s="45" t="s">
        <v>246</v>
      </c>
      <c r="AL29" s="32"/>
    </row>
    <row r="30" spans="1:38">
      <c r="A30" s="34">
        <f t="shared" si="0"/>
        <v>16</v>
      </c>
      <c r="B30" s="45" t="s">
        <v>71</v>
      </c>
      <c r="C30" s="45">
        <v>63</v>
      </c>
      <c r="D30" s="120" t="s">
        <v>776</v>
      </c>
      <c r="E30" s="120" t="s">
        <v>777</v>
      </c>
      <c r="F30" s="45">
        <v>75.599999999999994</v>
      </c>
      <c r="G30" s="45" t="s">
        <v>95</v>
      </c>
      <c r="H30" s="45">
        <v>3.3</v>
      </c>
      <c r="I30" s="45">
        <v>1</v>
      </c>
      <c r="J30" s="45">
        <v>4.3</v>
      </c>
      <c r="K30" s="45" t="s">
        <v>246</v>
      </c>
      <c r="L30" s="32"/>
      <c r="N30" s="45">
        <f t="shared" si="1"/>
        <v>16</v>
      </c>
      <c r="O30" s="45" t="s">
        <v>71</v>
      </c>
      <c r="P30" s="34">
        <v>110</v>
      </c>
      <c r="Q30" s="70" t="s">
        <v>800</v>
      </c>
      <c r="R30" s="70" t="s">
        <v>611</v>
      </c>
      <c r="S30" s="45">
        <v>11.1</v>
      </c>
      <c r="T30" s="45" t="s">
        <v>95</v>
      </c>
      <c r="U30" s="45">
        <v>3.5</v>
      </c>
      <c r="V30" s="45">
        <v>1</v>
      </c>
      <c r="W30" s="45">
        <v>4.5</v>
      </c>
      <c r="X30" s="45" t="s">
        <v>246</v>
      </c>
      <c r="Y30" s="45"/>
      <c r="AA30" s="45">
        <f t="shared" si="2"/>
        <v>13</v>
      </c>
      <c r="AB30" s="45" t="s">
        <v>71</v>
      </c>
      <c r="AC30" s="45">
        <v>75</v>
      </c>
      <c r="AD30" s="119" t="s">
        <v>821</v>
      </c>
      <c r="AE30" s="119" t="s">
        <v>823</v>
      </c>
      <c r="AF30" s="45">
        <v>75.099999999999994</v>
      </c>
      <c r="AG30" s="45" t="s">
        <v>104</v>
      </c>
      <c r="AH30" s="45">
        <v>3.2</v>
      </c>
      <c r="AI30" s="45">
        <v>1</v>
      </c>
      <c r="AJ30" s="45">
        <v>4.2</v>
      </c>
      <c r="AK30" s="45" t="s">
        <v>246</v>
      </c>
      <c r="AL30" s="32"/>
    </row>
    <row r="31" spans="1:38">
      <c r="A31" s="34">
        <f t="shared" si="0"/>
        <v>17</v>
      </c>
      <c r="B31" s="45" t="s">
        <v>71</v>
      </c>
      <c r="C31" s="45">
        <v>63</v>
      </c>
      <c r="D31" s="120" t="s">
        <v>778</v>
      </c>
      <c r="E31" s="120" t="s">
        <v>779</v>
      </c>
      <c r="F31" s="45">
        <v>21.5</v>
      </c>
      <c r="G31" s="45" t="s">
        <v>95</v>
      </c>
      <c r="H31" s="45">
        <v>3.3</v>
      </c>
      <c r="I31" s="45">
        <v>1</v>
      </c>
      <c r="J31" s="45">
        <v>4.3</v>
      </c>
      <c r="K31" s="45" t="s">
        <v>246</v>
      </c>
      <c r="L31" s="32"/>
      <c r="N31" s="45">
        <f t="shared" si="1"/>
        <v>17</v>
      </c>
      <c r="O31" s="45" t="s">
        <v>71</v>
      </c>
      <c r="P31" s="34">
        <v>110</v>
      </c>
      <c r="Q31" s="70" t="s">
        <v>611</v>
      </c>
      <c r="R31" s="70" t="s">
        <v>746</v>
      </c>
      <c r="S31" s="45">
        <v>21.2</v>
      </c>
      <c r="T31" s="45" t="s">
        <v>95</v>
      </c>
      <c r="U31" s="45">
        <v>3.5</v>
      </c>
      <c r="V31" s="45">
        <v>1</v>
      </c>
      <c r="W31" s="45">
        <v>4.5</v>
      </c>
      <c r="X31" s="45" t="s">
        <v>246</v>
      </c>
      <c r="Y31" s="45"/>
      <c r="AA31" s="45">
        <f t="shared" si="2"/>
        <v>14</v>
      </c>
      <c r="AB31" s="45" t="s">
        <v>71</v>
      </c>
      <c r="AC31" s="45">
        <v>75</v>
      </c>
      <c r="AD31" s="119" t="s">
        <v>823</v>
      </c>
      <c r="AE31" s="119" t="s">
        <v>824</v>
      </c>
      <c r="AF31" s="45">
        <v>46.2</v>
      </c>
      <c r="AG31" s="45" t="s">
        <v>104</v>
      </c>
      <c r="AH31" s="45">
        <v>3.2</v>
      </c>
      <c r="AI31" s="45">
        <v>1</v>
      </c>
      <c r="AJ31" s="45">
        <v>4.2</v>
      </c>
      <c r="AK31" s="45" t="s">
        <v>246</v>
      </c>
      <c r="AL31" s="32"/>
    </row>
    <row r="32" spans="1:38">
      <c r="A32" s="34">
        <f t="shared" si="0"/>
        <v>18</v>
      </c>
      <c r="B32" s="45" t="s">
        <v>71</v>
      </c>
      <c r="C32" s="45">
        <v>63</v>
      </c>
      <c r="D32" s="120" t="s">
        <v>780</v>
      </c>
      <c r="E32" s="120" t="s">
        <v>708</v>
      </c>
      <c r="F32" s="45">
        <v>49.1</v>
      </c>
      <c r="G32" s="45" t="s">
        <v>95</v>
      </c>
      <c r="H32" s="45">
        <v>3.3</v>
      </c>
      <c r="I32" s="45">
        <v>1</v>
      </c>
      <c r="J32" s="45">
        <v>4.3</v>
      </c>
      <c r="K32" s="45" t="s">
        <v>246</v>
      </c>
      <c r="L32" s="32"/>
      <c r="N32" s="45">
        <f t="shared" si="1"/>
        <v>18</v>
      </c>
      <c r="O32" s="45" t="s">
        <v>71</v>
      </c>
      <c r="P32" s="34">
        <v>75</v>
      </c>
      <c r="Q32" s="119" t="s">
        <v>611</v>
      </c>
      <c r="R32" s="119" t="s">
        <v>619</v>
      </c>
      <c r="S32" s="45">
        <v>295.2</v>
      </c>
      <c r="T32" s="45" t="s">
        <v>95</v>
      </c>
      <c r="U32" s="45">
        <v>3.5</v>
      </c>
      <c r="V32" s="45">
        <v>1</v>
      </c>
      <c r="W32" s="45">
        <v>4.5</v>
      </c>
      <c r="X32" s="45" t="s">
        <v>246</v>
      </c>
      <c r="Y32" s="45"/>
      <c r="AA32" s="45">
        <f t="shared" si="2"/>
        <v>15</v>
      </c>
      <c r="AB32" s="45" t="s">
        <v>71</v>
      </c>
      <c r="AC32" s="45">
        <v>75</v>
      </c>
      <c r="AD32" s="119" t="s">
        <v>824</v>
      </c>
      <c r="AE32" s="119" t="s">
        <v>825</v>
      </c>
      <c r="AF32" s="45">
        <v>49.7</v>
      </c>
      <c r="AG32" s="45" t="s">
        <v>104</v>
      </c>
      <c r="AH32" s="45">
        <v>3.2</v>
      </c>
      <c r="AI32" s="45">
        <v>1</v>
      </c>
      <c r="AJ32" s="45">
        <v>4.2</v>
      </c>
      <c r="AK32" s="45" t="s">
        <v>246</v>
      </c>
      <c r="AL32" s="32"/>
    </row>
    <row r="33" spans="1:38">
      <c r="A33" s="34">
        <f t="shared" si="0"/>
        <v>19</v>
      </c>
      <c r="B33" s="45" t="s">
        <v>71</v>
      </c>
      <c r="C33" s="45">
        <v>63</v>
      </c>
      <c r="D33" s="120" t="s">
        <v>781</v>
      </c>
      <c r="E33" s="120" t="s">
        <v>782</v>
      </c>
      <c r="F33" s="45">
        <v>35.4</v>
      </c>
      <c r="G33" s="45" t="s">
        <v>95</v>
      </c>
      <c r="H33" s="45">
        <v>3.3</v>
      </c>
      <c r="I33" s="45">
        <v>1</v>
      </c>
      <c r="J33" s="45">
        <v>4.3</v>
      </c>
      <c r="K33" s="45" t="s">
        <v>246</v>
      </c>
      <c r="L33" s="32"/>
      <c r="N33" s="45">
        <f t="shared" si="1"/>
        <v>19</v>
      </c>
      <c r="O33" s="45" t="s">
        <v>71</v>
      </c>
      <c r="P33" s="34">
        <v>110</v>
      </c>
      <c r="Q33" s="70" t="s">
        <v>746</v>
      </c>
      <c r="R33" s="70" t="s">
        <v>789</v>
      </c>
      <c r="S33" s="45">
        <v>272.60000000000002</v>
      </c>
      <c r="T33" s="45" t="s">
        <v>95</v>
      </c>
      <c r="U33" s="45">
        <v>3.5</v>
      </c>
      <c r="V33" s="45">
        <v>1</v>
      </c>
      <c r="W33" s="45">
        <v>4.5</v>
      </c>
      <c r="X33" s="45" t="s">
        <v>246</v>
      </c>
      <c r="Y33" s="45"/>
      <c r="AA33" s="45">
        <f t="shared" si="2"/>
        <v>16</v>
      </c>
      <c r="AB33" s="45" t="s">
        <v>71</v>
      </c>
      <c r="AC33" s="45">
        <v>75</v>
      </c>
      <c r="AD33" s="119" t="s">
        <v>825</v>
      </c>
      <c r="AE33" s="119" t="s">
        <v>826</v>
      </c>
      <c r="AF33" s="45">
        <v>14.8</v>
      </c>
      <c r="AG33" s="45" t="s">
        <v>104</v>
      </c>
      <c r="AH33" s="45">
        <v>3.2</v>
      </c>
      <c r="AI33" s="45">
        <v>1</v>
      </c>
      <c r="AJ33" s="45">
        <v>4.2</v>
      </c>
      <c r="AK33" s="45" t="s">
        <v>246</v>
      </c>
      <c r="AL33" s="32"/>
    </row>
    <row r="34" spans="1:38">
      <c r="A34" s="34">
        <f t="shared" si="0"/>
        <v>20</v>
      </c>
      <c r="B34" s="45" t="s">
        <v>71</v>
      </c>
      <c r="C34" s="45">
        <v>63</v>
      </c>
      <c r="D34" s="120" t="s">
        <v>783</v>
      </c>
      <c r="E34" s="120" t="s">
        <v>602</v>
      </c>
      <c r="F34" s="45">
        <v>139.1</v>
      </c>
      <c r="G34" s="45" t="s">
        <v>95</v>
      </c>
      <c r="H34" s="45">
        <v>3.3</v>
      </c>
      <c r="I34" s="45">
        <v>1</v>
      </c>
      <c r="J34" s="45">
        <v>4.3</v>
      </c>
      <c r="K34" s="45" t="s">
        <v>246</v>
      </c>
      <c r="L34" s="32"/>
      <c r="N34" s="45">
        <f t="shared" si="1"/>
        <v>20</v>
      </c>
      <c r="O34" s="45" t="s">
        <v>71</v>
      </c>
      <c r="P34" s="34">
        <v>90</v>
      </c>
      <c r="Q34" s="118" t="s">
        <v>801</v>
      </c>
      <c r="R34" s="118" t="s">
        <v>802</v>
      </c>
      <c r="S34" s="45">
        <v>10.1</v>
      </c>
      <c r="T34" s="45" t="s">
        <v>95</v>
      </c>
      <c r="U34" s="45">
        <v>3.5</v>
      </c>
      <c r="V34" s="45">
        <v>1</v>
      </c>
      <c r="W34" s="45">
        <v>4.5</v>
      </c>
      <c r="X34" s="45" t="s">
        <v>246</v>
      </c>
      <c r="Y34" s="45"/>
      <c r="AA34" s="45">
        <f t="shared" si="2"/>
        <v>17</v>
      </c>
      <c r="AB34" s="45" t="s">
        <v>71</v>
      </c>
      <c r="AC34" s="45">
        <v>75</v>
      </c>
      <c r="AD34" s="119" t="s">
        <v>826</v>
      </c>
      <c r="AE34" s="119" t="s">
        <v>820</v>
      </c>
      <c r="AF34" s="45">
        <v>81.3</v>
      </c>
      <c r="AG34" s="45" t="s">
        <v>104</v>
      </c>
      <c r="AH34" s="45">
        <v>3.2</v>
      </c>
      <c r="AI34" s="45">
        <v>1</v>
      </c>
      <c r="AJ34" s="45">
        <v>4.2</v>
      </c>
      <c r="AK34" s="45" t="s">
        <v>246</v>
      </c>
      <c r="AL34" s="32"/>
    </row>
    <row r="35" spans="1:38">
      <c r="A35" s="34">
        <f t="shared" si="0"/>
        <v>21</v>
      </c>
      <c r="B35" s="45" t="s">
        <v>71</v>
      </c>
      <c r="C35" s="45">
        <v>63</v>
      </c>
      <c r="D35" s="120" t="s">
        <v>732</v>
      </c>
      <c r="E35" s="120" t="s">
        <v>663</v>
      </c>
      <c r="F35" s="45">
        <v>38.200000000000003</v>
      </c>
      <c r="G35" s="45" t="s">
        <v>95</v>
      </c>
      <c r="H35" s="45">
        <v>3.3</v>
      </c>
      <c r="I35" s="45">
        <v>1</v>
      </c>
      <c r="J35" s="45">
        <v>4.3</v>
      </c>
      <c r="K35" s="45" t="s">
        <v>246</v>
      </c>
      <c r="L35" s="32"/>
      <c r="N35" s="45">
        <f t="shared" si="1"/>
        <v>21</v>
      </c>
      <c r="O35" s="45" t="s">
        <v>71</v>
      </c>
      <c r="P35" s="34">
        <v>90</v>
      </c>
      <c r="Q35" s="118" t="s">
        <v>802</v>
      </c>
      <c r="R35" s="118" t="s">
        <v>803</v>
      </c>
      <c r="S35" s="45">
        <v>182.8</v>
      </c>
      <c r="T35" s="45" t="s">
        <v>95</v>
      </c>
      <c r="U35" s="45">
        <v>3.5</v>
      </c>
      <c r="V35" s="45">
        <v>1</v>
      </c>
      <c r="W35" s="45">
        <v>4.5</v>
      </c>
      <c r="X35" s="45" t="s">
        <v>246</v>
      </c>
      <c r="Y35" s="45"/>
      <c r="AA35" s="45">
        <f t="shared" si="2"/>
        <v>18</v>
      </c>
      <c r="AB35" s="45" t="s">
        <v>71</v>
      </c>
      <c r="AC35" s="45">
        <v>75</v>
      </c>
      <c r="AD35" s="119" t="s">
        <v>826</v>
      </c>
      <c r="AE35" s="119" t="s">
        <v>827</v>
      </c>
      <c r="AF35" s="45">
        <v>47.5</v>
      </c>
      <c r="AG35" s="45" t="s">
        <v>104</v>
      </c>
      <c r="AH35" s="45">
        <v>3.2</v>
      </c>
      <c r="AI35" s="45">
        <v>1</v>
      </c>
      <c r="AJ35" s="45">
        <v>4.2</v>
      </c>
      <c r="AK35" s="45" t="s">
        <v>246</v>
      </c>
      <c r="AL35" s="32"/>
    </row>
    <row r="36" spans="1:38">
      <c r="A36" s="34">
        <f t="shared" si="0"/>
        <v>22</v>
      </c>
      <c r="B36" s="45" t="s">
        <v>71</v>
      </c>
      <c r="C36" s="45">
        <v>63</v>
      </c>
      <c r="D36" s="120" t="s">
        <v>663</v>
      </c>
      <c r="E36" s="120" t="s">
        <v>784</v>
      </c>
      <c r="F36" s="45">
        <v>23.4</v>
      </c>
      <c r="G36" s="45" t="s">
        <v>95</v>
      </c>
      <c r="H36" s="45">
        <v>3.3</v>
      </c>
      <c r="I36" s="45">
        <v>1</v>
      </c>
      <c r="J36" s="45">
        <v>4.3</v>
      </c>
      <c r="K36" s="45" t="s">
        <v>246</v>
      </c>
      <c r="L36" s="32"/>
      <c r="N36" s="45">
        <f t="shared" si="1"/>
        <v>22</v>
      </c>
      <c r="O36" s="45" t="s">
        <v>71</v>
      </c>
      <c r="P36" s="34">
        <v>90</v>
      </c>
      <c r="Q36" s="118" t="s">
        <v>803</v>
      </c>
      <c r="R36" s="118" t="s">
        <v>635</v>
      </c>
      <c r="S36" s="45">
        <v>18.2</v>
      </c>
      <c r="T36" s="45" t="s">
        <v>95</v>
      </c>
      <c r="U36" s="45">
        <v>3.5</v>
      </c>
      <c r="V36" s="45">
        <v>1</v>
      </c>
      <c r="W36" s="45">
        <v>4.5</v>
      </c>
      <c r="X36" s="45" t="s">
        <v>246</v>
      </c>
      <c r="Y36" s="45"/>
      <c r="AA36" s="45">
        <f t="shared" si="2"/>
        <v>19</v>
      </c>
      <c r="AB36" s="45" t="s">
        <v>71</v>
      </c>
      <c r="AC36" s="45">
        <v>75</v>
      </c>
      <c r="AD36" s="119" t="s">
        <v>631</v>
      </c>
      <c r="AE36" s="119" t="s">
        <v>446</v>
      </c>
      <c r="AF36" s="45">
        <v>108.7</v>
      </c>
      <c r="AG36" s="45" t="s">
        <v>104</v>
      </c>
      <c r="AH36" s="45">
        <v>3.2</v>
      </c>
      <c r="AI36" s="45">
        <v>1</v>
      </c>
      <c r="AJ36" s="45">
        <v>4.2</v>
      </c>
      <c r="AK36" s="45" t="s">
        <v>246</v>
      </c>
      <c r="AL36" s="32"/>
    </row>
    <row r="37" spans="1:38">
      <c r="A37" s="34">
        <f t="shared" si="0"/>
        <v>23</v>
      </c>
      <c r="B37" s="45" t="s">
        <v>71</v>
      </c>
      <c r="C37" s="45">
        <v>75</v>
      </c>
      <c r="D37" s="119" t="s">
        <v>719</v>
      </c>
      <c r="E37" s="119" t="s">
        <v>668</v>
      </c>
      <c r="F37" s="45">
        <v>54.2</v>
      </c>
      <c r="G37" s="45" t="s">
        <v>95</v>
      </c>
      <c r="H37" s="45">
        <v>3.3</v>
      </c>
      <c r="I37" s="45">
        <v>1</v>
      </c>
      <c r="J37" s="45">
        <v>4.3</v>
      </c>
      <c r="K37" s="45" t="s">
        <v>246</v>
      </c>
      <c r="L37" s="32"/>
      <c r="N37" s="45">
        <f t="shared" si="1"/>
        <v>23</v>
      </c>
      <c r="O37" s="45" t="s">
        <v>71</v>
      </c>
      <c r="P37" s="34">
        <v>90</v>
      </c>
      <c r="Q37" s="118" t="s">
        <v>804</v>
      </c>
      <c r="R37" s="118" t="s">
        <v>785</v>
      </c>
      <c r="S37" s="45">
        <v>68.400000000000006</v>
      </c>
      <c r="T37" s="45" t="s">
        <v>95</v>
      </c>
      <c r="U37" s="45">
        <v>3.5</v>
      </c>
      <c r="V37" s="45">
        <v>1</v>
      </c>
      <c r="W37" s="45">
        <v>4.5</v>
      </c>
      <c r="X37" s="45" t="s">
        <v>246</v>
      </c>
      <c r="Y37" s="45"/>
      <c r="AA37" s="45">
        <f t="shared" si="2"/>
        <v>20</v>
      </c>
      <c r="AB37" s="45" t="s">
        <v>71</v>
      </c>
      <c r="AC37" s="45">
        <v>63</v>
      </c>
      <c r="AD37" s="45" t="s">
        <v>446</v>
      </c>
      <c r="AE37" s="45" t="s">
        <v>828</v>
      </c>
      <c r="AF37" s="45">
        <v>137.30000000000001</v>
      </c>
      <c r="AG37" s="45" t="s">
        <v>104</v>
      </c>
      <c r="AH37" s="45">
        <v>3.2</v>
      </c>
      <c r="AI37" s="45">
        <v>1</v>
      </c>
      <c r="AJ37" s="45">
        <v>4.2</v>
      </c>
      <c r="AK37" s="45" t="s">
        <v>246</v>
      </c>
      <c r="AL37" s="32"/>
    </row>
    <row r="38" spans="1:38">
      <c r="A38" s="34">
        <f t="shared" si="0"/>
        <v>24</v>
      </c>
      <c r="B38" s="45" t="s">
        <v>71</v>
      </c>
      <c r="C38" s="45">
        <v>75</v>
      </c>
      <c r="D38" s="119" t="s">
        <v>381</v>
      </c>
      <c r="E38" s="119" t="s">
        <v>778</v>
      </c>
      <c r="F38" s="45">
        <v>57.1</v>
      </c>
      <c r="G38" s="45" t="s">
        <v>95</v>
      </c>
      <c r="H38" s="45">
        <v>3.3</v>
      </c>
      <c r="I38" s="45">
        <v>1</v>
      </c>
      <c r="J38" s="45">
        <v>4.3</v>
      </c>
      <c r="K38" s="45" t="s">
        <v>246</v>
      </c>
      <c r="L38" s="32"/>
      <c r="N38" s="45">
        <f t="shared" si="1"/>
        <v>24</v>
      </c>
      <c r="O38" s="45" t="s">
        <v>71</v>
      </c>
      <c r="P38" s="34">
        <v>63</v>
      </c>
      <c r="Q38" s="45" t="s">
        <v>785</v>
      </c>
      <c r="R38" s="45" t="s">
        <v>547</v>
      </c>
      <c r="S38" s="45">
        <v>30.1</v>
      </c>
      <c r="T38" s="45" t="s">
        <v>95</v>
      </c>
      <c r="U38" s="45">
        <v>3.5</v>
      </c>
      <c r="V38" s="45">
        <v>1</v>
      </c>
      <c r="W38" s="45">
        <v>4.5</v>
      </c>
      <c r="X38" s="45" t="s">
        <v>246</v>
      </c>
      <c r="Y38" s="45"/>
      <c r="AA38" s="45">
        <f t="shared" si="2"/>
        <v>21</v>
      </c>
      <c r="AB38" s="45" t="s">
        <v>71</v>
      </c>
      <c r="AC38" s="45">
        <v>63</v>
      </c>
      <c r="AD38" s="45" t="s">
        <v>829</v>
      </c>
      <c r="AE38" s="45" t="s">
        <v>707</v>
      </c>
      <c r="AF38" s="45">
        <v>169.4</v>
      </c>
      <c r="AG38" s="45" t="s">
        <v>104</v>
      </c>
      <c r="AH38" s="45">
        <v>3.2</v>
      </c>
      <c r="AI38" s="45">
        <v>1</v>
      </c>
      <c r="AJ38" s="45">
        <v>4.2</v>
      </c>
      <c r="AK38" s="45" t="s">
        <v>246</v>
      </c>
      <c r="AL38" s="32"/>
    </row>
    <row r="39" spans="1:38">
      <c r="A39" s="34">
        <f t="shared" si="0"/>
        <v>25</v>
      </c>
      <c r="B39" s="45" t="s">
        <v>71</v>
      </c>
      <c r="C39" s="45">
        <v>75</v>
      </c>
      <c r="D39" s="119" t="s">
        <v>785</v>
      </c>
      <c r="E39" s="119" t="s">
        <v>691</v>
      </c>
      <c r="F39" s="45">
        <v>78.900000000000006</v>
      </c>
      <c r="G39" s="45" t="s">
        <v>95</v>
      </c>
      <c r="H39" s="45">
        <v>3.3</v>
      </c>
      <c r="I39" s="45">
        <v>1</v>
      </c>
      <c r="J39" s="45">
        <v>4.3</v>
      </c>
      <c r="K39" s="45" t="s">
        <v>246</v>
      </c>
      <c r="L39" s="32"/>
      <c r="N39" s="45">
        <f t="shared" si="1"/>
        <v>25</v>
      </c>
      <c r="O39" s="45" t="s">
        <v>71</v>
      </c>
      <c r="P39" s="34">
        <v>110</v>
      </c>
      <c r="Q39" s="70" t="s">
        <v>785</v>
      </c>
      <c r="R39" s="70" t="s">
        <v>765</v>
      </c>
      <c r="S39" s="45">
        <v>98.2</v>
      </c>
      <c r="T39" s="45" t="s">
        <v>95</v>
      </c>
      <c r="U39" s="45">
        <v>3.5</v>
      </c>
      <c r="V39" s="45">
        <v>1</v>
      </c>
      <c r="W39" s="45">
        <v>4.5</v>
      </c>
      <c r="X39" s="45" t="s">
        <v>246</v>
      </c>
      <c r="Y39" s="45"/>
      <c r="AA39" s="45">
        <f t="shared" si="2"/>
        <v>22</v>
      </c>
      <c r="AB39" s="45" t="s">
        <v>71</v>
      </c>
      <c r="AC39" s="45">
        <v>75</v>
      </c>
      <c r="AD39" s="119" t="s">
        <v>707</v>
      </c>
      <c r="AE39" s="119" t="s">
        <v>446</v>
      </c>
      <c r="AF39" s="45">
        <v>73.900000000000006</v>
      </c>
      <c r="AG39" s="45" t="s">
        <v>104</v>
      </c>
      <c r="AH39" s="45">
        <v>3.2</v>
      </c>
      <c r="AI39" s="45">
        <v>1</v>
      </c>
      <c r="AJ39" s="45">
        <v>4.2</v>
      </c>
      <c r="AK39" s="45" t="s">
        <v>246</v>
      </c>
      <c r="AL39" s="32"/>
    </row>
    <row r="40" spans="1:38">
      <c r="A40" s="34">
        <f t="shared" si="0"/>
        <v>26</v>
      </c>
      <c r="B40" s="45" t="s">
        <v>71</v>
      </c>
      <c r="C40" s="45">
        <v>75</v>
      </c>
      <c r="D40" s="119" t="s">
        <v>691</v>
      </c>
      <c r="E40" s="119" t="s">
        <v>715</v>
      </c>
      <c r="F40" s="45">
        <v>39.799999999999997</v>
      </c>
      <c r="G40" s="45" t="s">
        <v>95</v>
      </c>
      <c r="H40" s="45">
        <v>3.3</v>
      </c>
      <c r="I40" s="45">
        <v>1</v>
      </c>
      <c r="J40" s="45">
        <v>4.3</v>
      </c>
      <c r="K40" s="45" t="s">
        <v>246</v>
      </c>
      <c r="L40" s="32"/>
      <c r="N40" s="45">
        <f t="shared" si="1"/>
        <v>26</v>
      </c>
      <c r="O40" s="45" t="s">
        <v>71</v>
      </c>
      <c r="P40" s="34">
        <v>110</v>
      </c>
      <c r="Q40" s="70" t="s">
        <v>765</v>
      </c>
      <c r="R40" s="70" t="s">
        <v>764</v>
      </c>
      <c r="S40" s="45">
        <v>14.1</v>
      </c>
      <c r="T40" s="45" t="s">
        <v>95</v>
      </c>
      <c r="U40" s="45">
        <v>3.5</v>
      </c>
      <c r="V40" s="45">
        <v>1</v>
      </c>
      <c r="W40" s="45">
        <v>4.5</v>
      </c>
      <c r="X40" s="45" t="s">
        <v>246</v>
      </c>
      <c r="Y40" s="45"/>
      <c r="AA40" s="45">
        <f t="shared" si="2"/>
        <v>23</v>
      </c>
      <c r="AB40" s="45" t="s">
        <v>71</v>
      </c>
      <c r="AC40" s="45">
        <v>75</v>
      </c>
      <c r="AD40" s="119" t="s">
        <v>707</v>
      </c>
      <c r="AE40" s="119" t="s">
        <v>619</v>
      </c>
      <c r="AF40" s="45">
        <v>93.3</v>
      </c>
      <c r="AG40" s="45" t="s">
        <v>104</v>
      </c>
      <c r="AH40" s="45">
        <v>3.2</v>
      </c>
      <c r="AI40" s="45">
        <v>1</v>
      </c>
      <c r="AJ40" s="45">
        <v>4.2</v>
      </c>
      <c r="AK40" s="45" t="s">
        <v>246</v>
      </c>
      <c r="AL40" s="32"/>
    </row>
    <row r="41" spans="1:38">
      <c r="A41" s="34">
        <f t="shared" si="0"/>
        <v>27</v>
      </c>
      <c r="B41" s="45" t="s">
        <v>71</v>
      </c>
      <c r="C41" s="45">
        <v>75</v>
      </c>
      <c r="D41" s="119" t="s">
        <v>715</v>
      </c>
      <c r="E41" s="119" t="s">
        <v>698</v>
      </c>
      <c r="F41" s="45">
        <v>34.299999999999997</v>
      </c>
      <c r="G41" s="45" t="s">
        <v>95</v>
      </c>
      <c r="H41" s="45">
        <v>3.3</v>
      </c>
      <c r="I41" s="45">
        <v>1</v>
      </c>
      <c r="J41" s="45">
        <v>4.3</v>
      </c>
      <c r="K41" s="45" t="s">
        <v>246</v>
      </c>
      <c r="L41" s="32"/>
      <c r="N41" s="45">
        <f t="shared" si="1"/>
        <v>27</v>
      </c>
      <c r="O41" s="45" t="s">
        <v>71</v>
      </c>
      <c r="P41" s="34">
        <v>90</v>
      </c>
      <c r="Q41" s="118" t="s">
        <v>764</v>
      </c>
      <c r="R41" s="118" t="s">
        <v>805</v>
      </c>
      <c r="S41" s="45">
        <v>98.5</v>
      </c>
      <c r="T41" s="45" t="s">
        <v>95</v>
      </c>
      <c r="U41" s="45">
        <v>3.5</v>
      </c>
      <c r="V41" s="45">
        <v>1</v>
      </c>
      <c r="W41" s="45">
        <v>4.5</v>
      </c>
      <c r="X41" s="45" t="s">
        <v>246</v>
      </c>
      <c r="Y41" s="45"/>
      <c r="AA41" s="45">
        <f t="shared" si="2"/>
        <v>24</v>
      </c>
      <c r="AB41" s="45" t="s">
        <v>71</v>
      </c>
      <c r="AC41" s="45">
        <v>63</v>
      </c>
      <c r="AD41" s="45" t="s">
        <v>619</v>
      </c>
      <c r="AE41" s="45" t="s">
        <v>789</v>
      </c>
      <c r="AF41" s="45">
        <v>103.6</v>
      </c>
      <c r="AG41" s="45" t="s">
        <v>104</v>
      </c>
      <c r="AH41" s="45">
        <v>3.2</v>
      </c>
      <c r="AI41" s="45">
        <v>1</v>
      </c>
      <c r="AJ41" s="45">
        <v>4.2</v>
      </c>
      <c r="AK41" s="45" t="s">
        <v>246</v>
      </c>
      <c r="AL41" s="32"/>
    </row>
    <row r="42" spans="1:38">
      <c r="A42" s="34">
        <f t="shared" si="0"/>
        <v>28</v>
      </c>
      <c r="B42" s="45" t="s">
        <v>71</v>
      </c>
      <c r="C42" s="45">
        <v>75</v>
      </c>
      <c r="D42" s="119" t="s">
        <v>698</v>
      </c>
      <c r="E42" s="119" t="s">
        <v>612</v>
      </c>
      <c r="F42" s="45">
        <v>32.6</v>
      </c>
      <c r="G42" s="45" t="s">
        <v>95</v>
      </c>
      <c r="H42" s="45">
        <v>3.3</v>
      </c>
      <c r="I42" s="45">
        <v>1</v>
      </c>
      <c r="J42" s="45">
        <v>4.3</v>
      </c>
      <c r="K42" s="45" t="s">
        <v>246</v>
      </c>
      <c r="L42" s="32"/>
      <c r="N42" s="45">
        <f t="shared" si="1"/>
        <v>28</v>
      </c>
      <c r="O42" s="45" t="s">
        <v>71</v>
      </c>
      <c r="P42" s="34">
        <v>90</v>
      </c>
      <c r="Q42" s="118" t="s">
        <v>805</v>
      </c>
      <c r="R42" s="118" t="s">
        <v>806</v>
      </c>
      <c r="S42" s="45">
        <v>16.3</v>
      </c>
      <c r="T42" s="45" t="s">
        <v>95</v>
      </c>
      <c r="U42" s="45">
        <v>3.5</v>
      </c>
      <c r="V42" s="45">
        <v>1</v>
      </c>
      <c r="W42" s="45">
        <v>4.5</v>
      </c>
      <c r="X42" s="45" t="s">
        <v>246</v>
      </c>
      <c r="Y42" s="45"/>
      <c r="AA42" s="45">
        <f t="shared" si="2"/>
        <v>25</v>
      </c>
      <c r="AB42" s="45" t="s">
        <v>71</v>
      </c>
      <c r="AC42" s="45">
        <v>63</v>
      </c>
      <c r="AD42" s="45" t="s">
        <v>816</v>
      </c>
      <c r="AE42" s="45" t="s">
        <v>830</v>
      </c>
      <c r="AF42" s="45">
        <v>83.6</v>
      </c>
      <c r="AG42" s="45" t="s">
        <v>104</v>
      </c>
      <c r="AH42" s="45">
        <v>3.2</v>
      </c>
      <c r="AI42" s="45">
        <v>1</v>
      </c>
      <c r="AJ42" s="45">
        <v>4.2</v>
      </c>
      <c r="AK42" s="45" t="s">
        <v>246</v>
      </c>
      <c r="AL42" s="32"/>
    </row>
    <row r="43" spans="1:38">
      <c r="A43" s="34">
        <f t="shared" si="0"/>
        <v>29</v>
      </c>
      <c r="B43" s="45" t="s">
        <v>71</v>
      </c>
      <c r="C43" s="45">
        <v>250</v>
      </c>
      <c r="D43" s="45" t="s">
        <v>786</v>
      </c>
      <c r="E43" s="45" t="s">
        <v>787</v>
      </c>
      <c r="F43" s="45">
        <v>740</v>
      </c>
      <c r="G43" s="45" t="s">
        <v>95</v>
      </c>
      <c r="H43" s="45">
        <v>3.3</v>
      </c>
      <c r="I43" s="45">
        <v>1</v>
      </c>
      <c r="J43" s="45">
        <v>4.3</v>
      </c>
      <c r="K43" s="45" t="s">
        <v>246</v>
      </c>
      <c r="L43" s="32"/>
      <c r="N43" s="45">
        <f t="shared" si="1"/>
        <v>29</v>
      </c>
      <c r="O43" s="45" t="s">
        <v>71</v>
      </c>
      <c r="P43" s="34">
        <v>90</v>
      </c>
      <c r="Q43" s="118" t="s">
        <v>806</v>
      </c>
      <c r="R43" s="118" t="s">
        <v>807</v>
      </c>
      <c r="S43" s="45">
        <v>38.4</v>
      </c>
      <c r="T43" s="45" t="s">
        <v>95</v>
      </c>
      <c r="U43" s="45">
        <v>3.5</v>
      </c>
      <c r="V43" s="45">
        <v>1</v>
      </c>
      <c r="W43" s="45">
        <v>4.5</v>
      </c>
      <c r="X43" s="45" t="s">
        <v>246</v>
      </c>
      <c r="Y43" s="45"/>
      <c r="AA43" s="45">
        <f t="shared" si="2"/>
        <v>26</v>
      </c>
      <c r="AB43" s="45" t="s">
        <v>71</v>
      </c>
      <c r="AC43" s="45">
        <v>63</v>
      </c>
      <c r="AD43" s="45" t="s">
        <v>831</v>
      </c>
      <c r="AE43" s="45" t="s">
        <v>816</v>
      </c>
      <c r="AF43" s="45">
        <v>17.399999999999999</v>
      </c>
      <c r="AG43" s="45" t="s">
        <v>104</v>
      </c>
      <c r="AH43" s="45">
        <v>3.2</v>
      </c>
      <c r="AI43" s="45">
        <v>1</v>
      </c>
      <c r="AJ43" s="45">
        <v>4.2</v>
      </c>
      <c r="AK43" s="45" t="s">
        <v>246</v>
      </c>
      <c r="AL43" s="32"/>
    </row>
    <row r="44" spans="1:38" ht="15.75">
      <c r="A44" s="111"/>
      <c r="B44" s="458" t="s">
        <v>57</v>
      </c>
      <c r="C44" s="459"/>
      <c r="D44" s="459"/>
      <c r="E44" s="459"/>
      <c r="F44" s="460"/>
      <c r="G44" s="111" t="s">
        <v>58</v>
      </c>
      <c r="H44" s="111"/>
      <c r="I44" s="111"/>
      <c r="J44" s="111" t="s">
        <v>34</v>
      </c>
      <c r="K44" s="111"/>
      <c r="L44" s="111"/>
      <c r="N44" s="45">
        <f t="shared" si="1"/>
        <v>30</v>
      </c>
      <c r="O44" s="45" t="s">
        <v>71</v>
      </c>
      <c r="P44" s="34">
        <v>90</v>
      </c>
      <c r="Q44" s="118" t="s">
        <v>807</v>
      </c>
      <c r="R44" s="118" t="s">
        <v>808</v>
      </c>
      <c r="S44" s="45">
        <v>58.7</v>
      </c>
      <c r="T44" s="45" t="s">
        <v>95</v>
      </c>
      <c r="U44" s="45">
        <v>3.5</v>
      </c>
      <c r="V44" s="45">
        <v>1</v>
      </c>
      <c r="W44" s="45">
        <v>4.5</v>
      </c>
      <c r="X44" s="45" t="s">
        <v>246</v>
      </c>
      <c r="Y44" s="45"/>
      <c r="AA44" s="45">
        <f t="shared" si="2"/>
        <v>27</v>
      </c>
      <c r="AB44" s="45" t="s">
        <v>71</v>
      </c>
      <c r="AC44" s="45">
        <v>110</v>
      </c>
      <c r="AD44" s="45" t="s">
        <v>832</v>
      </c>
      <c r="AE44" s="45" t="s">
        <v>631</v>
      </c>
      <c r="AF44" s="45">
        <v>170.3</v>
      </c>
      <c r="AG44" s="45" t="s">
        <v>104</v>
      </c>
      <c r="AH44" s="45">
        <v>3.2</v>
      </c>
      <c r="AI44" s="45">
        <v>1</v>
      </c>
      <c r="AJ44" s="45">
        <v>4.2</v>
      </c>
      <c r="AK44" s="45" t="s">
        <v>246</v>
      </c>
      <c r="AL44" s="32"/>
    </row>
    <row r="45" spans="1:38" ht="15.75">
      <c r="A45" s="110" t="s">
        <v>35</v>
      </c>
      <c r="B45" s="110"/>
      <c r="C45" s="455"/>
      <c r="D45" s="456"/>
      <c r="E45" s="456"/>
      <c r="F45" s="457"/>
      <c r="G45" s="455"/>
      <c r="H45" s="457"/>
      <c r="I45" s="455"/>
      <c r="J45" s="456"/>
      <c r="K45" s="456"/>
      <c r="L45" s="457"/>
      <c r="N45" s="45">
        <f t="shared" si="1"/>
        <v>31</v>
      </c>
      <c r="O45" s="45" t="s">
        <v>71</v>
      </c>
      <c r="P45" s="34">
        <v>90</v>
      </c>
      <c r="Q45" s="118" t="s">
        <v>808</v>
      </c>
      <c r="R45" s="118" t="s">
        <v>809</v>
      </c>
      <c r="S45" s="45">
        <v>57.3</v>
      </c>
      <c r="T45" s="45" t="s">
        <v>95</v>
      </c>
      <c r="U45" s="45">
        <v>3.5</v>
      </c>
      <c r="V45" s="45">
        <v>1</v>
      </c>
      <c r="W45" s="45">
        <v>4.5</v>
      </c>
      <c r="X45" s="45" t="s">
        <v>246</v>
      </c>
      <c r="Y45" s="45"/>
      <c r="AA45" s="45">
        <f t="shared" si="2"/>
        <v>28</v>
      </c>
      <c r="AB45" s="45" t="s">
        <v>71</v>
      </c>
      <c r="AC45" s="45">
        <v>63</v>
      </c>
      <c r="AD45" s="45" t="s">
        <v>631</v>
      </c>
      <c r="AE45" s="45" t="s">
        <v>833</v>
      </c>
      <c r="AF45" s="45">
        <v>13.4</v>
      </c>
      <c r="AG45" s="45" t="s">
        <v>104</v>
      </c>
      <c r="AH45" s="45">
        <v>3.2</v>
      </c>
      <c r="AI45" s="45">
        <v>1</v>
      </c>
      <c r="AJ45" s="45">
        <v>4.2</v>
      </c>
      <c r="AK45" s="45" t="s">
        <v>246</v>
      </c>
      <c r="AL45" s="32"/>
    </row>
    <row r="46" spans="1:38" ht="15.75">
      <c r="A46" s="110" t="s">
        <v>36</v>
      </c>
      <c r="B46" s="110"/>
      <c r="C46" s="455" t="s">
        <v>96</v>
      </c>
      <c r="D46" s="456"/>
      <c r="E46" s="456"/>
      <c r="F46" s="457"/>
      <c r="G46" s="455"/>
      <c r="H46" s="457"/>
      <c r="I46" s="455"/>
      <c r="J46" s="456"/>
      <c r="K46" s="456"/>
      <c r="L46" s="457"/>
      <c r="N46" s="45">
        <f t="shared" si="1"/>
        <v>32</v>
      </c>
      <c r="O46" s="45" t="s">
        <v>71</v>
      </c>
      <c r="P46" s="34">
        <v>63</v>
      </c>
      <c r="Q46" s="45" t="s">
        <v>807</v>
      </c>
      <c r="R46" s="45" t="s">
        <v>761</v>
      </c>
      <c r="S46" s="45">
        <v>70.2</v>
      </c>
      <c r="T46" s="45" t="s">
        <v>95</v>
      </c>
      <c r="U46" s="45">
        <v>3.5</v>
      </c>
      <c r="V46" s="45">
        <v>1</v>
      </c>
      <c r="W46" s="45">
        <v>4.5</v>
      </c>
      <c r="X46" s="45" t="s">
        <v>246</v>
      </c>
      <c r="Y46" s="45"/>
      <c r="AA46" s="45">
        <f t="shared" si="2"/>
        <v>29</v>
      </c>
      <c r="AB46" s="45" t="s">
        <v>71</v>
      </c>
      <c r="AC46" s="45">
        <v>63</v>
      </c>
      <c r="AD46" s="45" t="s">
        <v>829</v>
      </c>
      <c r="AE46" s="45" t="s">
        <v>707</v>
      </c>
      <c r="AF46" s="45">
        <v>169.4</v>
      </c>
      <c r="AG46" s="45" t="s">
        <v>104</v>
      </c>
      <c r="AH46" s="45">
        <v>3.2</v>
      </c>
      <c r="AI46" s="45">
        <v>1</v>
      </c>
      <c r="AJ46" s="45">
        <v>4.2</v>
      </c>
      <c r="AK46" s="45" t="s">
        <v>246</v>
      </c>
      <c r="AL46" s="32"/>
    </row>
    <row r="47" spans="1:38" ht="15.75">
      <c r="A47" s="110" t="s">
        <v>37</v>
      </c>
      <c r="B47" s="110"/>
      <c r="C47" s="455" t="s">
        <v>753</v>
      </c>
      <c r="D47" s="456"/>
      <c r="E47" s="456"/>
      <c r="F47" s="457"/>
      <c r="G47" s="455"/>
      <c r="H47" s="457"/>
      <c r="I47" s="455"/>
      <c r="J47" s="456"/>
      <c r="K47" s="456"/>
      <c r="L47" s="457"/>
      <c r="N47" s="45">
        <f t="shared" si="1"/>
        <v>33</v>
      </c>
      <c r="O47" s="45" t="s">
        <v>71</v>
      </c>
      <c r="P47" s="34">
        <v>90</v>
      </c>
      <c r="Q47" s="118" t="s">
        <v>761</v>
      </c>
      <c r="R47" s="118" t="s">
        <v>810</v>
      </c>
      <c r="S47" s="45">
        <v>72.099999999999994</v>
      </c>
      <c r="T47" s="45" t="s">
        <v>95</v>
      </c>
      <c r="U47" s="45">
        <v>3.5</v>
      </c>
      <c r="V47" s="45">
        <v>1</v>
      </c>
      <c r="W47" s="45">
        <v>4.5</v>
      </c>
      <c r="X47" s="45" t="s">
        <v>246</v>
      </c>
      <c r="Y47" s="45"/>
      <c r="AA47" s="45">
        <f t="shared" si="2"/>
        <v>30</v>
      </c>
      <c r="AB47" s="45" t="s">
        <v>71</v>
      </c>
      <c r="AC47" s="45">
        <v>63</v>
      </c>
      <c r="AD47" s="45" t="s">
        <v>796</v>
      </c>
      <c r="AE47" s="45" t="s">
        <v>795</v>
      </c>
      <c r="AF47" s="45">
        <v>10.3</v>
      </c>
      <c r="AG47" s="45" t="s">
        <v>104</v>
      </c>
      <c r="AH47" s="45">
        <v>3.2</v>
      </c>
      <c r="AI47" s="45">
        <v>1</v>
      </c>
      <c r="AJ47" s="45">
        <v>4.2</v>
      </c>
      <c r="AK47" s="45" t="s">
        <v>246</v>
      </c>
      <c r="AL47" s="32"/>
    </row>
    <row r="48" spans="1:38" ht="15.75">
      <c r="A48" s="433" t="s">
        <v>38</v>
      </c>
      <c r="B48" s="433"/>
      <c r="C48" s="435"/>
      <c r="D48" s="436"/>
      <c r="E48" s="436"/>
      <c r="F48" s="436"/>
      <c r="G48" s="432"/>
      <c r="H48" s="432"/>
      <c r="I48" s="432"/>
      <c r="J48" s="432"/>
      <c r="K48" s="432"/>
      <c r="L48" s="432"/>
      <c r="N48" s="45">
        <f t="shared" si="1"/>
        <v>34</v>
      </c>
      <c r="O48" s="45" t="s">
        <v>71</v>
      </c>
      <c r="P48" s="34">
        <v>90</v>
      </c>
      <c r="Q48" s="118" t="s">
        <v>811</v>
      </c>
      <c r="R48" s="118" t="s">
        <v>812</v>
      </c>
      <c r="S48" s="45">
        <v>65.400000000000006</v>
      </c>
      <c r="T48" s="45" t="s">
        <v>95</v>
      </c>
      <c r="U48" s="45">
        <v>3.5</v>
      </c>
      <c r="V48" s="45">
        <v>1</v>
      </c>
      <c r="W48" s="45">
        <v>4.5</v>
      </c>
      <c r="X48" s="45" t="s">
        <v>246</v>
      </c>
      <c r="Y48" s="45"/>
      <c r="AA48" s="45">
        <f t="shared" si="2"/>
        <v>31</v>
      </c>
      <c r="AB48" s="45" t="s">
        <v>71</v>
      </c>
      <c r="AC48" s="45">
        <v>75</v>
      </c>
      <c r="AD48" s="70" t="s">
        <v>631</v>
      </c>
      <c r="AE48" s="70" t="s">
        <v>446</v>
      </c>
      <c r="AF48" s="45">
        <v>108.7</v>
      </c>
      <c r="AG48" s="45" t="s">
        <v>104</v>
      </c>
      <c r="AH48" s="45">
        <v>3.2</v>
      </c>
      <c r="AI48" s="45">
        <v>1</v>
      </c>
      <c r="AJ48" s="45">
        <v>4.2</v>
      </c>
      <c r="AK48" s="45" t="s">
        <v>246</v>
      </c>
      <c r="AL48" s="32"/>
    </row>
    <row r="49" spans="1:38">
      <c r="N49" s="45">
        <f t="shared" si="1"/>
        <v>35</v>
      </c>
      <c r="O49" s="45" t="s">
        <v>71</v>
      </c>
      <c r="P49" s="34">
        <v>90</v>
      </c>
      <c r="Q49" s="118" t="s">
        <v>810</v>
      </c>
      <c r="R49" s="118" t="s">
        <v>812</v>
      </c>
      <c r="S49" s="45">
        <v>6.1</v>
      </c>
      <c r="T49" s="45" t="s">
        <v>95</v>
      </c>
      <c r="U49" s="45">
        <v>3.5</v>
      </c>
      <c r="V49" s="45">
        <v>1</v>
      </c>
      <c r="W49" s="45">
        <v>4.5</v>
      </c>
      <c r="X49" s="45" t="s">
        <v>246</v>
      </c>
      <c r="Y49" s="45"/>
      <c r="AA49" s="45">
        <f t="shared" si="2"/>
        <v>32</v>
      </c>
      <c r="AB49" s="45" t="s">
        <v>71</v>
      </c>
      <c r="AC49" s="45">
        <v>75</v>
      </c>
      <c r="AD49" s="119" t="s">
        <v>821</v>
      </c>
      <c r="AE49" s="119" t="s">
        <v>743</v>
      </c>
      <c r="AF49" s="45">
        <v>44.5</v>
      </c>
      <c r="AG49" s="45" t="s">
        <v>104</v>
      </c>
      <c r="AH49" s="45">
        <v>3.2</v>
      </c>
      <c r="AI49" s="45">
        <v>1</v>
      </c>
      <c r="AJ49" s="45">
        <v>4.2</v>
      </c>
      <c r="AK49" s="45" t="s">
        <v>246</v>
      </c>
      <c r="AL49" s="32"/>
    </row>
    <row r="50" spans="1:38">
      <c r="C50">
        <v>63</v>
      </c>
      <c r="D50">
        <v>75</v>
      </c>
      <c r="E50">
        <v>90</v>
      </c>
      <c r="F50">
        <v>250</v>
      </c>
      <c r="N50" s="45">
        <f t="shared" si="1"/>
        <v>36</v>
      </c>
      <c r="O50" s="45" t="s">
        <v>71</v>
      </c>
      <c r="P50" s="34">
        <v>75</v>
      </c>
      <c r="Q50" s="119" t="s">
        <v>812</v>
      </c>
      <c r="R50" s="119"/>
      <c r="S50" s="45">
        <v>292.8</v>
      </c>
      <c r="T50" s="45" t="s">
        <v>95</v>
      </c>
      <c r="U50" s="45">
        <v>3.5</v>
      </c>
      <c r="V50" s="45">
        <v>1</v>
      </c>
      <c r="W50" s="45">
        <v>4.5</v>
      </c>
      <c r="X50" s="45" t="s">
        <v>246</v>
      </c>
      <c r="Y50" s="45"/>
      <c r="AA50" s="45">
        <f t="shared" si="2"/>
        <v>33</v>
      </c>
      <c r="AB50" s="45" t="s">
        <v>71</v>
      </c>
      <c r="AC50" s="45">
        <v>90</v>
      </c>
      <c r="AD50" s="118" t="s">
        <v>778</v>
      </c>
      <c r="AE50" s="118" t="s">
        <v>838</v>
      </c>
      <c r="AF50" s="45">
        <v>97.5</v>
      </c>
      <c r="AG50" s="45" t="s">
        <v>104</v>
      </c>
      <c r="AH50" s="45">
        <v>3.2</v>
      </c>
      <c r="AI50" s="45">
        <v>1</v>
      </c>
      <c r="AJ50" s="45">
        <v>4.2</v>
      </c>
      <c r="AK50" s="45" t="s">
        <v>246</v>
      </c>
      <c r="AL50" s="32"/>
    </row>
    <row r="51" spans="1:38" ht="15.75">
      <c r="C51">
        <f>+SUMIF($C$15:$C$43,C50,$F$15:$F$43)</f>
        <v>695.8</v>
      </c>
      <c r="D51">
        <f t="shared" ref="D51:F51" si="3">+SUMIF($C$15:$C$43,D50,$F$15:$F$43)</f>
        <v>384.1</v>
      </c>
      <c r="E51">
        <f t="shared" si="3"/>
        <v>513.79999999999995</v>
      </c>
      <c r="F51">
        <f t="shared" si="3"/>
        <v>740</v>
      </c>
      <c r="N51" s="111"/>
      <c r="O51" s="458" t="s">
        <v>57</v>
      </c>
      <c r="P51" s="459"/>
      <c r="Q51" s="459"/>
      <c r="R51" s="459"/>
      <c r="S51" s="460"/>
      <c r="T51" s="111" t="s">
        <v>58</v>
      </c>
      <c r="U51" s="111"/>
      <c r="V51" s="111"/>
      <c r="W51" s="111" t="s">
        <v>34</v>
      </c>
      <c r="X51" s="111"/>
      <c r="Y51" s="111"/>
      <c r="AA51" s="45">
        <f t="shared" si="2"/>
        <v>34</v>
      </c>
      <c r="AB51" s="45" t="s">
        <v>71</v>
      </c>
      <c r="AC51" s="45">
        <v>110</v>
      </c>
      <c r="AD51" s="70" t="s">
        <v>835</v>
      </c>
      <c r="AE51" s="70" t="s">
        <v>834</v>
      </c>
      <c r="AF51" s="45">
        <v>168.1</v>
      </c>
      <c r="AG51" s="45" t="s">
        <v>104</v>
      </c>
      <c r="AH51" s="45">
        <v>3.2</v>
      </c>
      <c r="AI51" s="45">
        <v>1</v>
      </c>
      <c r="AJ51" s="45">
        <v>4.2</v>
      </c>
      <c r="AK51" s="45" t="s">
        <v>246</v>
      </c>
      <c r="AL51" s="32"/>
    </row>
    <row r="52" spans="1:38" ht="15.75">
      <c r="N52" s="453" t="s">
        <v>35</v>
      </c>
      <c r="O52" s="454"/>
      <c r="P52" s="455"/>
      <c r="Q52" s="456"/>
      <c r="R52" s="456"/>
      <c r="S52" s="457"/>
      <c r="T52" s="455"/>
      <c r="U52" s="457"/>
      <c r="V52" s="455"/>
      <c r="W52" s="456"/>
      <c r="X52" s="456"/>
      <c r="Y52" s="457"/>
      <c r="AA52" s="45">
        <f t="shared" si="2"/>
        <v>35</v>
      </c>
      <c r="AB52" s="45" t="s">
        <v>71</v>
      </c>
      <c r="AC52" s="45">
        <v>63</v>
      </c>
      <c r="AD52" s="45" t="s">
        <v>719</v>
      </c>
      <c r="AE52" s="45" t="s">
        <v>656</v>
      </c>
      <c r="AF52" s="45">
        <v>111.3</v>
      </c>
      <c r="AG52" s="45" t="s">
        <v>104</v>
      </c>
      <c r="AH52" s="45">
        <v>3.2</v>
      </c>
      <c r="AI52" s="45">
        <v>1</v>
      </c>
      <c r="AJ52" s="45">
        <v>4.2</v>
      </c>
      <c r="AK52" s="45" t="s">
        <v>246</v>
      </c>
      <c r="AL52" s="32"/>
    </row>
    <row r="53" spans="1:38" ht="15.75">
      <c r="N53" s="453" t="s">
        <v>36</v>
      </c>
      <c r="O53" s="454"/>
      <c r="P53" s="455" t="s">
        <v>96</v>
      </c>
      <c r="Q53" s="456"/>
      <c r="R53" s="456"/>
      <c r="S53" s="457"/>
      <c r="T53" s="455"/>
      <c r="U53" s="457"/>
      <c r="V53" s="455"/>
      <c r="W53" s="456"/>
      <c r="X53" s="456"/>
      <c r="Y53" s="457"/>
      <c r="AA53" s="45">
        <f t="shared" si="2"/>
        <v>36</v>
      </c>
      <c r="AB53" s="45" t="s">
        <v>71</v>
      </c>
      <c r="AC53" s="45">
        <v>63</v>
      </c>
      <c r="AD53" s="45" t="s">
        <v>832</v>
      </c>
      <c r="AE53" s="45" t="s">
        <v>631</v>
      </c>
      <c r="AF53" s="45">
        <v>170.3</v>
      </c>
      <c r="AG53" s="45" t="s">
        <v>104</v>
      </c>
      <c r="AH53" s="45">
        <v>3.2</v>
      </c>
      <c r="AI53" s="45">
        <v>1</v>
      </c>
      <c r="AJ53" s="45">
        <v>4.2</v>
      </c>
      <c r="AK53" s="45" t="s">
        <v>246</v>
      </c>
      <c r="AL53" s="32"/>
    </row>
    <row r="54" spans="1:38" ht="16.5" thickBot="1">
      <c r="N54" s="453" t="s">
        <v>37</v>
      </c>
      <c r="O54" s="454"/>
      <c r="P54" s="455" t="s">
        <v>753</v>
      </c>
      <c r="Q54" s="456"/>
      <c r="R54" s="456"/>
      <c r="S54" s="457"/>
      <c r="T54" s="455"/>
      <c r="U54" s="457"/>
      <c r="V54" s="455"/>
      <c r="W54" s="456"/>
      <c r="X54" s="456"/>
      <c r="Y54" s="457"/>
      <c r="AA54" s="45">
        <f t="shared" si="2"/>
        <v>37</v>
      </c>
      <c r="AB54" s="45" t="s">
        <v>71</v>
      </c>
      <c r="AC54" s="45">
        <v>63</v>
      </c>
      <c r="AD54" s="45" t="s">
        <v>829</v>
      </c>
      <c r="AE54" s="45" t="s">
        <v>707</v>
      </c>
      <c r="AF54" s="45">
        <v>169.4</v>
      </c>
      <c r="AG54" s="45" t="s">
        <v>104</v>
      </c>
      <c r="AH54" s="45">
        <v>3.2</v>
      </c>
      <c r="AI54" s="45">
        <v>1</v>
      </c>
      <c r="AJ54" s="45">
        <v>4.2</v>
      </c>
      <c r="AK54" s="45" t="s">
        <v>246</v>
      </c>
      <c r="AL54" s="32"/>
    </row>
    <row r="55" spans="1:38" ht="23.25">
      <c r="A55" s="316"/>
      <c r="B55" s="318" t="s">
        <v>40</v>
      </c>
      <c r="C55" s="319"/>
      <c r="D55" s="319"/>
      <c r="E55" s="319"/>
      <c r="F55" s="319"/>
      <c r="G55" s="319"/>
      <c r="H55" s="320"/>
      <c r="I55" s="12"/>
      <c r="J55" s="9"/>
      <c r="K55" s="9"/>
      <c r="L55" s="10"/>
      <c r="N55" s="433" t="s">
        <v>38</v>
      </c>
      <c r="O55" s="433"/>
      <c r="P55" s="435"/>
      <c r="Q55" s="436"/>
      <c r="R55" s="436"/>
      <c r="S55" s="436"/>
      <c r="T55" s="432"/>
      <c r="U55" s="432"/>
      <c r="V55" s="432"/>
      <c r="W55" s="432"/>
      <c r="X55" s="432"/>
      <c r="Y55" s="432"/>
      <c r="AA55" s="45">
        <f t="shared" si="2"/>
        <v>38</v>
      </c>
      <c r="AB55" s="45" t="s">
        <v>71</v>
      </c>
      <c r="AC55" s="45">
        <v>63</v>
      </c>
      <c r="AD55" s="45" t="s">
        <v>785</v>
      </c>
      <c r="AE55" s="45" t="s">
        <v>547</v>
      </c>
      <c r="AF55" s="45">
        <v>30.1</v>
      </c>
      <c r="AG55" s="45" t="s">
        <v>104</v>
      </c>
      <c r="AH55" s="45">
        <v>3.2</v>
      </c>
      <c r="AI55" s="45">
        <v>1</v>
      </c>
      <c r="AJ55" s="45">
        <v>4.2</v>
      </c>
      <c r="AK55" s="45" t="s">
        <v>246</v>
      </c>
      <c r="AL55" s="32"/>
    </row>
    <row r="56" spans="1:38" ht="23.25">
      <c r="A56" s="317"/>
      <c r="B56" s="321"/>
      <c r="C56" s="322"/>
      <c r="D56" s="322"/>
      <c r="E56" s="322"/>
      <c r="F56" s="322"/>
      <c r="G56" s="322"/>
      <c r="H56" s="323"/>
      <c r="I56" s="13"/>
      <c r="L56" s="11"/>
      <c r="N56" s="100"/>
      <c r="AA56" s="111"/>
      <c r="AB56" s="458" t="s">
        <v>57</v>
      </c>
      <c r="AC56" s="459"/>
      <c r="AD56" s="459"/>
      <c r="AE56" s="459"/>
      <c r="AF56" s="460"/>
      <c r="AG56" s="111" t="s">
        <v>58</v>
      </c>
      <c r="AH56" s="111"/>
      <c r="AI56" s="111"/>
      <c r="AJ56" s="111" t="s">
        <v>34</v>
      </c>
      <c r="AK56" s="111"/>
      <c r="AL56" s="111"/>
    </row>
    <row r="57" spans="1:38" ht="23.25">
      <c r="A57" s="317"/>
      <c r="B57" s="321"/>
      <c r="C57" s="322"/>
      <c r="D57" s="322"/>
      <c r="E57" s="322"/>
      <c r="F57" s="322"/>
      <c r="G57" s="322"/>
      <c r="H57" s="323"/>
      <c r="I57" s="13"/>
      <c r="L57" s="11"/>
      <c r="N57" s="100"/>
      <c r="R57">
        <v>63</v>
      </c>
      <c r="S57">
        <v>75</v>
      </c>
      <c r="T57">
        <v>90</v>
      </c>
      <c r="U57">
        <v>110</v>
      </c>
      <c r="AA57" s="453" t="s">
        <v>35</v>
      </c>
      <c r="AB57" s="454"/>
      <c r="AC57" s="455"/>
      <c r="AD57" s="456"/>
      <c r="AE57" s="456"/>
      <c r="AF57" s="457"/>
      <c r="AG57" s="455"/>
      <c r="AH57" s="457"/>
      <c r="AI57" s="455"/>
      <c r="AJ57" s="456"/>
      <c r="AK57" s="456"/>
      <c r="AL57" s="457"/>
    </row>
    <row r="58" spans="1:38" ht="23.25">
      <c r="A58" s="317"/>
      <c r="B58" s="321"/>
      <c r="C58" s="322"/>
      <c r="D58" s="322"/>
      <c r="E58" s="322"/>
      <c r="F58" s="322"/>
      <c r="G58" s="322"/>
      <c r="H58" s="323"/>
      <c r="I58" s="13"/>
      <c r="L58" s="11"/>
      <c r="N58" s="100"/>
      <c r="R58">
        <f>+SUMIF($P$15:$P$50,R57,$S$15:$S$50)</f>
        <v>430.40000000000003</v>
      </c>
      <c r="S58">
        <f t="shared" ref="S58:U58" si="4">+SUMIF($P$15:$P$50,S57,$S$15:$S$50)</f>
        <v>1033.5999999999999</v>
      </c>
      <c r="T58">
        <f t="shared" si="4"/>
        <v>1368.3999999999999</v>
      </c>
      <c r="U58">
        <f t="shared" si="4"/>
        <v>851.90000000000009</v>
      </c>
      <c r="AA58" s="453" t="s">
        <v>36</v>
      </c>
      <c r="AB58" s="454"/>
      <c r="AC58" s="455" t="s">
        <v>96</v>
      </c>
      <c r="AD58" s="456"/>
      <c r="AE58" s="456"/>
      <c r="AF58" s="457"/>
      <c r="AG58" s="455"/>
      <c r="AH58" s="457"/>
      <c r="AI58" s="455"/>
      <c r="AJ58" s="456"/>
      <c r="AK58" s="456"/>
      <c r="AL58" s="457"/>
    </row>
    <row r="59" spans="1:38" ht="16.5">
      <c r="A59" s="310" t="s">
        <v>54</v>
      </c>
      <c r="B59" s="311"/>
      <c r="C59" s="24" t="s">
        <v>64</v>
      </c>
      <c r="D59" s="25"/>
      <c r="E59" s="25"/>
      <c r="F59" s="25"/>
      <c r="G59" s="25"/>
      <c r="H59" s="25"/>
      <c r="I59" s="25"/>
      <c r="J59" s="25"/>
      <c r="K59" s="25"/>
      <c r="L59" s="26"/>
      <c r="AA59" s="453" t="s">
        <v>37</v>
      </c>
      <c r="AB59" s="454"/>
      <c r="AC59" s="455" t="s">
        <v>753</v>
      </c>
      <c r="AD59" s="456"/>
      <c r="AE59" s="456"/>
      <c r="AF59" s="457"/>
      <c r="AG59" s="455"/>
      <c r="AH59" s="457"/>
      <c r="AI59" s="455"/>
      <c r="AJ59" s="456"/>
      <c r="AK59" s="456"/>
      <c r="AL59" s="457"/>
    </row>
    <row r="60" spans="1:38" ht="16.5">
      <c r="A60" s="310" t="s">
        <v>59</v>
      </c>
      <c r="B60" s="311"/>
      <c r="C60" s="24" t="s">
        <v>61</v>
      </c>
      <c r="D60" s="25"/>
      <c r="E60" s="25"/>
      <c r="F60" s="25"/>
      <c r="G60" s="25"/>
      <c r="H60" s="25"/>
      <c r="I60" s="25"/>
      <c r="J60" s="25"/>
      <c r="K60" s="25"/>
      <c r="L60" s="26"/>
      <c r="AA60" s="433" t="s">
        <v>38</v>
      </c>
      <c r="AB60" s="433"/>
      <c r="AC60" s="435"/>
      <c r="AD60" s="436"/>
      <c r="AE60" s="436"/>
      <c r="AF60" s="436"/>
      <c r="AG60" s="432"/>
      <c r="AH60" s="432"/>
      <c r="AI60" s="432"/>
      <c r="AJ60" s="432"/>
      <c r="AK60" s="432"/>
      <c r="AL60" s="432"/>
    </row>
    <row r="61" spans="1:38" ht="16.5">
      <c r="A61" s="324" t="s">
        <v>62</v>
      </c>
      <c r="B61" s="325"/>
      <c r="C61" s="24" t="s">
        <v>63</v>
      </c>
      <c r="D61" s="25"/>
      <c r="E61" s="25"/>
      <c r="F61" s="25"/>
      <c r="G61" s="25"/>
      <c r="H61" s="25"/>
      <c r="I61" s="25"/>
      <c r="J61" s="25"/>
      <c r="K61" s="25"/>
      <c r="L61" s="26"/>
    </row>
    <row r="62" spans="1:38" ht="16.5">
      <c r="A62" s="310" t="s">
        <v>55</v>
      </c>
      <c r="B62" s="311"/>
      <c r="C62" s="24" t="s">
        <v>53</v>
      </c>
      <c r="D62" s="25"/>
      <c r="E62" s="25"/>
      <c r="F62" s="25"/>
      <c r="G62" s="25"/>
      <c r="H62" s="25"/>
      <c r="I62" s="25"/>
      <c r="J62" s="25"/>
      <c r="K62" s="25"/>
      <c r="L62" s="26"/>
      <c r="AC62" s="100">
        <v>63</v>
      </c>
      <c r="AD62" s="100">
        <v>75</v>
      </c>
      <c r="AE62" s="100">
        <v>90</v>
      </c>
      <c r="AF62" s="100">
        <v>110</v>
      </c>
    </row>
    <row r="63" spans="1:38" ht="15.75">
      <c r="A63" s="312" t="s">
        <v>109</v>
      </c>
      <c r="B63" s="313"/>
      <c r="C63" s="313"/>
      <c r="D63" s="313"/>
      <c r="E63" s="313"/>
      <c r="F63" s="313"/>
      <c r="G63" s="313"/>
      <c r="H63" s="313"/>
      <c r="I63" s="313"/>
      <c r="J63" s="313"/>
      <c r="K63" s="313"/>
      <c r="L63" s="314"/>
      <c r="R63" s="122"/>
      <c r="S63" s="121"/>
      <c r="T63" s="123"/>
      <c r="U63" s="124"/>
      <c r="AC63" s="100">
        <f>+SUMIF($AC$18:$AC$55,AC62,$AF$18:$AF$55)</f>
        <v>1646.6999999999998</v>
      </c>
      <c r="AD63" s="100">
        <f t="shared" ref="AD63:AE63" si="5">+SUMIF($AC$18:$AC$55,AD62,$AF$18:$AF$55)</f>
        <v>788.2</v>
      </c>
      <c r="AE63" s="100">
        <f t="shared" si="5"/>
        <v>226.79999999999998</v>
      </c>
      <c r="AF63" s="100">
        <f>+SUMIF($AC$18:$AC$55,AF62,$AF$18:$AF$55)</f>
        <v>745.69999999999993</v>
      </c>
    </row>
    <row r="64" spans="1:38" ht="15.75">
      <c r="A64" s="18" t="s">
        <v>41</v>
      </c>
      <c r="B64" s="43">
        <v>44968</v>
      </c>
      <c r="C64" s="14"/>
      <c r="D64" s="14"/>
      <c r="E64" s="14"/>
      <c r="F64" s="14"/>
      <c r="G64" s="15" t="s">
        <v>42</v>
      </c>
      <c r="H64" s="44">
        <v>44968</v>
      </c>
      <c r="I64" s="14"/>
      <c r="J64" s="14"/>
      <c r="K64" s="14"/>
      <c r="L64" s="19"/>
      <c r="R64">
        <v>63</v>
      </c>
      <c r="S64">
        <v>75</v>
      </c>
      <c r="T64">
        <v>90</v>
      </c>
      <c r="U64">
        <v>110</v>
      </c>
      <c r="V64">
        <v>250</v>
      </c>
    </row>
    <row r="65" spans="1:22">
      <c r="A65" s="326"/>
      <c r="B65" s="327"/>
      <c r="C65" s="327"/>
      <c r="D65" s="327"/>
      <c r="E65" s="327"/>
      <c r="F65" s="327"/>
      <c r="G65" s="327"/>
      <c r="H65" s="327"/>
      <c r="I65" s="327"/>
      <c r="J65" s="327"/>
      <c r="K65" s="327"/>
      <c r="L65" s="328"/>
      <c r="P65" s="461" t="s">
        <v>836</v>
      </c>
      <c r="Q65" s="461"/>
      <c r="R65">
        <f>+C51+R58+AC63+E95</f>
        <v>3083.8999999999996</v>
      </c>
      <c r="S65">
        <f>+D51+S58+AD63+F95</f>
        <v>2760.8999999999996</v>
      </c>
      <c r="T65">
        <f>+E51+T58+AE63</f>
        <v>2109</v>
      </c>
      <c r="U65">
        <f>+U58+G95+AF63</f>
        <v>3011.5</v>
      </c>
      <c r="V65">
        <f>+F51</f>
        <v>740</v>
      </c>
    </row>
    <row r="66" spans="1:22">
      <c r="A66" s="18" t="s">
        <v>155</v>
      </c>
      <c r="B66" s="7"/>
      <c r="C66" s="7"/>
      <c r="D66" s="29"/>
      <c r="E66" s="15"/>
      <c r="F66" s="16"/>
      <c r="G66" s="15" t="s">
        <v>43</v>
      </c>
      <c r="H66" s="35">
        <v>44968</v>
      </c>
      <c r="I66" s="17"/>
      <c r="J66" s="17"/>
      <c r="K66" s="17"/>
      <c r="L66" s="20"/>
    </row>
    <row r="67" spans="1:22">
      <c r="A67" s="334" t="s">
        <v>44</v>
      </c>
      <c r="B67" s="332" t="s">
        <v>45</v>
      </c>
      <c r="C67" s="315" t="s">
        <v>46</v>
      </c>
      <c r="D67" s="315" t="s">
        <v>69</v>
      </c>
      <c r="E67" s="315" t="s">
        <v>70</v>
      </c>
      <c r="F67" s="315" t="s">
        <v>47</v>
      </c>
      <c r="G67" s="335" t="s">
        <v>48</v>
      </c>
      <c r="H67" s="329" t="s">
        <v>49</v>
      </c>
      <c r="I67" s="330"/>
      <c r="J67" s="331"/>
      <c r="K67" s="332" t="s">
        <v>26</v>
      </c>
      <c r="L67" s="333" t="s">
        <v>50</v>
      </c>
    </row>
    <row r="68" spans="1:22" ht="45">
      <c r="A68" s="334"/>
      <c r="B68" s="332"/>
      <c r="C68" s="315"/>
      <c r="D68" s="315"/>
      <c r="E68" s="315"/>
      <c r="F68" s="315"/>
      <c r="G68" s="335"/>
      <c r="H68" s="27" t="s">
        <v>51</v>
      </c>
      <c r="I68" s="28" t="s">
        <v>52</v>
      </c>
      <c r="J68" s="27" t="s">
        <v>56</v>
      </c>
      <c r="K68" s="332"/>
      <c r="L68" s="333"/>
      <c r="P68" s="462" t="s">
        <v>837</v>
      </c>
      <c r="Q68" s="462"/>
      <c r="R68" s="45" t="e">
        <f>+SUMIF('[153]ATTARASAND KHAYATHI'!$G$5:$G$136,'[153]ATTARASAND KHAYATHI'!C137,'[153]ATTARASAND KHAYATHI'!$H$5:$H$136)</f>
        <v>#VALUE!</v>
      </c>
      <c r="S68" s="45" t="e">
        <f>+SUMIF('[153]ATTARASAND KHAYATHI'!$G$5:$G$136,'[153]ATTARASAND KHAYATHI'!D137,'[153]ATTARASAND KHAYATHI'!$H$5:$H$136)</f>
        <v>#VALUE!</v>
      </c>
      <c r="T68" s="45" t="e">
        <f>+SUMIF('[153]ATTARASAND KHAYATHI'!$G$5:$G$136,'[153]ATTARASAND KHAYATHI'!E137,'[153]ATTARASAND KHAYATHI'!$H$5:$H$136)</f>
        <v>#VALUE!</v>
      </c>
      <c r="U68" s="45">
        <f>+AF63+U58+G95</f>
        <v>3011.5</v>
      </c>
      <c r="V68" s="45" t="e">
        <f>+SUMIF('[153]ATTARASAND KHAYATHI'!$G$5:$G$136,'[153]ATTARASAND KHAYATHI'!G137,'[153]ATTARASAND KHAYATHI'!$H$5:$H$136)</f>
        <v>#VALUE!</v>
      </c>
    </row>
    <row r="69" spans="1:22" ht="15.75">
      <c r="A69" s="30">
        <v>1</v>
      </c>
      <c r="B69" s="41" t="s">
        <v>71</v>
      </c>
      <c r="C69" s="41">
        <v>110</v>
      </c>
      <c r="D69" s="117" t="s">
        <v>121</v>
      </c>
      <c r="E69" s="117" t="s">
        <v>122</v>
      </c>
      <c r="F69" s="42">
        <v>642</v>
      </c>
      <c r="G69" s="42">
        <v>5.5</v>
      </c>
      <c r="H69" s="34" t="s">
        <v>153</v>
      </c>
      <c r="I69" s="34" t="s">
        <v>152</v>
      </c>
      <c r="J69" s="34" t="s">
        <v>154</v>
      </c>
      <c r="K69" s="32"/>
      <c r="L69" s="33"/>
    </row>
    <row r="70" spans="1:22" ht="15.75">
      <c r="A70" s="30">
        <f>A69+1</f>
        <v>2</v>
      </c>
      <c r="B70" s="41" t="s">
        <v>71</v>
      </c>
      <c r="C70" s="41">
        <v>110</v>
      </c>
      <c r="D70" s="117" t="s">
        <v>136</v>
      </c>
      <c r="E70" s="117" t="s">
        <v>137</v>
      </c>
      <c r="F70" s="42">
        <v>216</v>
      </c>
      <c r="G70" s="42">
        <v>5.5</v>
      </c>
      <c r="H70" s="34" t="s">
        <v>153</v>
      </c>
      <c r="I70" s="34" t="s">
        <v>152</v>
      </c>
      <c r="J70" s="34" t="s">
        <v>154</v>
      </c>
      <c r="K70" s="32"/>
      <c r="L70" s="33"/>
      <c r="R70" t="e">
        <f>+R68-R65</f>
        <v>#VALUE!</v>
      </c>
      <c r="S70" t="e">
        <f t="shared" ref="S70:V70" si="6">+S68-S65</f>
        <v>#VALUE!</v>
      </c>
      <c r="T70" t="e">
        <f t="shared" si="6"/>
        <v>#VALUE!</v>
      </c>
      <c r="U70">
        <f>+U68-U65</f>
        <v>0</v>
      </c>
      <c r="V70" t="e">
        <f t="shared" si="6"/>
        <v>#VALUE!</v>
      </c>
    </row>
    <row r="71" spans="1:22" ht="15.75">
      <c r="A71" s="30">
        <f t="shared" ref="A71:A85" si="7">A70+1</f>
        <v>3</v>
      </c>
      <c r="B71" s="41" t="s">
        <v>71</v>
      </c>
      <c r="C71" s="41">
        <v>110</v>
      </c>
      <c r="D71" s="41" t="s">
        <v>137</v>
      </c>
      <c r="E71" s="41" t="s">
        <v>138</v>
      </c>
      <c r="F71" s="42">
        <v>107</v>
      </c>
      <c r="G71" s="42">
        <v>5.5</v>
      </c>
      <c r="H71" s="34" t="s">
        <v>153</v>
      </c>
      <c r="I71" s="34" t="s">
        <v>152</v>
      </c>
      <c r="J71" s="34" t="s">
        <v>154</v>
      </c>
      <c r="K71" s="32"/>
      <c r="L71" s="33"/>
    </row>
    <row r="72" spans="1:22" ht="15.75">
      <c r="A72" s="30">
        <f t="shared" si="7"/>
        <v>4</v>
      </c>
      <c r="B72" s="41" t="s">
        <v>71</v>
      </c>
      <c r="C72" s="41">
        <v>110</v>
      </c>
      <c r="D72" s="117" t="s">
        <v>138</v>
      </c>
      <c r="E72" s="117" t="s">
        <v>139</v>
      </c>
      <c r="F72" s="42">
        <v>43.8</v>
      </c>
      <c r="G72" s="42">
        <v>5.5</v>
      </c>
      <c r="H72" s="34" t="s">
        <v>153</v>
      </c>
      <c r="I72" s="34" t="s">
        <v>152</v>
      </c>
      <c r="J72" s="34" t="s">
        <v>154</v>
      </c>
      <c r="K72" s="32"/>
      <c r="L72" s="33"/>
    </row>
    <row r="73" spans="1:22" ht="15.75">
      <c r="A73" s="30">
        <f t="shared" si="7"/>
        <v>5</v>
      </c>
      <c r="B73" s="41" t="s">
        <v>71</v>
      </c>
      <c r="C73" s="41">
        <v>110</v>
      </c>
      <c r="D73" s="117" t="s">
        <v>139</v>
      </c>
      <c r="E73" s="117" t="s">
        <v>140</v>
      </c>
      <c r="F73" s="42">
        <v>14.1</v>
      </c>
      <c r="G73" s="42">
        <v>5.5</v>
      </c>
      <c r="H73" s="34" t="s">
        <v>153</v>
      </c>
      <c r="I73" s="34" t="s">
        <v>152</v>
      </c>
      <c r="J73" s="34" t="s">
        <v>154</v>
      </c>
      <c r="K73" s="32"/>
      <c r="L73" s="33"/>
    </row>
    <row r="74" spans="1:22" ht="15.75">
      <c r="A74" s="30">
        <f t="shared" si="7"/>
        <v>6</v>
      </c>
      <c r="B74" s="41" t="s">
        <v>71</v>
      </c>
      <c r="C74" s="41">
        <v>110</v>
      </c>
      <c r="D74" s="41" t="s">
        <v>140</v>
      </c>
      <c r="E74" s="41" t="s">
        <v>141</v>
      </c>
      <c r="F74" s="42">
        <v>48</v>
      </c>
      <c r="G74" s="42">
        <v>5.5</v>
      </c>
      <c r="H74" s="34" t="s">
        <v>153</v>
      </c>
      <c r="I74" s="34" t="s">
        <v>152</v>
      </c>
      <c r="J74" s="34" t="s">
        <v>154</v>
      </c>
      <c r="K74" s="32"/>
      <c r="L74" s="33"/>
    </row>
    <row r="75" spans="1:22" ht="15.75">
      <c r="A75" s="30">
        <f t="shared" si="7"/>
        <v>7</v>
      </c>
      <c r="B75" s="41" t="s">
        <v>71</v>
      </c>
      <c r="C75" s="41">
        <v>110</v>
      </c>
      <c r="D75" s="41" t="s">
        <v>141</v>
      </c>
      <c r="E75" s="41" t="s">
        <v>142</v>
      </c>
      <c r="F75" s="42">
        <v>42</v>
      </c>
      <c r="G75" s="42">
        <v>5.5</v>
      </c>
      <c r="H75" s="34" t="s">
        <v>153</v>
      </c>
      <c r="I75" s="34" t="s">
        <v>152</v>
      </c>
      <c r="J75" s="34" t="s">
        <v>154</v>
      </c>
      <c r="K75" s="32"/>
      <c r="L75" s="33"/>
    </row>
    <row r="76" spans="1:22" ht="15.75">
      <c r="A76" s="30">
        <f t="shared" si="7"/>
        <v>8</v>
      </c>
      <c r="B76" s="41" t="s">
        <v>71</v>
      </c>
      <c r="C76" s="41">
        <v>110</v>
      </c>
      <c r="D76" s="41" t="s">
        <v>143</v>
      </c>
      <c r="E76" s="41" t="s">
        <v>144</v>
      </c>
      <c r="F76" s="42">
        <v>271</v>
      </c>
      <c r="G76" s="42">
        <v>5.5</v>
      </c>
      <c r="H76" s="34" t="s">
        <v>153</v>
      </c>
      <c r="I76" s="34" t="s">
        <v>152</v>
      </c>
      <c r="J76" s="34" t="s">
        <v>154</v>
      </c>
      <c r="K76" s="32"/>
      <c r="L76" s="33"/>
      <c r="O76">
        <v>2333.6999999999998</v>
      </c>
    </row>
    <row r="77" spans="1:22" ht="15.75">
      <c r="A77" s="30">
        <f t="shared" si="7"/>
        <v>9</v>
      </c>
      <c r="B77" s="41" t="s">
        <v>71</v>
      </c>
      <c r="C77" s="41">
        <v>110</v>
      </c>
      <c r="D77" s="41" t="s">
        <v>144</v>
      </c>
      <c r="E77" s="41" t="s">
        <v>145</v>
      </c>
      <c r="F77" s="42">
        <v>20</v>
      </c>
      <c r="G77" s="42">
        <v>5.5</v>
      </c>
      <c r="H77" s="34" t="s">
        <v>153</v>
      </c>
      <c r="I77" s="34" t="s">
        <v>152</v>
      </c>
      <c r="J77" s="34" t="s">
        <v>154</v>
      </c>
      <c r="K77" s="32"/>
      <c r="L77" s="33"/>
      <c r="O77">
        <v>3684.3</v>
      </c>
    </row>
    <row r="78" spans="1:22" ht="15.75">
      <c r="A78" s="30">
        <f t="shared" si="7"/>
        <v>10</v>
      </c>
      <c r="B78" s="41" t="s">
        <v>71</v>
      </c>
      <c r="C78" s="41">
        <v>110</v>
      </c>
      <c r="D78" s="41" t="s">
        <v>145</v>
      </c>
      <c r="E78" s="41" t="s">
        <v>146</v>
      </c>
      <c r="F78" s="42">
        <v>10</v>
      </c>
      <c r="G78" s="42">
        <v>5.5</v>
      </c>
      <c r="H78" s="34" t="s">
        <v>153</v>
      </c>
      <c r="I78" s="34" t="s">
        <v>152</v>
      </c>
      <c r="J78" s="34" t="s">
        <v>154</v>
      </c>
      <c r="K78" s="32"/>
      <c r="L78" s="32"/>
      <c r="O78">
        <v>3407.4</v>
      </c>
    </row>
    <row r="79" spans="1:22" ht="15.75">
      <c r="A79" s="30">
        <f t="shared" si="7"/>
        <v>11</v>
      </c>
      <c r="B79" s="41" t="s">
        <v>71</v>
      </c>
      <c r="C79" s="41">
        <v>63</v>
      </c>
      <c r="D79" s="41" t="s">
        <v>137</v>
      </c>
      <c r="E79" s="41" t="s">
        <v>147</v>
      </c>
      <c r="F79" s="41">
        <v>168</v>
      </c>
      <c r="G79" s="42">
        <v>5.5</v>
      </c>
      <c r="H79" s="34" t="s">
        <v>153</v>
      </c>
      <c r="I79" s="34" t="s">
        <v>152</v>
      </c>
      <c r="J79" s="34" t="s">
        <v>154</v>
      </c>
      <c r="K79" s="32"/>
      <c r="L79" s="32"/>
      <c r="O79">
        <v>2279.9</v>
      </c>
    </row>
    <row r="80" spans="1:22" ht="15.75">
      <c r="A80" s="31">
        <f t="shared" si="7"/>
        <v>12</v>
      </c>
      <c r="B80" s="41" t="s">
        <v>71</v>
      </c>
      <c r="C80" s="41">
        <v>63</v>
      </c>
      <c r="D80" s="41" t="s">
        <v>147</v>
      </c>
      <c r="E80" s="41" t="s">
        <v>148</v>
      </c>
      <c r="F80" s="41">
        <v>13</v>
      </c>
      <c r="G80" s="42">
        <v>5.5</v>
      </c>
      <c r="H80" s="34" t="s">
        <v>153</v>
      </c>
      <c r="I80" s="34" t="s">
        <v>152</v>
      </c>
      <c r="J80" s="34" t="s">
        <v>154</v>
      </c>
      <c r="K80" s="32"/>
      <c r="L80" s="32"/>
    </row>
    <row r="81" spans="1:12" ht="15.75">
      <c r="A81" s="31">
        <f t="shared" si="7"/>
        <v>13</v>
      </c>
      <c r="B81" s="41" t="s">
        <v>71</v>
      </c>
      <c r="C81" s="41">
        <v>63</v>
      </c>
      <c r="D81" s="41" t="s">
        <v>138</v>
      </c>
      <c r="E81" s="41" t="s">
        <v>149</v>
      </c>
      <c r="F81" s="41">
        <v>130</v>
      </c>
      <c r="G81" s="42">
        <v>5.5</v>
      </c>
      <c r="H81" s="34" t="s">
        <v>153</v>
      </c>
      <c r="I81" s="34" t="s">
        <v>152</v>
      </c>
      <c r="J81" s="34" t="s">
        <v>154</v>
      </c>
      <c r="K81" s="32"/>
      <c r="L81" s="32"/>
    </row>
    <row r="82" spans="1:12" ht="15.75">
      <c r="A82" s="31">
        <f t="shared" si="7"/>
        <v>14</v>
      </c>
      <c r="B82" s="41" t="s">
        <v>71</v>
      </c>
      <c r="C82" s="41">
        <v>75</v>
      </c>
      <c r="D82" s="41" t="s">
        <v>147</v>
      </c>
      <c r="E82" s="41" t="s">
        <v>149</v>
      </c>
      <c r="F82" s="41">
        <v>106</v>
      </c>
      <c r="G82" s="42">
        <v>5.5</v>
      </c>
      <c r="H82" s="34" t="s">
        <v>153</v>
      </c>
      <c r="I82" s="34" t="s">
        <v>152</v>
      </c>
      <c r="J82" s="34" t="s">
        <v>154</v>
      </c>
      <c r="K82" s="32"/>
      <c r="L82" s="32"/>
    </row>
    <row r="83" spans="1:12" ht="15.75">
      <c r="A83" s="31">
        <f t="shared" si="7"/>
        <v>15</v>
      </c>
      <c r="B83" s="41" t="s">
        <v>71</v>
      </c>
      <c r="C83" s="41">
        <v>75</v>
      </c>
      <c r="D83" s="41" t="s">
        <v>149</v>
      </c>
      <c r="E83" s="41" t="s">
        <v>150</v>
      </c>
      <c r="F83" s="41">
        <v>73</v>
      </c>
      <c r="G83" s="42">
        <v>5.5</v>
      </c>
      <c r="H83" s="34" t="s">
        <v>153</v>
      </c>
      <c r="I83" s="34" t="s">
        <v>152</v>
      </c>
      <c r="J83" s="34" t="s">
        <v>154</v>
      </c>
      <c r="K83" s="32"/>
      <c r="L83" s="32"/>
    </row>
    <row r="84" spans="1:12" ht="15.75">
      <c r="A84" s="31">
        <f t="shared" si="7"/>
        <v>16</v>
      </c>
      <c r="B84" s="41" t="s">
        <v>71</v>
      </c>
      <c r="C84" s="41">
        <v>75</v>
      </c>
      <c r="D84" s="41" t="s">
        <v>150</v>
      </c>
      <c r="E84" s="41" t="s">
        <v>151</v>
      </c>
      <c r="F84" s="41">
        <v>93</v>
      </c>
      <c r="G84" s="42">
        <v>5.5</v>
      </c>
      <c r="H84" s="34" t="s">
        <v>153</v>
      </c>
      <c r="I84" s="34" t="s">
        <v>152</v>
      </c>
      <c r="J84" s="34" t="s">
        <v>154</v>
      </c>
      <c r="K84" s="32"/>
      <c r="L84" s="32"/>
    </row>
    <row r="85" spans="1:12" ht="15.75">
      <c r="A85" s="31">
        <f t="shared" si="7"/>
        <v>17</v>
      </c>
      <c r="B85" s="41" t="s">
        <v>71</v>
      </c>
      <c r="C85" s="41">
        <v>75</v>
      </c>
      <c r="D85" s="41" t="s">
        <v>151</v>
      </c>
      <c r="E85" s="41" t="s">
        <v>145</v>
      </c>
      <c r="F85" s="41">
        <v>283</v>
      </c>
      <c r="G85" s="42">
        <v>5.5</v>
      </c>
      <c r="H85" s="34" t="s">
        <v>153</v>
      </c>
      <c r="I85" s="34" t="s">
        <v>152</v>
      </c>
      <c r="J85" s="34" t="s">
        <v>154</v>
      </c>
      <c r="K85" s="32"/>
      <c r="L85" s="32"/>
    </row>
    <row r="86" spans="1:12" ht="15.75">
      <c r="A86" s="31"/>
      <c r="B86" s="41"/>
      <c r="C86" s="8"/>
      <c r="D86" s="8"/>
      <c r="E86" s="8"/>
      <c r="F86" s="8"/>
      <c r="G86" s="8"/>
      <c r="H86" s="8"/>
      <c r="I86" s="8"/>
      <c r="J86" s="8"/>
      <c r="K86" s="8"/>
      <c r="L86" s="8"/>
    </row>
    <row r="87" spans="1:12">
      <c r="A87" s="348"/>
      <c r="B87" s="331"/>
      <c r="C87" s="339" t="s">
        <v>57</v>
      </c>
      <c r="D87" s="340"/>
      <c r="E87" s="340"/>
      <c r="F87" s="341"/>
      <c r="G87" s="339" t="s">
        <v>58</v>
      </c>
      <c r="H87" s="340"/>
      <c r="I87" s="341"/>
      <c r="J87" s="339" t="s">
        <v>34</v>
      </c>
      <c r="K87" s="340"/>
      <c r="L87" s="342"/>
    </row>
    <row r="88" spans="1:12">
      <c r="A88" s="343" t="s">
        <v>35</v>
      </c>
      <c r="B88" s="289"/>
      <c r="C88" s="336"/>
      <c r="D88" s="337"/>
      <c r="E88" s="337"/>
      <c r="F88" s="347"/>
      <c r="G88" s="336"/>
      <c r="H88" s="337"/>
      <c r="I88" s="347"/>
      <c r="J88" s="336"/>
      <c r="K88" s="337"/>
      <c r="L88" s="338"/>
    </row>
    <row r="89" spans="1:12">
      <c r="A89" s="343" t="s">
        <v>36</v>
      </c>
      <c r="B89" s="289"/>
      <c r="C89" s="336"/>
      <c r="D89" s="337"/>
      <c r="E89" s="337"/>
      <c r="F89" s="347"/>
      <c r="G89" s="336"/>
      <c r="H89" s="337"/>
      <c r="I89" s="347"/>
      <c r="J89" s="336"/>
      <c r="K89" s="337"/>
      <c r="L89" s="338"/>
    </row>
    <row r="90" spans="1:12">
      <c r="A90" s="343" t="s">
        <v>37</v>
      </c>
      <c r="B90" s="289"/>
      <c r="C90" s="336"/>
      <c r="D90" s="337"/>
      <c r="E90" s="337"/>
      <c r="F90" s="347"/>
      <c r="G90" s="336"/>
      <c r="H90" s="337"/>
      <c r="I90" s="347"/>
      <c r="J90" s="336"/>
      <c r="K90" s="337"/>
      <c r="L90" s="338"/>
    </row>
    <row r="91" spans="1:12" ht="15.75" thickBot="1">
      <c r="A91" s="349" t="s">
        <v>38</v>
      </c>
      <c r="B91" s="350"/>
      <c r="C91" s="354"/>
      <c r="D91" s="355"/>
      <c r="E91" s="355"/>
      <c r="F91" s="356"/>
      <c r="G91" s="354"/>
      <c r="H91" s="355"/>
      <c r="I91" s="356"/>
      <c r="J91" s="354"/>
      <c r="K91" s="355"/>
      <c r="L91" s="357"/>
    </row>
    <row r="94" spans="1:12">
      <c r="E94">
        <v>63</v>
      </c>
      <c r="F94">
        <v>75</v>
      </c>
      <c r="G94">
        <v>110</v>
      </c>
    </row>
    <row r="95" spans="1:12">
      <c r="E95">
        <f>+SUMIF($C$69:$C$85,E94,$F$69:$F$85)</f>
        <v>311</v>
      </c>
      <c r="F95">
        <f t="shared" ref="F95:G95" si="8">+SUMIF($C$69:$C$85,F94,$F$69:$F$85)</f>
        <v>555</v>
      </c>
      <c r="G95">
        <f t="shared" si="8"/>
        <v>1413.9</v>
      </c>
    </row>
  </sheetData>
  <mergeCells count="146">
    <mergeCell ref="A90:B90"/>
    <mergeCell ref="C90:F90"/>
    <mergeCell ref="G90:I90"/>
    <mergeCell ref="J90:L90"/>
    <mergeCell ref="A91:B91"/>
    <mergeCell ref="C91:F91"/>
    <mergeCell ref="G91:I91"/>
    <mergeCell ref="J91:L91"/>
    <mergeCell ref="P65:Q65"/>
    <mergeCell ref="P68:Q68"/>
    <mergeCell ref="A87:B87"/>
    <mergeCell ref="C87:F87"/>
    <mergeCell ref="G87:I87"/>
    <mergeCell ref="J87:L87"/>
    <mergeCell ref="A88:B88"/>
    <mergeCell ref="C88:F88"/>
    <mergeCell ref="G88:I88"/>
    <mergeCell ref="J88:L88"/>
    <mergeCell ref="A89:B89"/>
    <mergeCell ref="C89:F89"/>
    <mergeCell ref="G89:I89"/>
    <mergeCell ref="J89:L89"/>
    <mergeCell ref="A55:A58"/>
    <mergeCell ref="B55:H58"/>
    <mergeCell ref="A59:B59"/>
    <mergeCell ref="A60:B60"/>
    <mergeCell ref="A61:B61"/>
    <mergeCell ref="A62:B62"/>
    <mergeCell ref="A63:L63"/>
    <mergeCell ref="A65:L65"/>
    <mergeCell ref="A67:A68"/>
    <mergeCell ref="B67:B68"/>
    <mergeCell ref="C67:C68"/>
    <mergeCell ref="D67:D68"/>
    <mergeCell ref="E67:E68"/>
    <mergeCell ref="F67:F68"/>
    <mergeCell ref="G67:G68"/>
    <mergeCell ref="H67:J67"/>
    <mergeCell ref="K67:K68"/>
    <mergeCell ref="L67:L68"/>
    <mergeCell ref="AA59:AB59"/>
    <mergeCell ref="AC59:AF59"/>
    <mergeCell ref="AG59:AH59"/>
    <mergeCell ref="AI59:AL59"/>
    <mergeCell ref="AA60:AB60"/>
    <mergeCell ref="AC60:AF60"/>
    <mergeCell ref="AG60:AI60"/>
    <mergeCell ref="AJ60:AL60"/>
    <mergeCell ref="AI57:AL57"/>
    <mergeCell ref="AA58:AB58"/>
    <mergeCell ref="AC58:AF58"/>
    <mergeCell ref="AG58:AH58"/>
    <mergeCell ref="AI58:AL58"/>
    <mergeCell ref="A8:B8"/>
    <mergeCell ref="AB56:AF56"/>
    <mergeCell ref="AA57:AB57"/>
    <mergeCell ref="AC57:AF57"/>
    <mergeCell ref="AG57:AH57"/>
    <mergeCell ref="A1:A4"/>
    <mergeCell ref="B1:I4"/>
    <mergeCell ref="A5:B5"/>
    <mergeCell ref="A6:B6"/>
    <mergeCell ref="A7:B7"/>
    <mergeCell ref="D13:D14"/>
    <mergeCell ref="E13:E14"/>
    <mergeCell ref="F13:F14"/>
    <mergeCell ref="G13:G14"/>
    <mergeCell ref="H13:J13"/>
    <mergeCell ref="A48:B48"/>
    <mergeCell ref="C48:F48"/>
    <mergeCell ref="G48:I48"/>
    <mergeCell ref="J48:L48"/>
    <mergeCell ref="C45:F45"/>
    <mergeCell ref="C46:F46"/>
    <mergeCell ref="N8:O8"/>
    <mergeCell ref="C47:F47"/>
    <mergeCell ref="G45:H45"/>
    <mergeCell ref="G46:H46"/>
    <mergeCell ref="G47:H47"/>
    <mergeCell ref="I45:L45"/>
    <mergeCell ref="I46:L46"/>
    <mergeCell ref="I47:L47"/>
    <mergeCell ref="K13:K14"/>
    <mergeCell ref="L13:L14"/>
    <mergeCell ref="B44:F44"/>
    <mergeCell ref="A9:L9"/>
    <mergeCell ref="A11:L11"/>
    <mergeCell ref="A13:A14"/>
    <mergeCell ref="B13:B14"/>
    <mergeCell ref="C13:C14"/>
    <mergeCell ref="H12:L12"/>
    <mergeCell ref="B12:F12"/>
    <mergeCell ref="X13:X14"/>
    <mergeCell ref="Y13:Y14"/>
    <mergeCell ref="N1:N4"/>
    <mergeCell ref="O1:V4"/>
    <mergeCell ref="N5:O5"/>
    <mergeCell ref="N6:O6"/>
    <mergeCell ref="N7:O7"/>
    <mergeCell ref="O51:S51"/>
    <mergeCell ref="P52:S52"/>
    <mergeCell ref="T52:U52"/>
    <mergeCell ref="V52:Y52"/>
    <mergeCell ref="N9:Y9"/>
    <mergeCell ref="N11:Y11"/>
    <mergeCell ref="N13:N14"/>
    <mergeCell ref="O13:O14"/>
    <mergeCell ref="P13:P14"/>
    <mergeCell ref="Q13:Q14"/>
    <mergeCell ref="R13:R14"/>
    <mergeCell ref="S13:S14"/>
    <mergeCell ref="T13:T14"/>
    <mergeCell ref="U13:W13"/>
    <mergeCell ref="N55:O55"/>
    <mergeCell ref="P55:S55"/>
    <mergeCell ref="T55:V55"/>
    <mergeCell ref="W55:Y55"/>
    <mergeCell ref="N53:O53"/>
    <mergeCell ref="N52:O52"/>
    <mergeCell ref="N54:O54"/>
    <mergeCell ref="P53:S53"/>
    <mergeCell ref="T53:U53"/>
    <mergeCell ref="V53:Y53"/>
    <mergeCell ref="P54:S54"/>
    <mergeCell ref="T54:U54"/>
    <mergeCell ref="V54:Y54"/>
    <mergeCell ref="AA4:AA7"/>
    <mergeCell ref="AB4:AI7"/>
    <mergeCell ref="AA8:AB8"/>
    <mergeCell ref="AA9:AB9"/>
    <mergeCell ref="AA10:AB10"/>
    <mergeCell ref="AK16:AK17"/>
    <mergeCell ref="AL16:AL17"/>
    <mergeCell ref="AB15:AF15"/>
    <mergeCell ref="AH15:AL15"/>
    <mergeCell ref="AA12:AL12"/>
    <mergeCell ref="AA14:AL14"/>
    <mergeCell ref="AA16:AA17"/>
    <mergeCell ref="AB16:AB17"/>
    <mergeCell ref="AC16:AC17"/>
    <mergeCell ref="AD16:AD17"/>
    <mergeCell ref="AE16:AE17"/>
    <mergeCell ref="AF16:AF17"/>
    <mergeCell ref="AG16:AG17"/>
    <mergeCell ref="AH16:AJ16"/>
    <mergeCell ref="AA11:AB11"/>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58"/>
  <sheetViews>
    <sheetView topLeftCell="K13" workbookViewId="0">
      <selection activeCell="T15" sqref="T15:X15"/>
    </sheetView>
  </sheetViews>
  <sheetFormatPr defaultRowHeight="15"/>
  <cols>
    <col min="7" max="7" width="35.140625" bestFit="1" customWidth="1"/>
    <col min="8" max="8" width="11.28515625" customWidth="1"/>
    <col min="9" max="9" width="11.42578125" customWidth="1"/>
    <col min="10" max="10" width="11.5703125" customWidth="1"/>
    <col min="11" max="11" width="19.5703125" customWidth="1"/>
    <col min="12" max="12" width="21.28515625" customWidth="1"/>
    <col min="20" max="20" width="35.140625" bestFit="1" customWidth="1"/>
    <col min="23" max="23" width="11" customWidth="1"/>
    <col min="24" max="24" width="10.42578125" customWidth="1"/>
    <col min="25" max="25" width="14.7109375" customWidth="1"/>
    <col min="33" max="33" width="35.140625" bestFit="1" customWidth="1"/>
    <col min="46" max="46" width="35.140625" bestFit="1" customWidth="1"/>
    <col min="59" max="59" width="35.140625" bestFit="1" customWidth="1"/>
  </cols>
  <sheetData>
    <row r="1" spans="1:64">
      <c r="A1" s="316"/>
      <c r="B1" s="318" t="s">
        <v>40</v>
      </c>
      <c r="C1" s="319"/>
      <c r="D1" s="319"/>
      <c r="E1" s="319"/>
      <c r="F1" s="319"/>
      <c r="G1" s="319"/>
      <c r="H1" s="319"/>
      <c r="I1" s="319"/>
      <c r="J1" s="9"/>
      <c r="K1" s="9"/>
      <c r="L1" s="10"/>
      <c r="N1" s="316"/>
      <c r="O1" s="318" t="s">
        <v>40</v>
      </c>
      <c r="P1" s="319"/>
      <c r="Q1" s="319"/>
      <c r="R1" s="319"/>
      <c r="S1" s="319"/>
      <c r="T1" s="319"/>
      <c r="U1" s="319"/>
      <c r="V1" s="319"/>
      <c r="W1" s="9"/>
      <c r="X1" s="9"/>
      <c r="Y1" s="10"/>
      <c r="AA1" s="316"/>
      <c r="AB1" s="318" t="s">
        <v>40</v>
      </c>
      <c r="AC1" s="319"/>
      <c r="AD1" s="319"/>
      <c r="AE1" s="319"/>
      <c r="AF1" s="319"/>
      <c r="AG1" s="319"/>
      <c r="AH1" s="319"/>
      <c r="AI1" s="319"/>
      <c r="AJ1" s="9"/>
      <c r="AK1" s="9"/>
      <c r="AL1" s="10"/>
      <c r="AN1" s="316"/>
      <c r="AO1" s="318" t="s">
        <v>40</v>
      </c>
      <c r="AP1" s="319"/>
      <c r="AQ1" s="319"/>
      <c r="AR1" s="319"/>
      <c r="AS1" s="319"/>
      <c r="AT1" s="319"/>
      <c r="AU1" s="319"/>
      <c r="AV1" s="319"/>
      <c r="AW1" s="9"/>
      <c r="AX1" s="9"/>
      <c r="AY1" s="10"/>
      <c r="BA1" s="316"/>
      <c r="BB1" s="318" t="s">
        <v>40</v>
      </c>
      <c r="BC1" s="319"/>
      <c r="BD1" s="319"/>
      <c r="BE1" s="319"/>
      <c r="BF1" s="319"/>
      <c r="BG1" s="319"/>
      <c r="BH1" s="319"/>
      <c r="BI1" s="319"/>
      <c r="BJ1" s="9"/>
      <c r="BK1" s="9"/>
      <c r="BL1" s="10"/>
    </row>
    <row r="2" spans="1:64">
      <c r="A2" s="317"/>
      <c r="B2" s="321"/>
      <c r="C2" s="322"/>
      <c r="D2" s="322"/>
      <c r="E2" s="322"/>
      <c r="F2" s="322"/>
      <c r="G2" s="322"/>
      <c r="H2" s="322"/>
      <c r="I2" s="322"/>
      <c r="L2" s="11"/>
      <c r="N2" s="317"/>
      <c r="O2" s="321"/>
      <c r="P2" s="322"/>
      <c r="Q2" s="322"/>
      <c r="R2" s="322"/>
      <c r="S2" s="322"/>
      <c r="T2" s="322"/>
      <c r="U2" s="322"/>
      <c r="V2" s="322"/>
      <c r="Y2" s="11"/>
      <c r="AA2" s="317"/>
      <c r="AB2" s="321"/>
      <c r="AC2" s="322"/>
      <c r="AD2" s="322"/>
      <c r="AE2" s="322"/>
      <c r="AF2" s="322"/>
      <c r="AG2" s="322"/>
      <c r="AH2" s="322"/>
      <c r="AI2" s="322"/>
      <c r="AL2" s="11"/>
      <c r="AN2" s="317"/>
      <c r="AO2" s="321"/>
      <c r="AP2" s="322"/>
      <c r="AQ2" s="322"/>
      <c r="AR2" s="322"/>
      <c r="AS2" s="322"/>
      <c r="AT2" s="322"/>
      <c r="AU2" s="322"/>
      <c r="AV2" s="322"/>
      <c r="AY2" s="11"/>
      <c r="BA2" s="317"/>
      <c r="BB2" s="321"/>
      <c r="BC2" s="322"/>
      <c r="BD2" s="322"/>
      <c r="BE2" s="322"/>
      <c r="BF2" s="322"/>
      <c r="BG2" s="322"/>
      <c r="BH2" s="322"/>
      <c r="BI2" s="322"/>
      <c r="BL2" s="11"/>
    </row>
    <row r="3" spans="1:64">
      <c r="A3" s="317"/>
      <c r="B3" s="321"/>
      <c r="C3" s="322"/>
      <c r="D3" s="322"/>
      <c r="E3" s="322"/>
      <c r="F3" s="322"/>
      <c r="G3" s="322"/>
      <c r="H3" s="322"/>
      <c r="I3" s="322"/>
      <c r="L3" s="11"/>
      <c r="N3" s="317"/>
      <c r="O3" s="321"/>
      <c r="P3" s="322"/>
      <c r="Q3" s="322"/>
      <c r="R3" s="322"/>
      <c r="S3" s="322"/>
      <c r="T3" s="322"/>
      <c r="U3" s="322"/>
      <c r="V3" s="322"/>
      <c r="Y3" s="11"/>
      <c r="AA3" s="317"/>
      <c r="AB3" s="321"/>
      <c r="AC3" s="322"/>
      <c r="AD3" s="322"/>
      <c r="AE3" s="322"/>
      <c r="AF3" s="322"/>
      <c r="AG3" s="322"/>
      <c r="AH3" s="322"/>
      <c r="AI3" s="322"/>
      <c r="AL3" s="11"/>
      <c r="AN3" s="317"/>
      <c r="AO3" s="321"/>
      <c r="AP3" s="322"/>
      <c r="AQ3" s="322"/>
      <c r="AR3" s="322"/>
      <c r="AS3" s="322"/>
      <c r="AT3" s="322"/>
      <c r="AU3" s="322"/>
      <c r="AV3" s="322"/>
      <c r="AY3" s="11"/>
      <c r="BA3" s="317"/>
      <c r="BB3" s="321"/>
      <c r="BC3" s="322"/>
      <c r="BD3" s="322"/>
      <c r="BE3" s="322"/>
      <c r="BF3" s="322"/>
      <c r="BG3" s="322"/>
      <c r="BH3" s="322"/>
      <c r="BI3" s="322"/>
      <c r="BL3" s="11"/>
    </row>
    <row r="4" spans="1:64">
      <c r="A4" s="317"/>
      <c r="B4" s="419"/>
      <c r="C4" s="420"/>
      <c r="D4" s="420"/>
      <c r="E4" s="420"/>
      <c r="F4" s="420"/>
      <c r="G4" s="420"/>
      <c r="H4" s="420"/>
      <c r="I4" s="420"/>
      <c r="L4" s="11"/>
      <c r="N4" s="317"/>
      <c r="O4" s="419"/>
      <c r="P4" s="420"/>
      <c r="Q4" s="420"/>
      <c r="R4" s="420"/>
      <c r="S4" s="420"/>
      <c r="T4" s="420"/>
      <c r="U4" s="420"/>
      <c r="V4" s="420"/>
      <c r="Y4" s="11"/>
      <c r="AA4" s="317"/>
      <c r="AB4" s="419"/>
      <c r="AC4" s="420"/>
      <c r="AD4" s="420"/>
      <c r="AE4" s="420"/>
      <c r="AF4" s="420"/>
      <c r="AG4" s="420"/>
      <c r="AH4" s="420"/>
      <c r="AI4" s="420"/>
      <c r="AL4" s="11"/>
      <c r="AN4" s="317"/>
      <c r="AO4" s="419"/>
      <c r="AP4" s="420"/>
      <c r="AQ4" s="420"/>
      <c r="AR4" s="420"/>
      <c r="AS4" s="420"/>
      <c r="AT4" s="420"/>
      <c r="AU4" s="420"/>
      <c r="AV4" s="420"/>
      <c r="AY4" s="11"/>
      <c r="BA4" s="317"/>
      <c r="BB4" s="419"/>
      <c r="BC4" s="420"/>
      <c r="BD4" s="420"/>
      <c r="BE4" s="420"/>
      <c r="BF4" s="420"/>
      <c r="BG4" s="420"/>
      <c r="BH4" s="420"/>
      <c r="BI4" s="420"/>
      <c r="BL4" s="11"/>
    </row>
    <row r="5" spans="1:64" ht="16.5">
      <c r="A5" s="310" t="s">
        <v>54</v>
      </c>
      <c r="B5" s="311"/>
      <c r="C5" s="24" t="s">
        <v>64</v>
      </c>
      <c r="D5" s="25"/>
      <c r="E5" s="25"/>
      <c r="F5" s="25"/>
      <c r="G5" s="25"/>
      <c r="H5" s="25"/>
      <c r="I5" s="25"/>
      <c r="J5" s="25"/>
      <c r="K5" s="25"/>
      <c r="L5" s="26"/>
      <c r="N5" s="310" t="s">
        <v>54</v>
      </c>
      <c r="O5" s="311"/>
      <c r="P5" s="24" t="s">
        <v>64</v>
      </c>
      <c r="Q5" s="25"/>
      <c r="R5" s="25"/>
      <c r="S5" s="25"/>
      <c r="T5" s="25"/>
      <c r="U5" s="25"/>
      <c r="V5" s="25"/>
      <c r="W5" s="25"/>
      <c r="X5" s="25"/>
      <c r="Y5" s="26"/>
      <c r="AA5" s="310" t="s">
        <v>54</v>
      </c>
      <c r="AB5" s="311"/>
      <c r="AC5" s="24" t="s">
        <v>64</v>
      </c>
      <c r="AD5" s="25"/>
      <c r="AE5" s="25"/>
      <c r="AF5" s="25"/>
      <c r="AG5" s="25"/>
      <c r="AH5" s="25"/>
      <c r="AI5" s="25"/>
      <c r="AJ5" s="25"/>
      <c r="AK5" s="25"/>
      <c r="AL5" s="26"/>
      <c r="AN5" s="310" t="s">
        <v>54</v>
      </c>
      <c r="AO5" s="311"/>
      <c r="AP5" s="24" t="s">
        <v>64</v>
      </c>
      <c r="AQ5" s="25"/>
      <c r="AR5" s="25"/>
      <c r="AS5" s="25"/>
      <c r="AT5" s="25"/>
      <c r="AU5" s="25"/>
      <c r="AV5" s="25"/>
      <c r="AW5" s="25"/>
      <c r="AX5" s="25"/>
      <c r="AY5" s="26"/>
      <c r="BA5" s="310" t="s">
        <v>54</v>
      </c>
      <c r="BB5" s="311"/>
      <c r="BC5" s="24" t="s">
        <v>64</v>
      </c>
      <c r="BD5" s="25"/>
      <c r="BE5" s="25"/>
      <c r="BF5" s="25"/>
      <c r="BG5" s="25"/>
      <c r="BH5" s="25"/>
      <c r="BI5" s="25"/>
      <c r="BJ5" s="25"/>
      <c r="BK5" s="25"/>
      <c r="BL5" s="26"/>
    </row>
    <row r="6" spans="1:64" ht="16.5">
      <c r="A6" s="310" t="s">
        <v>59</v>
      </c>
      <c r="B6" s="311"/>
      <c r="C6" s="24" t="s">
        <v>61</v>
      </c>
      <c r="D6" s="25"/>
      <c r="E6" s="25"/>
      <c r="F6" s="25"/>
      <c r="G6" s="25"/>
      <c r="H6" s="25"/>
      <c r="I6" s="25"/>
      <c r="J6" s="25"/>
      <c r="K6" s="25"/>
      <c r="L6" s="26"/>
      <c r="N6" s="310" t="s">
        <v>59</v>
      </c>
      <c r="O6" s="311"/>
      <c r="P6" s="24" t="s">
        <v>61</v>
      </c>
      <c r="Q6" s="25"/>
      <c r="R6" s="25"/>
      <c r="S6" s="25"/>
      <c r="T6" s="25"/>
      <c r="U6" s="25"/>
      <c r="V6" s="25"/>
      <c r="W6" s="25"/>
      <c r="X6" s="25"/>
      <c r="Y6" s="26"/>
      <c r="AA6" s="310" t="s">
        <v>59</v>
      </c>
      <c r="AB6" s="311"/>
      <c r="AC6" s="24" t="s">
        <v>61</v>
      </c>
      <c r="AD6" s="25"/>
      <c r="AE6" s="25"/>
      <c r="AF6" s="25"/>
      <c r="AG6" s="25"/>
      <c r="AH6" s="25"/>
      <c r="AI6" s="25"/>
      <c r="AJ6" s="25"/>
      <c r="AK6" s="25"/>
      <c r="AL6" s="26"/>
      <c r="AN6" s="310" t="s">
        <v>59</v>
      </c>
      <c r="AO6" s="311"/>
      <c r="AP6" s="24" t="s">
        <v>61</v>
      </c>
      <c r="AQ6" s="25"/>
      <c r="AR6" s="25"/>
      <c r="AS6" s="25"/>
      <c r="AT6" s="25"/>
      <c r="AU6" s="25"/>
      <c r="AV6" s="25"/>
      <c r="AW6" s="25"/>
      <c r="AX6" s="25"/>
      <c r="AY6" s="26"/>
      <c r="BA6" s="310" t="s">
        <v>59</v>
      </c>
      <c r="BB6" s="311"/>
      <c r="BC6" s="24" t="s">
        <v>61</v>
      </c>
      <c r="BD6" s="25"/>
      <c r="BE6" s="25"/>
      <c r="BF6" s="25"/>
      <c r="BG6" s="25"/>
      <c r="BH6" s="25"/>
      <c r="BI6" s="25"/>
      <c r="BJ6" s="25"/>
      <c r="BK6" s="25"/>
      <c r="BL6" s="26"/>
    </row>
    <row r="7" spans="1:64" ht="16.5">
      <c r="A7" s="324" t="s">
        <v>62</v>
      </c>
      <c r="B7" s="325"/>
      <c r="C7" s="24" t="s">
        <v>63</v>
      </c>
      <c r="D7" s="25"/>
      <c r="E7" s="25"/>
      <c r="F7" s="25"/>
      <c r="G7" s="25"/>
      <c r="H7" s="25"/>
      <c r="I7" s="25"/>
      <c r="J7" s="25"/>
      <c r="K7" s="25"/>
      <c r="L7" s="26"/>
      <c r="N7" s="324" t="s">
        <v>62</v>
      </c>
      <c r="O7" s="325"/>
      <c r="P7" s="24" t="s">
        <v>63</v>
      </c>
      <c r="Q7" s="25"/>
      <c r="R7" s="25"/>
      <c r="S7" s="25"/>
      <c r="T7" s="25"/>
      <c r="U7" s="25"/>
      <c r="V7" s="25"/>
      <c r="W7" s="25"/>
      <c r="X7" s="25"/>
      <c r="Y7" s="26"/>
      <c r="AA7" s="324" t="s">
        <v>62</v>
      </c>
      <c r="AB7" s="325"/>
      <c r="AC7" s="24" t="s">
        <v>63</v>
      </c>
      <c r="AD7" s="25"/>
      <c r="AE7" s="25"/>
      <c r="AF7" s="25"/>
      <c r="AG7" s="25"/>
      <c r="AH7" s="25"/>
      <c r="AI7" s="25"/>
      <c r="AJ7" s="25"/>
      <c r="AK7" s="25"/>
      <c r="AL7" s="26"/>
      <c r="AN7" s="324" t="s">
        <v>62</v>
      </c>
      <c r="AO7" s="325"/>
      <c r="AP7" s="24" t="s">
        <v>63</v>
      </c>
      <c r="AQ7" s="25"/>
      <c r="AR7" s="25"/>
      <c r="AS7" s="25"/>
      <c r="AT7" s="25"/>
      <c r="AU7" s="25"/>
      <c r="AV7" s="25"/>
      <c r="AW7" s="25"/>
      <c r="AX7" s="25"/>
      <c r="AY7" s="26"/>
      <c r="BA7" s="324" t="s">
        <v>62</v>
      </c>
      <c r="BB7" s="325"/>
      <c r="BC7" s="24" t="s">
        <v>63</v>
      </c>
      <c r="BD7" s="25"/>
      <c r="BE7" s="25"/>
      <c r="BF7" s="25"/>
      <c r="BG7" s="25"/>
      <c r="BH7" s="25"/>
      <c r="BI7" s="25"/>
      <c r="BJ7" s="25"/>
      <c r="BK7" s="25"/>
      <c r="BL7" s="26"/>
    </row>
    <row r="8" spans="1:64" ht="16.5">
      <c r="A8" s="310" t="s">
        <v>55</v>
      </c>
      <c r="B8" s="311"/>
      <c r="C8" s="24" t="s">
        <v>53</v>
      </c>
      <c r="D8" s="25"/>
      <c r="E8" s="25"/>
      <c r="F8" s="25"/>
      <c r="G8" s="25"/>
      <c r="H8" s="25"/>
      <c r="I8" s="25"/>
      <c r="J8" s="25"/>
      <c r="K8" s="25"/>
      <c r="L8" s="26"/>
      <c r="N8" s="310" t="s">
        <v>55</v>
      </c>
      <c r="O8" s="311"/>
      <c r="P8" s="24" t="s">
        <v>53</v>
      </c>
      <c r="Q8" s="25"/>
      <c r="R8" s="25"/>
      <c r="S8" s="25"/>
      <c r="T8" s="25"/>
      <c r="U8" s="25"/>
      <c r="V8" s="25"/>
      <c r="W8" s="25"/>
      <c r="X8" s="25"/>
      <c r="Y8" s="26"/>
      <c r="AA8" s="310" t="s">
        <v>55</v>
      </c>
      <c r="AB8" s="311"/>
      <c r="AC8" s="24" t="s">
        <v>53</v>
      </c>
      <c r="AD8" s="25"/>
      <c r="AE8" s="25"/>
      <c r="AF8" s="25"/>
      <c r="AG8" s="25"/>
      <c r="AH8" s="25"/>
      <c r="AI8" s="25"/>
      <c r="AJ8" s="25"/>
      <c r="AK8" s="25"/>
      <c r="AL8" s="26"/>
      <c r="AN8" s="310" t="s">
        <v>55</v>
      </c>
      <c r="AO8" s="311"/>
      <c r="AP8" s="24" t="s">
        <v>53</v>
      </c>
      <c r="AQ8" s="25"/>
      <c r="AR8" s="25"/>
      <c r="AS8" s="25"/>
      <c r="AT8" s="25"/>
      <c r="AU8" s="25"/>
      <c r="AV8" s="25"/>
      <c r="AW8" s="25"/>
      <c r="AX8" s="25"/>
      <c r="AY8" s="26"/>
      <c r="BA8" s="310" t="s">
        <v>55</v>
      </c>
      <c r="BB8" s="311"/>
      <c r="BC8" s="24" t="s">
        <v>53</v>
      </c>
      <c r="BD8" s="25"/>
      <c r="BE8" s="25"/>
      <c r="BF8" s="25"/>
      <c r="BG8" s="25"/>
      <c r="BH8" s="25"/>
      <c r="BI8" s="25"/>
      <c r="BJ8" s="25"/>
      <c r="BK8" s="25"/>
      <c r="BL8" s="26"/>
    </row>
    <row r="9" spans="1:64" ht="15.75">
      <c r="A9" s="312" t="s">
        <v>890</v>
      </c>
      <c r="B9" s="313"/>
      <c r="C9" s="313"/>
      <c r="D9" s="313"/>
      <c r="E9" s="313"/>
      <c r="F9" s="313"/>
      <c r="G9" s="313"/>
      <c r="H9" s="313"/>
      <c r="I9" s="313"/>
      <c r="J9" s="313"/>
      <c r="K9" s="313"/>
      <c r="L9" s="314"/>
      <c r="N9" s="312" t="s">
        <v>890</v>
      </c>
      <c r="O9" s="313"/>
      <c r="P9" s="313"/>
      <c r="Q9" s="313"/>
      <c r="R9" s="313"/>
      <c r="S9" s="313"/>
      <c r="T9" s="313"/>
      <c r="U9" s="313"/>
      <c r="V9" s="313"/>
      <c r="W9" s="313"/>
      <c r="X9" s="313"/>
      <c r="Y9" s="314"/>
      <c r="AA9" s="312" t="s">
        <v>890</v>
      </c>
      <c r="AB9" s="313"/>
      <c r="AC9" s="313"/>
      <c r="AD9" s="313"/>
      <c r="AE9" s="313"/>
      <c r="AF9" s="313"/>
      <c r="AG9" s="313"/>
      <c r="AH9" s="313"/>
      <c r="AI9" s="313"/>
      <c r="AJ9" s="313"/>
      <c r="AK9" s="313"/>
      <c r="AL9" s="314"/>
      <c r="AN9" s="312" t="s">
        <v>890</v>
      </c>
      <c r="AO9" s="313"/>
      <c r="AP9" s="313"/>
      <c r="AQ9" s="313"/>
      <c r="AR9" s="313"/>
      <c r="AS9" s="313"/>
      <c r="AT9" s="313"/>
      <c r="AU9" s="313"/>
      <c r="AV9" s="313"/>
      <c r="AW9" s="313"/>
      <c r="AX9" s="313"/>
      <c r="AY9" s="314"/>
      <c r="BA9" s="312" t="s">
        <v>890</v>
      </c>
      <c r="BB9" s="313"/>
      <c r="BC9" s="313"/>
      <c r="BD9" s="313"/>
      <c r="BE9" s="313"/>
      <c r="BF9" s="313"/>
      <c r="BG9" s="313"/>
      <c r="BH9" s="313"/>
      <c r="BI9" s="313"/>
      <c r="BJ9" s="313"/>
      <c r="BK9" s="313"/>
      <c r="BL9" s="314"/>
    </row>
    <row r="10" spans="1:64" ht="15.75">
      <c r="A10" s="18" t="s">
        <v>41</v>
      </c>
      <c r="C10" s="14"/>
      <c r="D10" s="14"/>
      <c r="E10" s="14"/>
      <c r="F10" s="14"/>
      <c r="G10" s="15" t="s">
        <v>42</v>
      </c>
      <c r="H10" s="16"/>
      <c r="I10" s="14"/>
      <c r="J10" s="14"/>
      <c r="K10" s="14"/>
      <c r="L10" s="19"/>
      <c r="N10" s="18" t="s">
        <v>41</v>
      </c>
      <c r="P10" s="14"/>
      <c r="Q10" s="14"/>
      <c r="R10" s="14"/>
      <c r="S10" s="14"/>
      <c r="T10" s="15" t="s">
        <v>42</v>
      </c>
      <c r="U10" s="16"/>
      <c r="V10" s="14"/>
      <c r="W10" s="14"/>
      <c r="X10" s="14"/>
      <c r="Y10" s="19"/>
      <c r="AA10" s="18" t="s">
        <v>41</v>
      </c>
      <c r="AC10" s="14"/>
      <c r="AD10" s="14"/>
      <c r="AE10" s="14"/>
      <c r="AF10" s="14"/>
      <c r="AG10" s="15" t="s">
        <v>42</v>
      </c>
      <c r="AH10" s="16"/>
      <c r="AI10" s="14"/>
      <c r="AJ10" s="14"/>
      <c r="AK10" s="14"/>
      <c r="AL10" s="19"/>
      <c r="AN10" s="18" t="s">
        <v>41</v>
      </c>
      <c r="AP10" s="14"/>
      <c r="AQ10" s="14"/>
      <c r="AR10" s="14"/>
      <c r="AS10" s="14"/>
      <c r="AT10" s="15" t="s">
        <v>42</v>
      </c>
      <c r="AU10" s="16"/>
      <c r="AV10" s="14"/>
      <c r="AW10" s="14"/>
      <c r="AX10" s="14"/>
      <c r="AY10" s="19"/>
      <c r="BA10" s="18" t="s">
        <v>41</v>
      </c>
      <c r="BC10" s="14"/>
      <c r="BD10" s="14"/>
      <c r="BE10" s="14"/>
      <c r="BF10" s="14"/>
      <c r="BG10" s="15" t="s">
        <v>42</v>
      </c>
      <c r="BH10" s="16"/>
      <c r="BI10" s="14"/>
      <c r="BJ10" s="14"/>
      <c r="BK10" s="14"/>
      <c r="BL10" s="19"/>
    </row>
    <row r="11" spans="1:64">
      <c r="A11" s="326"/>
      <c r="B11" s="327"/>
      <c r="C11" s="327"/>
      <c r="D11" s="327"/>
      <c r="E11" s="327"/>
      <c r="F11" s="327"/>
      <c r="G11" s="327"/>
      <c r="H11" s="327"/>
      <c r="I11" s="327"/>
      <c r="J11" s="327"/>
      <c r="K11" s="327"/>
      <c r="L11" s="328"/>
      <c r="N11" s="326"/>
      <c r="O11" s="327"/>
      <c r="P11" s="327"/>
      <c r="Q11" s="327"/>
      <c r="R11" s="327"/>
      <c r="S11" s="327"/>
      <c r="T11" s="327"/>
      <c r="U11" s="327"/>
      <c r="V11" s="327"/>
      <c r="W11" s="327"/>
      <c r="X11" s="327"/>
      <c r="Y11" s="328"/>
      <c r="AA11" s="326"/>
      <c r="AB11" s="327"/>
      <c r="AC11" s="327"/>
      <c r="AD11" s="327"/>
      <c r="AE11" s="327"/>
      <c r="AF11" s="327"/>
      <c r="AG11" s="327"/>
      <c r="AH11" s="327"/>
      <c r="AI11" s="327"/>
      <c r="AJ11" s="327"/>
      <c r="AK11" s="327"/>
      <c r="AL11" s="328"/>
      <c r="AN11" s="326"/>
      <c r="AO11" s="327"/>
      <c r="AP11" s="327"/>
      <c r="AQ11" s="327"/>
      <c r="AR11" s="327"/>
      <c r="AS11" s="327"/>
      <c r="AT11" s="327"/>
      <c r="AU11" s="327"/>
      <c r="AV11" s="327"/>
      <c r="AW11" s="327"/>
      <c r="AX11" s="327"/>
      <c r="AY11" s="328"/>
      <c r="BA11" s="326"/>
      <c r="BB11" s="327"/>
      <c r="BC11" s="327"/>
      <c r="BD11" s="327"/>
      <c r="BE11" s="327"/>
      <c r="BF11" s="327"/>
      <c r="BG11" s="327"/>
      <c r="BH11" s="327"/>
      <c r="BI11" s="327"/>
      <c r="BJ11" s="327"/>
      <c r="BK11" s="327"/>
      <c r="BL11" s="328"/>
    </row>
    <row r="12" spans="1:64" ht="15.75">
      <c r="A12" s="30" t="s">
        <v>120</v>
      </c>
      <c r="B12" s="449"/>
      <c r="C12" s="450"/>
      <c r="D12" s="450"/>
      <c r="E12" s="450"/>
      <c r="F12" s="451"/>
      <c r="G12" s="116" t="s">
        <v>480</v>
      </c>
      <c r="H12" s="450"/>
      <c r="I12" s="450"/>
      <c r="J12" s="450"/>
      <c r="K12" s="450"/>
      <c r="L12" s="452"/>
      <c r="N12" s="30" t="s">
        <v>120</v>
      </c>
      <c r="O12" s="449"/>
      <c r="P12" s="450"/>
      <c r="Q12" s="450"/>
      <c r="R12" s="450"/>
      <c r="S12" s="451"/>
      <c r="T12" s="116" t="s">
        <v>480</v>
      </c>
      <c r="U12" s="450"/>
      <c r="V12" s="450"/>
      <c r="W12" s="450"/>
      <c r="X12" s="450"/>
      <c r="Y12" s="452"/>
      <c r="AA12" s="30" t="s">
        <v>120</v>
      </c>
      <c r="AB12" s="449"/>
      <c r="AC12" s="450"/>
      <c r="AD12" s="450"/>
      <c r="AE12" s="450"/>
      <c r="AF12" s="451"/>
      <c r="AG12" s="116" t="s">
        <v>480</v>
      </c>
      <c r="AH12" s="450"/>
      <c r="AI12" s="450"/>
      <c r="AJ12" s="450"/>
      <c r="AK12" s="450"/>
      <c r="AL12" s="452"/>
      <c r="AN12" s="30" t="s">
        <v>120</v>
      </c>
      <c r="AO12" s="449"/>
      <c r="AP12" s="450"/>
      <c r="AQ12" s="450"/>
      <c r="AR12" s="450"/>
      <c r="AS12" s="451"/>
      <c r="AT12" s="116" t="s">
        <v>480</v>
      </c>
      <c r="AU12" s="450"/>
      <c r="AV12" s="450"/>
      <c r="AW12" s="450"/>
      <c r="AX12" s="450"/>
      <c r="AY12" s="452"/>
      <c r="BA12" s="30" t="s">
        <v>120</v>
      </c>
      <c r="BB12" s="449"/>
      <c r="BC12" s="450"/>
      <c r="BD12" s="450"/>
      <c r="BE12" s="450"/>
      <c r="BF12" s="451"/>
      <c r="BG12" s="116" t="s">
        <v>480</v>
      </c>
      <c r="BH12" s="450"/>
      <c r="BI12" s="450"/>
      <c r="BJ12" s="450"/>
      <c r="BK12" s="450"/>
      <c r="BL12" s="452"/>
    </row>
    <row r="13" spans="1:64">
      <c r="A13" s="445" t="s">
        <v>44</v>
      </c>
      <c r="B13" s="332" t="s">
        <v>45</v>
      </c>
      <c r="C13" s="332" t="s">
        <v>600</v>
      </c>
      <c r="D13" s="332" t="s">
        <v>69</v>
      </c>
      <c r="E13" s="332" t="s">
        <v>70</v>
      </c>
      <c r="F13" s="332" t="s">
        <v>47</v>
      </c>
      <c r="G13" s="332" t="s">
        <v>79</v>
      </c>
      <c r="H13" s="439" t="s">
        <v>49</v>
      </c>
      <c r="I13" s="440"/>
      <c r="J13" s="441"/>
      <c r="K13" s="332" t="s">
        <v>26</v>
      </c>
      <c r="L13" s="438" t="s">
        <v>50</v>
      </c>
      <c r="N13" s="445" t="s">
        <v>44</v>
      </c>
      <c r="O13" s="332" t="s">
        <v>45</v>
      </c>
      <c r="P13" s="332" t="s">
        <v>600</v>
      </c>
      <c r="Q13" s="332" t="s">
        <v>69</v>
      </c>
      <c r="R13" s="332" t="s">
        <v>70</v>
      </c>
      <c r="S13" s="332" t="s">
        <v>47</v>
      </c>
      <c r="T13" s="332" t="s">
        <v>79</v>
      </c>
      <c r="U13" s="439" t="s">
        <v>49</v>
      </c>
      <c r="V13" s="440"/>
      <c r="W13" s="441"/>
      <c r="X13" s="332" t="s">
        <v>26</v>
      </c>
      <c r="Y13" s="438" t="s">
        <v>50</v>
      </c>
      <c r="AA13" s="445" t="s">
        <v>44</v>
      </c>
      <c r="AB13" s="332" t="s">
        <v>45</v>
      </c>
      <c r="AC13" s="332" t="s">
        <v>600</v>
      </c>
      <c r="AD13" s="332" t="s">
        <v>69</v>
      </c>
      <c r="AE13" s="332" t="s">
        <v>70</v>
      </c>
      <c r="AF13" s="332" t="s">
        <v>47</v>
      </c>
      <c r="AG13" s="332" t="s">
        <v>79</v>
      </c>
      <c r="AH13" s="439" t="s">
        <v>49</v>
      </c>
      <c r="AI13" s="440"/>
      <c r="AJ13" s="441"/>
      <c r="AK13" s="332" t="s">
        <v>26</v>
      </c>
      <c r="AL13" s="438" t="s">
        <v>50</v>
      </c>
      <c r="AN13" s="445" t="s">
        <v>44</v>
      </c>
      <c r="AO13" s="332" t="s">
        <v>45</v>
      </c>
      <c r="AP13" s="332" t="s">
        <v>600</v>
      </c>
      <c r="AQ13" s="332" t="s">
        <v>69</v>
      </c>
      <c r="AR13" s="332" t="s">
        <v>70</v>
      </c>
      <c r="AS13" s="332" t="s">
        <v>47</v>
      </c>
      <c r="AT13" s="332" t="s">
        <v>79</v>
      </c>
      <c r="AU13" s="439" t="s">
        <v>49</v>
      </c>
      <c r="AV13" s="440"/>
      <c r="AW13" s="441"/>
      <c r="AX13" s="332" t="s">
        <v>26</v>
      </c>
      <c r="AY13" s="438" t="s">
        <v>50</v>
      </c>
      <c r="BA13" s="445" t="s">
        <v>44</v>
      </c>
      <c r="BB13" s="332" t="s">
        <v>45</v>
      </c>
      <c r="BC13" s="332" t="s">
        <v>600</v>
      </c>
      <c r="BD13" s="332" t="s">
        <v>69</v>
      </c>
      <c r="BE13" s="332" t="s">
        <v>70</v>
      </c>
      <c r="BF13" s="332" t="s">
        <v>47</v>
      </c>
      <c r="BG13" s="332" t="s">
        <v>79</v>
      </c>
      <c r="BH13" s="439" t="s">
        <v>49</v>
      </c>
      <c r="BI13" s="440"/>
      <c r="BJ13" s="441"/>
      <c r="BK13" s="332" t="s">
        <v>26</v>
      </c>
      <c r="BL13" s="438" t="s">
        <v>50</v>
      </c>
    </row>
    <row r="14" spans="1:64" ht="60">
      <c r="A14" s="445"/>
      <c r="B14" s="332"/>
      <c r="C14" s="332"/>
      <c r="D14" s="332"/>
      <c r="E14" s="332"/>
      <c r="F14" s="332"/>
      <c r="G14" s="332"/>
      <c r="H14" s="27" t="s">
        <v>51</v>
      </c>
      <c r="I14" s="28" t="s">
        <v>52</v>
      </c>
      <c r="J14" s="27" t="s">
        <v>56</v>
      </c>
      <c r="K14" s="332"/>
      <c r="L14" s="438"/>
      <c r="N14" s="445"/>
      <c r="O14" s="332"/>
      <c r="P14" s="332"/>
      <c r="Q14" s="332"/>
      <c r="R14" s="332"/>
      <c r="S14" s="332"/>
      <c r="T14" s="332"/>
      <c r="U14" s="27" t="s">
        <v>51</v>
      </c>
      <c r="V14" s="28" t="s">
        <v>52</v>
      </c>
      <c r="W14" s="27" t="s">
        <v>56</v>
      </c>
      <c r="X14" s="332"/>
      <c r="Y14" s="438"/>
      <c r="AA14" s="464"/>
      <c r="AB14" s="399"/>
      <c r="AC14" s="399"/>
      <c r="AD14" s="399"/>
      <c r="AE14" s="399"/>
      <c r="AF14" s="399"/>
      <c r="AG14" s="399"/>
      <c r="AH14" s="98" t="s">
        <v>51</v>
      </c>
      <c r="AI14" s="128" t="s">
        <v>52</v>
      </c>
      <c r="AJ14" s="98" t="s">
        <v>56</v>
      </c>
      <c r="AK14" s="399"/>
      <c r="AL14" s="463"/>
      <c r="AN14" s="464"/>
      <c r="AO14" s="399"/>
      <c r="AP14" s="399"/>
      <c r="AQ14" s="399"/>
      <c r="AR14" s="399"/>
      <c r="AS14" s="399"/>
      <c r="AT14" s="399"/>
      <c r="AU14" s="98" t="s">
        <v>51</v>
      </c>
      <c r="AV14" s="128" t="s">
        <v>52</v>
      </c>
      <c r="AW14" s="98" t="s">
        <v>56</v>
      </c>
      <c r="AX14" s="399"/>
      <c r="AY14" s="463"/>
      <c r="BA14" s="464"/>
      <c r="BB14" s="399"/>
      <c r="BC14" s="399"/>
      <c r="BD14" s="399"/>
      <c r="BE14" s="399"/>
      <c r="BF14" s="399"/>
      <c r="BG14" s="399"/>
      <c r="BH14" s="98" t="s">
        <v>51</v>
      </c>
      <c r="BI14" s="128" t="s">
        <v>52</v>
      </c>
      <c r="BJ14" s="98" t="s">
        <v>56</v>
      </c>
      <c r="BK14" s="399"/>
      <c r="BL14" s="463"/>
    </row>
    <row r="15" spans="1:64">
      <c r="A15" s="32">
        <v>1</v>
      </c>
      <c r="B15" s="45" t="s">
        <v>71</v>
      </c>
      <c r="C15" s="45">
        <v>160</v>
      </c>
      <c r="D15" s="45" t="s">
        <v>323</v>
      </c>
      <c r="E15" s="45" t="s">
        <v>614</v>
      </c>
      <c r="F15" s="45">
        <f>124+7</f>
        <v>131</v>
      </c>
      <c r="G15" s="45" t="s">
        <v>901</v>
      </c>
      <c r="H15" s="45">
        <v>3</v>
      </c>
      <c r="I15" s="45">
        <v>1</v>
      </c>
      <c r="J15" s="45">
        <v>4</v>
      </c>
      <c r="K15" s="45" t="s">
        <v>246</v>
      </c>
      <c r="L15" s="32"/>
      <c r="N15" s="71">
        <v>1</v>
      </c>
      <c r="O15" s="71" t="s">
        <v>71</v>
      </c>
      <c r="P15" s="71">
        <v>110</v>
      </c>
      <c r="Q15" s="71" t="s">
        <v>902</v>
      </c>
      <c r="R15" s="71" t="s">
        <v>204</v>
      </c>
      <c r="S15" s="71">
        <v>7</v>
      </c>
      <c r="T15" s="71" t="s">
        <v>95</v>
      </c>
      <c r="U15" s="71">
        <v>3.3</v>
      </c>
      <c r="V15" s="71">
        <v>1</v>
      </c>
      <c r="W15" s="71">
        <v>4.3</v>
      </c>
      <c r="X15" s="71" t="s">
        <v>246</v>
      </c>
      <c r="Y15" s="71"/>
      <c r="AA15" s="32">
        <v>1</v>
      </c>
      <c r="AB15" s="45" t="s">
        <v>71</v>
      </c>
      <c r="AC15" s="32">
        <v>110</v>
      </c>
      <c r="AD15" s="45" t="s">
        <v>260</v>
      </c>
      <c r="AE15" s="45" t="s">
        <v>238</v>
      </c>
      <c r="AF15" s="45">
        <v>110.4</v>
      </c>
      <c r="AG15" s="71" t="s">
        <v>95</v>
      </c>
      <c r="AH15" s="45">
        <v>3.5</v>
      </c>
      <c r="AI15" s="45">
        <v>1</v>
      </c>
      <c r="AJ15" s="45">
        <v>4.5</v>
      </c>
      <c r="AK15" s="45" t="s">
        <v>246</v>
      </c>
      <c r="AL15" s="32"/>
      <c r="AN15" s="45">
        <v>1</v>
      </c>
      <c r="AO15" s="45" t="s">
        <v>71</v>
      </c>
      <c r="AP15" s="45">
        <v>90</v>
      </c>
      <c r="AQ15" s="45" t="s">
        <v>926</v>
      </c>
      <c r="AR15" s="45" t="s">
        <v>203</v>
      </c>
      <c r="AS15" s="71">
        <v>234</v>
      </c>
      <c r="AT15" s="71" t="s">
        <v>118</v>
      </c>
      <c r="AU15" s="71">
        <v>3</v>
      </c>
      <c r="AV15" s="45">
        <v>1</v>
      </c>
      <c r="AW15" s="45">
        <v>4</v>
      </c>
      <c r="AX15" s="45" t="s">
        <v>246</v>
      </c>
      <c r="AY15" s="45"/>
      <c r="BA15" s="45">
        <v>1</v>
      </c>
      <c r="BB15" s="45" t="s">
        <v>71</v>
      </c>
      <c r="BC15" s="45"/>
      <c r="BD15" s="45" t="s">
        <v>968</v>
      </c>
      <c r="BE15" s="45" t="s">
        <v>843</v>
      </c>
      <c r="BF15" s="45">
        <v>218.6</v>
      </c>
      <c r="BG15" s="45" t="s">
        <v>95</v>
      </c>
      <c r="BH15" s="45">
        <v>3.3</v>
      </c>
      <c r="BI15" s="45">
        <v>1</v>
      </c>
      <c r="BJ15" s="45">
        <v>4.3</v>
      </c>
      <c r="BK15" s="45" t="s">
        <v>246</v>
      </c>
      <c r="BL15" s="45"/>
    </row>
    <row r="16" spans="1:64">
      <c r="A16" s="32">
        <f>1+A15</f>
        <v>2</v>
      </c>
      <c r="B16" s="45" t="s">
        <v>71</v>
      </c>
      <c r="C16" s="45">
        <v>160</v>
      </c>
      <c r="D16" s="45" t="s">
        <v>323</v>
      </c>
      <c r="E16" s="45" t="s">
        <v>390</v>
      </c>
      <c r="F16" s="45">
        <v>11.7</v>
      </c>
      <c r="G16" s="45" t="s">
        <v>901</v>
      </c>
      <c r="H16" s="45">
        <v>3</v>
      </c>
      <c r="I16" s="45">
        <v>1</v>
      </c>
      <c r="J16" s="45">
        <v>4</v>
      </c>
      <c r="K16" s="45" t="s">
        <v>246</v>
      </c>
      <c r="L16" s="32"/>
      <c r="N16" s="71">
        <f>1+N15</f>
        <v>2</v>
      </c>
      <c r="O16" s="71" t="s">
        <v>71</v>
      </c>
      <c r="P16" s="71">
        <v>110</v>
      </c>
      <c r="Q16" s="71" t="s">
        <v>902</v>
      </c>
      <c r="R16" s="71" t="s">
        <v>204</v>
      </c>
      <c r="S16" s="71">
        <v>354.6</v>
      </c>
      <c r="T16" s="71" t="s">
        <v>95</v>
      </c>
      <c r="U16" s="71">
        <v>3.3</v>
      </c>
      <c r="V16" s="71">
        <v>1</v>
      </c>
      <c r="W16" s="71">
        <v>4.3</v>
      </c>
      <c r="X16" s="71" t="s">
        <v>246</v>
      </c>
      <c r="Y16" s="71"/>
      <c r="AA16" s="32">
        <f>1+AA15</f>
        <v>2</v>
      </c>
      <c r="AB16" s="45" t="s">
        <v>71</v>
      </c>
      <c r="AC16" s="32">
        <v>110</v>
      </c>
      <c r="AD16" s="45" t="s">
        <v>238</v>
      </c>
      <c r="AE16" s="45" t="s">
        <v>891</v>
      </c>
      <c r="AF16" s="45">
        <v>14</v>
      </c>
      <c r="AG16" s="71" t="s">
        <v>95</v>
      </c>
      <c r="AH16" s="45">
        <v>3.5</v>
      </c>
      <c r="AI16" s="45">
        <v>1</v>
      </c>
      <c r="AJ16" s="45">
        <v>4.5</v>
      </c>
      <c r="AK16" s="45" t="s">
        <v>246</v>
      </c>
      <c r="AL16" s="32"/>
      <c r="AN16" s="45">
        <f>1+AN15</f>
        <v>2</v>
      </c>
      <c r="AO16" s="45" t="s">
        <v>71</v>
      </c>
      <c r="AP16" s="45">
        <v>90</v>
      </c>
      <c r="AQ16" s="45" t="s">
        <v>244</v>
      </c>
      <c r="AR16" s="45" t="s">
        <v>260</v>
      </c>
      <c r="AS16" s="71">
        <v>26.3</v>
      </c>
      <c r="AT16" s="71" t="s">
        <v>118</v>
      </c>
      <c r="AU16" s="71">
        <v>3</v>
      </c>
      <c r="AV16" s="45">
        <v>1</v>
      </c>
      <c r="AW16" s="45">
        <v>4</v>
      </c>
      <c r="AX16" s="45" t="s">
        <v>246</v>
      </c>
      <c r="AY16" s="45"/>
      <c r="BA16" s="45">
        <f>1+BA15</f>
        <v>2</v>
      </c>
      <c r="BB16" s="45" t="s">
        <v>71</v>
      </c>
      <c r="BC16" s="45"/>
      <c r="BD16" s="45" t="s">
        <v>968</v>
      </c>
      <c r="BE16" s="45" t="s">
        <v>843</v>
      </c>
      <c r="BF16" s="45">
        <v>101.4</v>
      </c>
      <c r="BG16" s="45" t="s">
        <v>95</v>
      </c>
      <c r="BH16" s="45">
        <v>3.3</v>
      </c>
      <c r="BI16" s="45">
        <v>1</v>
      </c>
      <c r="BJ16" s="45">
        <v>4.3</v>
      </c>
      <c r="BK16" s="45" t="s">
        <v>246</v>
      </c>
      <c r="BL16" s="45"/>
    </row>
    <row r="17" spans="1:64">
      <c r="A17" s="32">
        <f t="shared" ref="A17:A54" si="0">1+A16</f>
        <v>3</v>
      </c>
      <c r="B17" s="45" t="s">
        <v>71</v>
      </c>
      <c r="C17" s="45">
        <v>140</v>
      </c>
      <c r="D17" s="45" t="s">
        <v>214</v>
      </c>
      <c r="E17" s="45" t="s">
        <v>203</v>
      </c>
      <c r="F17" s="45">
        <v>488</v>
      </c>
      <c r="G17" s="45" t="s">
        <v>901</v>
      </c>
      <c r="H17" s="45">
        <v>3</v>
      </c>
      <c r="I17" s="45">
        <v>1</v>
      </c>
      <c r="J17" s="45">
        <v>4</v>
      </c>
      <c r="K17" s="45" t="s">
        <v>246</v>
      </c>
      <c r="L17" s="32"/>
      <c r="N17" s="71">
        <f t="shared" ref="N17:N65" si="1">1+N16</f>
        <v>3</v>
      </c>
      <c r="O17" s="71" t="s">
        <v>71</v>
      </c>
      <c r="P17" s="71">
        <v>63</v>
      </c>
      <c r="Q17" s="71" t="s">
        <v>900</v>
      </c>
      <c r="R17" s="71" t="s">
        <v>903</v>
      </c>
      <c r="S17" s="71">
        <v>102</v>
      </c>
      <c r="T17" s="71" t="s">
        <v>95</v>
      </c>
      <c r="U17" s="71">
        <v>3.3</v>
      </c>
      <c r="V17" s="71">
        <v>1</v>
      </c>
      <c r="W17" s="71">
        <v>4.3</v>
      </c>
      <c r="X17" s="71" t="s">
        <v>246</v>
      </c>
      <c r="Y17" s="71"/>
      <c r="AA17" s="32">
        <f t="shared" ref="AA17:AA66" si="2">1+AA16</f>
        <v>3</v>
      </c>
      <c r="AB17" s="45" t="s">
        <v>71</v>
      </c>
      <c r="AC17" s="32">
        <v>63</v>
      </c>
      <c r="AD17" s="45" t="s">
        <v>259</v>
      </c>
      <c r="AE17" s="45" t="s">
        <v>188</v>
      </c>
      <c r="AF17" s="71">
        <v>11.5</v>
      </c>
      <c r="AG17" s="71" t="s">
        <v>95</v>
      </c>
      <c r="AH17" s="45">
        <v>3.5</v>
      </c>
      <c r="AI17" s="45">
        <v>1</v>
      </c>
      <c r="AJ17" s="45">
        <v>4.5</v>
      </c>
      <c r="AK17" s="45" t="s">
        <v>246</v>
      </c>
      <c r="AL17" s="32"/>
      <c r="AN17" s="45">
        <f t="shared" ref="AN17:AN78" si="3">1+AN16</f>
        <v>3</v>
      </c>
      <c r="AO17" s="45" t="s">
        <v>71</v>
      </c>
      <c r="AP17" s="45">
        <v>90</v>
      </c>
      <c r="AQ17" s="45" t="s">
        <v>190</v>
      </c>
      <c r="AR17" s="45" t="s">
        <v>870</v>
      </c>
      <c r="AS17" s="71">
        <v>43</v>
      </c>
      <c r="AT17" s="71" t="s">
        <v>118</v>
      </c>
      <c r="AU17" s="71">
        <v>3</v>
      </c>
      <c r="AV17" s="45">
        <v>1</v>
      </c>
      <c r="AW17" s="45">
        <v>4</v>
      </c>
      <c r="AX17" s="45" t="s">
        <v>246</v>
      </c>
      <c r="AY17" s="45"/>
      <c r="BA17" s="45">
        <f t="shared" ref="BA17:BA65" si="4">1+BA16</f>
        <v>3</v>
      </c>
      <c r="BB17" s="45" t="s">
        <v>71</v>
      </c>
      <c r="BC17" s="45"/>
      <c r="BD17" s="45" t="s">
        <v>968</v>
      </c>
      <c r="BE17" s="45" t="s">
        <v>843</v>
      </c>
      <c r="BF17" s="45">
        <v>6</v>
      </c>
      <c r="BG17" s="45" t="s">
        <v>95</v>
      </c>
      <c r="BH17" s="45">
        <v>3.3</v>
      </c>
      <c r="BI17" s="45">
        <v>1</v>
      </c>
      <c r="BJ17" s="45">
        <v>4.3</v>
      </c>
      <c r="BK17" s="45" t="s">
        <v>246</v>
      </c>
      <c r="BL17" s="45"/>
    </row>
    <row r="18" spans="1:64">
      <c r="A18" s="32">
        <f t="shared" si="0"/>
        <v>4</v>
      </c>
      <c r="B18" s="45" t="s">
        <v>71</v>
      </c>
      <c r="C18" s="45">
        <v>125</v>
      </c>
      <c r="D18" s="45" t="s">
        <v>222</v>
      </c>
      <c r="E18" s="45" t="s">
        <v>204</v>
      </c>
      <c r="F18" s="45">
        <v>423</v>
      </c>
      <c r="G18" s="45" t="s">
        <v>901</v>
      </c>
      <c r="H18" s="45">
        <v>3</v>
      </c>
      <c r="I18" s="45">
        <v>1</v>
      </c>
      <c r="J18" s="45">
        <v>4</v>
      </c>
      <c r="K18" s="45" t="s">
        <v>246</v>
      </c>
      <c r="L18" s="32"/>
      <c r="N18" s="71">
        <f t="shared" si="1"/>
        <v>4</v>
      </c>
      <c r="O18" s="71" t="s">
        <v>71</v>
      </c>
      <c r="P18" s="71">
        <v>63</v>
      </c>
      <c r="Q18" s="71" t="s">
        <v>903</v>
      </c>
      <c r="R18" s="71" t="s">
        <v>904</v>
      </c>
      <c r="S18" s="71">
        <v>93</v>
      </c>
      <c r="T18" s="71" t="s">
        <v>95</v>
      </c>
      <c r="U18" s="71">
        <v>3.3</v>
      </c>
      <c r="V18" s="71">
        <v>1</v>
      </c>
      <c r="W18" s="71">
        <v>4.3</v>
      </c>
      <c r="X18" s="71" t="s">
        <v>246</v>
      </c>
      <c r="Y18" s="71"/>
      <c r="AA18" s="32">
        <f t="shared" si="2"/>
        <v>4</v>
      </c>
      <c r="AB18" s="45" t="s">
        <v>71</v>
      </c>
      <c r="AC18" s="32">
        <v>63</v>
      </c>
      <c r="AD18" s="45" t="s">
        <v>188</v>
      </c>
      <c r="AE18" s="45" t="s">
        <v>924</v>
      </c>
      <c r="AF18" s="71">
        <v>45</v>
      </c>
      <c r="AG18" s="71" t="s">
        <v>95</v>
      </c>
      <c r="AH18" s="45">
        <v>3.5</v>
      </c>
      <c r="AI18" s="45">
        <v>1</v>
      </c>
      <c r="AJ18" s="45">
        <v>4.5</v>
      </c>
      <c r="AK18" s="45" t="s">
        <v>246</v>
      </c>
      <c r="AL18" s="32"/>
      <c r="AN18" s="45">
        <f t="shared" si="3"/>
        <v>4</v>
      </c>
      <c r="AO18" s="45" t="s">
        <v>71</v>
      </c>
      <c r="AP18" s="45">
        <v>90</v>
      </c>
      <c r="AQ18" s="45" t="s">
        <v>870</v>
      </c>
      <c r="AR18" s="45" t="s">
        <v>206</v>
      </c>
      <c r="AS18" s="71">
        <v>44.6</v>
      </c>
      <c r="AT18" s="71" t="s">
        <v>118</v>
      </c>
      <c r="AU18" s="71">
        <v>3</v>
      </c>
      <c r="AV18" s="45">
        <v>1</v>
      </c>
      <c r="AW18" s="45">
        <v>4</v>
      </c>
      <c r="AX18" s="45" t="s">
        <v>246</v>
      </c>
      <c r="AY18" s="45"/>
      <c r="BA18" s="45">
        <f t="shared" si="4"/>
        <v>4</v>
      </c>
      <c r="BB18" s="45" t="s">
        <v>71</v>
      </c>
      <c r="BC18" s="45"/>
      <c r="BD18" s="45" t="s">
        <v>968</v>
      </c>
      <c r="BE18" s="45" t="s">
        <v>843</v>
      </c>
      <c r="BF18" s="45">
        <v>322.5</v>
      </c>
      <c r="BG18" s="45" t="s">
        <v>95</v>
      </c>
      <c r="BH18" s="45">
        <v>3.3</v>
      </c>
      <c r="BI18" s="45">
        <v>1</v>
      </c>
      <c r="BJ18" s="45">
        <v>4.3</v>
      </c>
      <c r="BK18" s="45" t="s">
        <v>246</v>
      </c>
      <c r="BL18" s="45"/>
    </row>
    <row r="19" spans="1:64">
      <c r="A19" s="32">
        <f t="shared" si="0"/>
        <v>5</v>
      </c>
      <c r="B19" s="45" t="s">
        <v>71</v>
      </c>
      <c r="C19" s="45">
        <v>125</v>
      </c>
      <c r="D19" s="45" t="s">
        <v>891</v>
      </c>
      <c r="E19" s="45" t="s">
        <v>237</v>
      </c>
      <c r="F19" s="45">
        <v>121.1</v>
      </c>
      <c r="G19" s="45" t="s">
        <v>901</v>
      </c>
      <c r="H19" s="45">
        <v>3</v>
      </c>
      <c r="I19" s="45">
        <v>1</v>
      </c>
      <c r="J19" s="45">
        <v>4</v>
      </c>
      <c r="K19" s="45" t="s">
        <v>246</v>
      </c>
      <c r="L19" s="32"/>
      <c r="N19" s="71">
        <f t="shared" si="1"/>
        <v>5</v>
      </c>
      <c r="O19" s="71" t="s">
        <v>71</v>
      </c>
      <c r="P19" s="71">
        <v>63</v>
      </c>
      <c r="Q19" s="71" t="s">
        <v>904</v>
      </c>
      <c r="R19" s="71" t="s">
        <v>905</v>
      </c>
      <c r="S19" s="71">
        <v>10</v>
      </c>
      <c r="T19" s="71" t="s">
        <v>95</v>
      </c>
      <c r="U19" s="71">
        <v>3.3</v>
      </c>
      <c r="V19" s="71">
        <v>1</v>
      </c>
      <c r="W19" s="71">
        <v>4.3</v>
      </c>
      <c r="X19" s="71" t="s">
        <v>246</v>
      </c>
      <c r="Y19" s="71"/>
      <c r="AA19" s="32">
        <f t="shared" si="2"/>
        <v>5</v>
      </c>
      <c r="AB19" s="45" t="s">
        <v>71</v>
      </c>
      <c r="AC19" s="32">
        <v>63</v>
      </c>
      <c r="AD19" s="45" t="s">
        <v>188</v>
      </c>
      <c r="AE19" s="45" t="s">
        <v>210</v>
      </c>
      <c r="AF19" s="71">
        <v>66</v>
      </c>
      <c r="AG19" s="71" t="s">
        <v>95</v>
      </c>
      <c r="AH19" s="45">
        <v>3.5</v>
      </c>
      <c r="AI19" s="45">
        <v>1</v>
      </c>
      <c r="AJ19" s="45">
        <v>4.5</v>
      </c>
      <c r="AK19" s="45" t="s">
        <v>246</v>
      </c>
      <c r="AL19" s="32"/>
      <c r="AN19" s="45">
        <f t="shared" si="3"/>
        <v>5</v>
      </c>
      <c r="AO19" s="45" t="s">
        <v>71</v>
      </c>
      <c r="AP19" s="45">
        <v>63</v>
      </c>
      <c r="AQ19" s="45" t="s">
        <v>938</v>
      </c>
      <c r="AR19" s="45" t="s">
        <v>934</v>
      </c>
      <c r="AS19" s="71">
        <v>54.5</v>
      </c>
      <c r="AT19" s="71" t="s">
        <v>118</v>
      </c>
      <c r="AU19" s="71">
        <v>3</v>
      </c>
      <c r="AV19" s="45">
        <v>1</v>
      </c>
      <c r="AW19" s="45">
        <v>4</v>
      </c>
      <c r="AX19" s="45" t="s">
        <v>246</v>
      </c>
      <c r="AY19" s="45"/>
      <c r="BA19" s="45">
        <f t="shared" si="4"/>
        <v>5</v>
      </c>
      <c r="BB19" s="45" t="s">
        <v>71</v>
      </c>
      <c r="BC19" s="45"/>
      <c r="BD19" s="45" t="s">
        <v>968</v>
      </c>
      <c r="BE19" s="45" t="s">
        <v>843</v>
      </c>
      <c r="BF19" s="45">
        <v>18.2</v>
      </c>
      <c r="BG19" s="45" t="s">
        <v>95</v>
      </c>
      <c r="BH19" s="45">
        <v>3.3</v>
      </c>
      <c r="BI19" s="45">
        <v>1</v>
      </c>
      <c r="BJ19" s="45">
        <v>4.3</v>
      </c>
      <c r="BK19" s="45" t="s">
        <v>246</v>
      </c>
      <c r="BL19" s="45"/>
    </row>
    <row r="20" spans="1:64">
      <c r="A20" s="32">
        <f t="shared" si="0"/>
        <v>6</v>
      </c>
      <c r="B20" s="45" t="s">
        <v>71</v>
      </c>
      <c r="C20" s="45">
        <v>63</v>
      </c>
      <c r="D20" s="45" t="s">
        <v>852</v>
      </c>
      <c r="E20" s="45" t="s">
        <v>224</v>
      </c>
      <c r="F20" s="71">
        <v>30</v>
      </c>
      <c r="G20" s="45" t="s">
        <v>901</v>
      </c>
      <c r="H20" s="45">
        <v>3</v>
      </c>
      <c r="I20" s="45">
        <v>1</v>
      </c>
      <c r="J20" s="45">
        <v>4</v>
      </c>
      <c r="K20" s="45" t="s">
        <v>246</v>
      </c>
      <c r="L20" s="32"/>
      <c r="N20" s="71">
        <f t="shared" si="1"/>
        <v>6</v>
      </c>
      <c r="O20" s="71" t="s">
        <v>71</v>
      </c>
      <c r="P20" s="71">
        <v>63</v>
      </c>
      <c r="Q20" s="71" t="s">
        <v>904</v>
      </c>
      <c r="R20" s="71" t="s">
        <v>906</v>
      </c>
      <c r="S20" s="71">
        <v>70</v>
      </c>
      <c r="T20" s="71" t="s">
        <v>95</v>
      </c>
      <c r="U20" s="71">
        <v>3.3</v>
      </c>
      <c r="V20" s="71">
        <v>1</v>
      </c>
      <c r="W20" s="71">
        <v>4.3</v>
      </c>
      <c r="X20" s="71" t="s">
        <v>246</v>
      </c>
      <c r="Y20" s="71"/>
      <c r="AA20" s="32">
        <f t="shared" si="2"/>
        <v>6</v>
      </c>
      <c r="AB20" s="45" t="s">
        <v>71</v>
      </c>
      <c r="AC20" s="32">
        <v>63</v>
      </c>
      <c r="AD20" s="45" t="s">
        <v>210</v>
      </c>
      <c r="AE20" s="45" t="s">
        <v>878</v>
      </c>
      <c r="AF20" s="71">
        <v>45.4</v>
      </c>
      <c r="AG20" s="71" t="s">
        <v>95</v>
      </c>
      <c r="AH20" s="45">
        <v>3.5</v>
      </c>
      <c r="AI20" s="45">
        <v>1</v>
      </c>
      <c r="AJ20" s="45">
        <v>4.5</v>
      </c>
      <c r="AK20" s="45" t="s">
        <v>246</v>
      </c>
      <c r="AL20" s="32"/>
      <c r="AN20" s="45">
        <f t="shared" si="3"/>
        <v>6</v>
      </c>
      <c r="AO20" s="45" t="s">
        <v>71</v>
      </c>
      <c r="AP20" s="45">
        <v>63</v>
      </c>
      <c r="AQ20" s="45" t="s">
        <v>934</v>
      </c>
      <c r="AR20" s="45" t="s">
        <v>939</v>
      </c>
      <c r="AS20" s="71">
        <v>33.700000000000003</v>
      </c>
      <c r="AT20" s="71" t="s">
        <v>118</v>
      </c>
      <c r="AU20" s="71">
        <v>3</v>
      </c>
      <c r="AV20" s="45">
        <v>1</v>
      </c>
      <c r="AW20" s="45">
        <v>4</v>
      </c>
      <c r="AX20" s="45" t="s">
        <v>246</v>
      </c>
      <c r="AY20" s="45"/>
      <c r="BA20" s="45">
        <f t="shared" si="4"/>
        <v>6</v>
      </c>
      <c r="BB20" s="45" t="s">
        <v>71</v>
      </c>
      <c r="BC20" s="45"/>
      <c r="BD20" s="45" t="s">
        <v>862</v>
      </c>
      <c r="BE20" s="45" t="s">
        <v>969</v>
      </c>
      <c r="BF20" s="71">
        <v>33.299999999999997</v>
      </c>
      <c r="BG20" s="45" t="s">
        <v>95</v>
      </c>
      <c r="BH20" s="45">
        <v>3.3</v>
      </c>
      <c r="BI20" s="45">
        <v>1</v>
      </c>
      <c r="BJ20" s="45">
        <v>4.3</v>
      </c>
      <c r="BK20" s="45" t="s">
        <v>246</v>
      </c>
      <c r="BL20" s="45"/>
    </row>
    <row r="21" spans="1:64">
      <c r="A21" s="32">
        <f t="shared" si="0"/>
        <v>7</v>
      </c>
      <c r="B21" s="45" t="s">
        <v>71</v>
      </c>
      <c r="C21" s="45">
        <v>63</v>
      </c>
      <c r="D21" s="45" t="s">
        <v>224</v>
      </c>
      <c r="E21" s="45" t="s">
        <v>471</v>
      </c>
      <c r="F21" s="71">
        <v>65.5</v>
      </c>
      <c r="G21" s="45" t="s">
        <v>901</v>
      </c>
      <c r="H21" s="45">
        <v>3</v>
      </c>
      <c r="I21" s="45">
        <v>1</v>
      </c>
      <c r="J21" s="45">
        <v>4</v>
      </c>
      <c r="K21" s="45" t="s">
        <v>246</v>
      </c>
      <c r="L21" s="32"/>
      <c r="N21" s="71">
        <f t="shared" si="1"/>
        <v>7</v>
      </c>
      <c r="O21" s="71" t="s">
        <v>71</v>
      </c>
      <c r="P21" s="71">
        <v>63</v>
      </c>
      <c r="Q21" s="71" t="s">
        <v>240</v>
      </c>
      <c r="R21" s="71" t="s">
        <v>907</v>
      </c>
      <c r="S21" s="71">
        <v>34</v>
      </c>
      <c r="T21" s="71" t="s">
        <v>95</v>
      </c>
      <c r="U21" s="71">
        <v>3.3</v>
      </c>
      <c r="V21" s="71">
        <v>1</v>
      </c>
      <c r="W21" s="71">
        <v>4.3</v>
      </c>
      <c r="X21" s="71" t="s">
        <v>246</v>
      </c>
      <c r="Y21" s="71"/>
      <c r="AA21" s="32">
        <f t="shared" si="2"/>
        <v>7</v>
      </c>
      <c r="AB21" s="45" t="s">
        <v>71</v>
      </c>
      <c r="AC21" s="32">
        <v>63</v>
      </c>
      <c r="AD21" s="45" t="s">
        <v>210</v>
      </c>
      <c r="AE21" s="45" t="s">
        <v>212</v>
      </c>
      <c r="AF21" s="71">
        <v>133</v>
      </c>
      <c r="AG21" s="71" t="s">
        <v>95</v>
      </c>
      <c r="AH21" s="45">
        <v>3.5</v>
      </c>
      <c r="AI21" s="45">
        <v>1</v>
      </c>
      <c r="AJ21" s="45">
        <v>4.5</v>
      </c>
      <c r="AK21" s="45" t="s">
        <v>246</v>
      </c>
      <c r="AL21" s="32"/>
      <c r="AN21" s="45">
        <f t="shared" si="3"/>
        <v>7</v>
      </c>
      <c r="AO21" s="45" t="s">
        <v>71</v>
      </c>
      <c r="AP21" s="45">
        <v>63</v>
      </c>
      <c r="AQ21" s="71" t="s">
        <v>940</v>
      </c>
      <c r="AR21" s="71" t="s">
        <v>941</v>
      </c>
      <c r="AS21" s="71">
        <v>86.4</v>
      </c>
      <c r="AT21" s="71" t="s">
        <v>118</v>
      </c>
      <c r="AU21" s="71">
        <v>3</v>
      </c>
      <c r="AV21" s="45">
        <v>1</v>
      </c>
      <c r="AW21" s="45">
        <v>4</v>
      </c>
      <c r="AX21" s="45" t="s">
        <v>246</v>
      </c>
      <c r="AY21" s="45"/>
      <c r="BA21" s="45">
        <f t="shared" si="4"/>
        <v>7</v>
      </c>
      <c r="BB21" s="45" t="s">
        <v>71</v>
      </c>
      <c r="BC21" s="45"/>
      <c r="BD21" s="45" t="s">
        <v>862</v>
      </c>
      <c r="BE21" s="45" t="s">
        <v>970</v>
      </c>
      <c r="BF21" s="71">
        <v>92</v>
      </c>
      <c r="BG21" s="45" t="s">
        <v>95</v>
      </c>
      <c r="BH21" s="45">
        <v>3.3</v>
      </c>
      <c r="BI21" s="45">
        <v>1</v>
      </c>
      <c r="BJ21" s="45">
        <v>4.3</v>
      </c>
      <c r="BK21" s="45" t="s">
        <v>246</v>
      </c>
      <c r="BL21" s="45"/>
    </row>
    <row r="22" spans="1:64">
      <c r="A22" s="32">
        <f t="shared" si="0"/>
        <v>8</v>
      </c>
      <c r="B22" s="45" t="s">
        <v>71</v>
      </c>
      <c r="C22" s="45">
        <v>63</v>
      </c>
      <c r="D22" s="45" t="s">
        <v>471</v>
      </c>
      <c r="E22" s="45" t="s">
        <v>227</v>
      </c>
      <c r="F22" s="71">
        <v>422</v>
      </c>
      <c r="G22" s="45" t="s">
        <v>901</v>
      </c>
      <c r="H22" s="45">
        <v>3</v>
      </c>
      <c r="I22" s="45">
        <v>1</v>
      </c>
      <c r="J22" s="45">
        <v>4</v>
      </c>
      <c r="K22" s="45" t="s">
        <v>246</v>
      </c>
      <c r="L22" s="32"/>
      <c r="N22" s="71">
        <f t="shared" si="1"/>
        <v>8</v>
      </c>
      <c r="O22" s="71" t="s">
        <v>71</v>
      </c>
      <c r="P22" s="71">
        <v>63</v>
      </c>
      <c r="Q22" s="71" t="s">
        <v>908</v>
      </c>
      <c r="R22" s="71" t="s">
        <v>909</v>
      </c>
      <c r="S22" s="71">
        <v>116</v>
      </c>
      <c r="T22" s="71" t="s">
        <v>95</v>
      </c>
      <c r="U22" s="71">
        <v>3.3</v>
      </c>
      <c r="V22" s="71">
        <v>1</v>
      </c>
      <c r="W22" s="71">
        <v>4.3</v>
      </c>
      <c r="X22" s="71" t="s">
        <v>246</v>
      </c>
      <c r="Y22" s="71"/>
      <c r="AA22" s="32">
        <f t="shared" si="2"/>
        <v>8</v>
      </c>
      <c r="AB22" s="45" t="s">
        <v>71</v>
      </c>
      <c r="AC22" s="32">
        <v>63</v>
      </c>
      <c r="AD22" s="45" t="s">
        <v>880</v>
      </c>
      <c r="AE22" s="45" t="s">
        <v>851</v>
      </c>
      <c r="AF22" s="71">
        <v>37.700000000000003</v>
      </c>
      <c r="AG22" s="71" t="s">
        <v>95</v>
      </c>
      <c r="AH22" s="45">
        <v>3.5</v>
      </c>
      <c r="AI22" s="45">
        <v>1</v>
      </c>
      <c r="AJ22" s="45">
        <v>4.5</v>
      </c>
      <c r="AK22" s="45" t="s">
        <v>246</v>
      </c>
      <c r="AL22" s="32"/>
      <c r="AN22" s="45">
        <f t="shared" si="3"/>
        <v>8</v>
      </c>
      <c r="AO22" s="45" t="s">
        <v>71</v>
      </c>
      <c r="AP22" s="45">
        <v>63</v>
      </c>
      <c r="AQ22" s="45" t="s">
        <v>939</v>
      </c>
      <c r="AR22" s="45" t="s">
        <v>942</v>
      </c>
      <c r="AS22" s="71">
        <v>61.4</v>
      </c>
      <c r="AT22" s="71" t="s">
        <v>118</v>
      </c>
      <c r="AU22" s="71">
        <v>3</v>
      </c>
      <c r="AV22" s="45">
        <v>1</v>
      </c>
      <c r="AW22" s="45">
        <v>4</v>
      </c>
      <c r="AX22" s="45" t="s">
        <v>246</v>
      </c>
      <c r="AY22" s="45"/>
      <c r="BA22" s="45">
        <f t="shared" si="4"/>
        <v>8</v>
      </c>
      <c r="BB22" s="45" t="s">
        <v>71</v>
      </c>
      <c r="BC22" s="45"/>
      <c r="BD22" s="45" t="s">
        <v>970</v>
      </c>
      <c r="BE22" s="45" t="s">
        <v>971</v>
      </c>
      <c r="BF22" s="71">
        <v>30.6</v>
      </c>
      <c r="BG22" s="45" t="s">
        <v>95</v>
      </c>
      <c r="BH22" s="45">
        <v>3.3</v>
      </c>
      <c r="BI22" s="45">
        <v>1</v>
      </c>
      <c r="BJ22" s="45">
        <v>4.3</v>
      </c>
      <c r="BK22" s="45" t="s">
        <v>246</v>
      </c>
      <c r="BL22" s="45"/>
    </row>
    <row r="23" spans="1:64">
      <c r="A23" s="32">
        <f t="shared" si="0"/>
        <v>9</v>
      </c>
      <c r="B23" s="45" t="s">
        <v>71</v>
      </c>
      <c r="C23" s="45">
        <v>63</v>
      </c>
      <c r="D23" s="45" t="s">
        <v>224</v>
      </c>
      <c r="E23" s="45" t="s">
        <v>186</v>
      </c>
      <c r="F23" s="71">
        <v>65.2</v>
      </c>
      <c r="G23" s="45" t="s">
        <v>901</v>
      </c>
      <c r="H23" s="45">
        <v>3</v>
      </c>
      <c r="I23" s="45">
        <v>1</v>
      </c>
      <c r="J23" s="45">
        <v>4</v>
      </c>
      <c r="K23" s="45" t="s">
        <v>246</v>
      </c>
      <c r="L23" s="32"/>
      <c r="N23" s="71">
        <f t="shared" si="1"/>
        <v>9</v>
      </c>
      <c r="O23" s="71" t="s">
        <v>71</v>
      </c>
      <c r="P23" s="71">
        <v>63</v>
      </c>
      <c r="Q23" s="71" t="s">
        <v>903</v>
      </c>
      <c r="R23" s="71" t="s">
        <v>910</v>
      </c>
      <c r="S23" s="71">
        <v>142</v>
      </c>
      <c r="T23" s="71" t="s">
        <v>95</v>
      </c>
      <c r="U23" s="71">
        <v>3.3</v>
      </c>
      <c r="V23" s="71">
        <v>1</v>
      </c>
      <c r="W23" s="71">
        <v>4.3</v>
      </c>
      <c r="X23" s="71" t="s">
        <v>246</v>
      </c>
      <c r="Y23" s="71"/>
      <c r="AA23" s="32">
        <f t="shared" si="2"/>
        <v>9</v>
      </c>
      <c r="AB23" s="45" t="s">
        <v>71</v>
      </c>
      <c r="AC23" s="32">
        <v>63</v>
      </c>
      <c r="AD23" s="45" t="s">
        <v>851</v>
      </c>
      <c r="AE23" s="45" t="s">
        <v>925</v>
      </c>
      <c r="AF23" s="71">
        <v>39.4</v>
      </c>
      <c r="AG23" s="71" t="s">
        <v>95</v>
      </c>
      <c r="AH23" s="45">
        <v>3.5</v>
      </c>
      <c r="AI23" s="45">
        <v>1</v>
      </c>
      <c r="AJ23" s="45">
        <v>4.5</v>
      </c>
      <c r="AK23" s="45" t="s">
        <v>246</v>
      </c>
      <c r="AL23" s="32"/>
      <c r="AN23" s="45">
        <f t="shared" si="3"/>
        <v>9</v>
      </c>
      <c r="AO23" s="45" t="s">
        <v>71</v>
      </c>
      <c r="AP23" s="45">
        <v>63</v>
      </c>
      <c r="AQ23" s="45" t="s">
        <v>942</v>
      </c>
      <c r="AR23" s="45" t="s">
        <v>943</v>
      </c>
      <c r="AS23" s="71">
        <v>114.5</v>
      </c>
      <c r="AT23" s="71" t="s">
        <v>118</v>
      </c>
      <c r="AU23" s="71">
        <v>3</v>
      </c>
      <c r="AV23" s="45">
        <v>1</v>
      </c>
      <c r="AW23" s="45">
        <v>4</v>
      </c>
      <c r="AX23" s="45" t="s">
        <v>246</v>
      </c>
      <c r="AY23" s="45"/>
      <c r="BA23" s="45">
        <f t="shared" si="4"/>
        <v>9</v>
      </c>
      <c r="BB23" s="45" t="s">
        <v>71</v>
      </c>
      <c r="BC23" s="45"/>
      <c r="BD23" s="45" t="s">
        <v>970</v>
      </c>
      <c r="BE23" s="45" t="s">
        <v>972</v>
      </c>
      <c r="BF23" s="71">
        <v>56.5</v>
      </c>
      <c r="BG23" s="45" t="s">
        <v>95</v>
      </c>
      <c r="BH23" s="45">
        <v>3.3</v>
      </c>
      <c r="BI23" s="45">
        <v>1</v>
      </c>
      <c r="BJ23" s="45">
        <v>4.3</v>
      </c>
      <c r="BK23" s="45" t="s">
        <v>246</v>
      </c>
      <c r="BL23" s="45"/>
    </row>
    <row r="24" spans="1:64">
      <c r="A24" s="32">
        <f t="shared" si="0"/>
        <v>10</v>
      </c>
      <c r="B24" s="45" t="s">
        <v>71</v>
      </c>
      <c r="C24" s="45">
        <v>63</v>
      </c>
      <c r="D24" s="45" t="s">
        <v>186</v>
      </c>
      <c r="E24" s="45" t="s">
        <v>223</v>
      </c>
      <c r="F24" s="71">
        <v>5.5</v>
      </c>
      <c r="G24" s="45" t="s">
        <v>901</v>
      </c>
      <c r="H24" s="45">
        <v>3</v>
      </c>
      <c r="I24" s="45">
        <v>1</v>
      </c>
      <c r="J24" s="45">
        <v>4</v>
      </c>
      <c r="K24" s="45" t="s">
        <v>246</v>
      </c>
      <c r="L24" s="32"/>
      <c r="N24" s="71">
        <f t="shared" si="1"/>
        <v>10</v>
      </c>
      <c r="O24" s="71" t="s">
        <v>71</v>
      </c>
      <c r="P24" s="71">
        <v>63</v>
      </c>
      <c r="Q24" s="71" t="s">
        <v>200</v>
      </c>
      <c r="R24" s="71" t="s">
        <v>911</v>
      </c>
      <c r="S24" s="71">
        <v>217.1</v>
      </c>
      <c r="T24" s="71" t="s">
        <v>95</v>
      </c>
      <c r="U24" s="71">
        <v>3.3</v>
      </c>
      <c r="V24" s="71">
        <v>1</v>
      </c>
      <c r="W24" s="71">
        <v>4.3</v>
      </c>
      <c r="X24" s="71" t="s">
        <v>246</v>
      </c>
      <c r="Y24" s="71"/>
      <c r="AA24" s="32">
        <f t="shared" si="2"/>
        <v>10</v>
      </c>
      <c r="AB24" s="45" t="s">
        <v>71</v>
      </c>
      <c r="AC24" s="32">
        <v>63</v>
      </c>
      <c r="AD24" s="45" t="s">
        <v>851</v>
      </c>
      <c r="AE24" s="45" t="s">
        <v>926</v>
      </c>
      <c r="AF24" s="71">
        <v>127.2</v>
      </c>
      <c r="AG24" s="71" t="s">
        <v>95</v>
      </c>
      <c r="AH24" s="45">
        <v>3.5</v>
      </c>
      <c r="AI24" s="45">
        <v>1</v>
      </c>
      <c r="AJ24" s="45">
        <v>4.5</v>
      </c>
      <c r="AK24" s="45" t="s">
        <v>246</v>
      </c>
      <c r="AL24" s="32"/>
      <c r="AN24" s="45">
        <f t="shared" si="3"/>
        <v>10</v>
      </c>
      <c r="AO24" s="45" t="s">
        <v>71</v>
      </c>
      <c r="AP24" s="45">
        <v>63</v>
      </c>
      <c r="AQ24" s="45" t="s">
        <v>943</v>
      </c>
      <c r="AR24" s="45" t="s">
        <v>944</v>
      </c>
      <c r="AS24" s="71">
        <v>38.5</v>
      </c>
      <c r="AT24" s="71" t="s">
        <v>118</v>
      </c>
      <c r="AU24" s="71">
        <v>3</v>
      </c>
      <c r="AV24" s="45">
        <v>1</v>
      </c>
      <c r="AW24" s="45">
        <v>4</v>
      </c>
      <c r="AX24" s="45" t="s">
        <v>246</v>
      </c>
      <c r="AY24" s="45"/>
      <c r="BA24" s="45">
        <f t="shared" si="4"/>
        <v>10</v>
      </c>
      <c r="BB24" s="45" t="s">
        <v>71</v>
      </c>
      <c r="BC24" s="45"/>
      <c r="BD24" s="45" t="s">
        <v>970</v>
      </c>
      <c r="BE24" s="45" t="s">
        <v>972</v>
      </c>
      <c r="BF24" s="71">
        <v>13.4</v>
      </c>
      <c r="BG24" s="45" t="s">
        <v>95</v>
      </c>
      <c r="BH24" s="45">
        <v>3.3</v>
      </c>
      <c r="BI24" s="45">
        <v>1</v>
      </c>
      <c r="BJ24" s="45">
        <v>4.3</v>
      </c>
      <c r="BK24" s="45" t="s">
        <v>246</v>
      </c>
      <c r="BL24" s="45"/>
    </row>
    <row r="25" spans="1:64">
      <c r="A25" s="32">
        <f t="shared" si="0"/>
        <v>11</v>
      </c>
      <c r="B25" s="45" t="s">
        <v>71</v>
      </c>
      <c r="C25" s="45">
        <v>63</v>
      </c>
      <c r="D25" s="45" t="s">
        <v>223</v>
      </c>
      <c r="E25" s="45" t="s">
        <v>464</v>
      </c>
      <c r="F25" s="71">
        <v>126</v>
      </c>
      <c r="G25" s="45" t="s">
        <v>901</v>
      </c>
      <c r="H25" s="45">
        <v>3</v>
      </c>
      <c r="I25" s="45">
        <v>1</v>
      </c>
      <c r="J25" s="45">
        <v>4</v>
      </c>
      <c r="K25" s="45" t="s">
        <v>246</v>
      </c>
      <c r="L25" s="32"/>
      <c r="N25" s="71">
        <f t="shared" si="1"/>
        <v>11</v>
      </c>
      <c r="O25" s="71" t="s">
        <v>71</v>
      </c>
      <c r="P25" s="71">
        <v>63</v>
      </c>
      <c r="Q25" s="71" t="s">
        <v>911</v>
      </c>
      <c r="R25" s="71" t="s">
        <v>912</v>
      </c>
      <c r="S25" s="71">
        <v>10.8</v>
      </c>
      <c r="T25" s="71" t="s">
        <v>95</v>
      </c>
      <c r="U25" s="71">
        <v>3.3</v>
      </c>
      <c r="V25" s="71">
        <v>1</v>
      </c>
      <c r="W25" s="71">
        <v>4.3</v>
      </c>
      <c r="X25" s="71" t="s">
        <v>246</v>
      </c>
      <c r="Y25" s="71"/>
      <c r="AA25" s="32">
        <f t="shared" si="2"/>
        <v>11</v>
      </c>
      <c r="AB25" s="45" t="s">
        <v>71</v>
      </c>
      <c r="AC25" s="32">
        <v>63</v>
      </c>
      <c r="AD25" s="45" t="s">
        <v>204</v>
      </c>
      <c r="AE25" s="45" t="s">
        <v>220</v>
      </c>
      <c r="AF25" s="71">
        <v>10.7</v>
      </c>
      <c r="AG25" s="71" t="s">
        <v>95</v>
      </c>
      <c r="AH25" s="45">
        <v>3.5</v>
      </c>
      <c r="AI25" s="45">
        <v>1</v>
      </c>
      <c r="AJ25" s="45">
        <v>4.5</v>
      </c>
      <c r="AK25" s="45" t="s">
        <v>246</v>
      </c>
      <c r="AL25" s="32"/>
      <c r="AN25" s="45">
        <f t="shared" si="3"/>
        <v>11</v>
      </c>
      <c r="AO25" s="45" t="s">
        <v>71</v>
      </c>
      <c r="AP25" s="45">
        <v>63</v>
      </c>
      <c r="AQ25" s="45" t="s">
        <v>943</v>
      </c>
      <c r="AR25" s="45" t="s">
        <v>945</v>
      </c>
      <c r="AS25" s="71">
        <v>7.1</v>
      </c>
      <c r="AT25" s="71" t="s">
        <v>118</v>
      </c>
      <c r="AU25" s="71">
        <v>3</v>
      </c>
      <c r="AV25" s="45">
        <v>1</v>
      </c>
      <c r="AW25" s="45">
        <v>4</v>
      </c>
      <c r="AX25" s="45" t="s">
        <v>246</v>
      </c>
      <c r="AY25" s="45"/>
      <c r="BA25" s="45">
        <f t="shared" si="4"/>
        <v>11</v>
      </c>
      <c r="BB25" s="45" t="s">
        <v>71</v>
      </c>
      <c r="BC25" s="45"/>
      <c r="BD25" s="45" t="s">
        <v>970</v>
      </c>
      <c r="BE25" s="45" t="s">
        <v>972</v>
      </c>
      <c r="BF25" s="71">
        <v>15.8</v>
      </c>
      <c r="BG25" s="45" t="s">
        <v>95</v>
      </c>
      <c r="BH25" s="45">
        <v>3.3</v>
      </c>
      <c r="BI25" s="45">
        <v>1</v>
      </c>
      <c r="BJ25" s="45">
        <v>4.3</v>
      </c>
      <c r="BK25" s="45" t="s">
        <v>246</v>
      </c>
      <c r="BL25" s="45"/>
    </row>
    <row r="26" spans="1:64">
      <c r="A26" s="32">
        <f t="shared" si="0"/>
        <v>12</v>
      </c>
      <c r="B26" s="45" t="s">
        <v>71</v>
      </c>
      <c r="C26" s="45">
        <v>63</v>
      </c>
      <c r="D26" s="45" t="s">
        <v>223</v>
      </c>
      <c r="E26" s="45" t="s">
        <v>227</v>
      </c>
      <c r="F26" s="71">
        <v>44.8</v>
      </c>
      <c r="G26" s="45" t="s">
        <v>901</v>
      </c>
      <c r="H26" s="45">
        <v>3</v>
      </c>
      <c r="I26" s="45">
        <v>1</v>
      </c>
      <c r="J26" s="45">
        <v>4</v>
      </c>
      <c r="K26" s="45" t="s">
        <v>246</v>
      </c>
      <c r="L26" s="32"/>
      <c r="N26" s="71">
        <f t="shared" si="1"/>
        <v>12</v>
      </c>
      <c r="O26" s="71" t="s">
        <v>71</v>
      </c>
      <c r="P26" s="71">
        <v>63</v>
      </c>
      <c r="Q26" s="71" t="s">
        <v>912</v>
      </c>
      <c r="R26" s="71" t="s">
        <v>913</v>
      </c>
      <c r="S26" s="71">
        <v>16.600000000000001</v>
      </c>
      <c r="T26" s="71" t="s">
        <v>95</v>
      </c>
      <c r="U26" s="71">
        <v>3.3</v>
      </c>
      <c r="V26" s="71">
        <v>1</v>
      </c>
      <c r="W26" s="71">
        <v>4.3</v>
      </c>
      <c r="X26" s="71" t="s">
        <v>246</v>
      </c>
      <c r="Y26" s="71"/>
      <c r="AA26" s="32">
        <f t="shared" si="2"/>
        <v>12</v>
      </c>
      <c r="AB26" s="45" t="s">
        <v>71</v>
      </c>
      <c r="AC26" s="32">
        <v>63</v>
      </c>
      <c r="AD26" s="45" t="s">
        <v>220</v>
      </c>
      <c r="AE26" s="45" t="s">
        <v>251</v>
      </c>
      <c r="AF26" s="71">
        <v>281.89999999999998</v>
      </c>
      <c r="AG26" s="71" t="s">
        <v>95</v>
      </c>
      <c r="AH26" s="45">
        <v>3.5</v>
      </c>
      <c r="AI26" s="45">
        <v>1</v>
      </c>
      <c r="AJ26" s="45">
        <v>4.5</v>
      </c>
      <c r="AK26" s="45" t="s">
        <v>246</v>
      </c>
      <c r="AL26" s="32"/>
      <c r="AN26" s="45">
        <f t="shared" si="3"/>
        <v>12</v>
      </c>
      <c r="AO26" s="45" t="s">
        <v>71</v>
      </c>
      <c r="AP26" s="45">
        <v>63</v>
      </c>
      <c r="AQ26" s="45" t="s">
        <v>945</v>
      </c>
      <c r="AR26" s="45" t="s">
        <v>940</v>
      </c>
      <c r="AS26" s="71">
        <v>11.3</v>
      </c>
      <c r="AT26" s="71" t="s">
        <v>118</v>
      </c>
      <c r="AU26" s="71">
        <v>3</v>
      </c>
      <c r="AV26" s="45">
        <v>1</v>
      </c>
      <c r="AW26" s="45">
        <v>4</v>
      </c>
      <c r="AX26" s="45" t="s">
        <v>246</v>
      </c>
      <c r="AY26" s="45"/>
      <c r="BA26" s="45">
        <f t="shared" si="4"/>
        <v>12</v>
      </c>
      <c r="BB26" s="45" t="s">
        <v>71</v>
      </c>
      <c r="BC26" s="45"/>
      <c r="BD26" s="45" t="s">
        <v>972</v>
      </c>
      <c r="BE26" s="45" t="s">
        <v>244</v>
      </c>
      <c r="BF26" s="71">
        <v>19.8</v>
      </c>
      <c r="BG26" s="45" t="s">
        <v>95</v>
      </c>
      <c r="BH26" s="45">
        <v>3.3</v>
      </c>
      <c r="BI26" s="45">
        <v>1</v>
      </c>
      <c r="BJ26" s="45">
        <v>4.3</v>
      </c>
      <c r="BK26" s="45" t="s">
        <v>246</v>
      </c>
      <c r="BL26" s="45"/>
    </row>
    <row r="27" spans="1:64">
      <c r="A27" s="32">
        <f t="shared" si="0"/>
        <v>13</v>
      </c>
      <c r="B27" s="45" t="s">
        <v>71</v>
      </c>
      <c r="C27" s="45">
        <v>63</v>
      </c>
      <c r="D27" s="45" t="s">
        <v>227</v>
      </c>
      <c r="E27" s="45" t="s">
        <v>846</v>
      </c>
      <c r="F27" s="71">
        <v>82.8</v>
      </c>
      <c r="G27" s="45" t="s">
        <v>901</v>
      </c>
      <c r="H27" s="45">
        <v>3</v>
      </c>
      <c r="I27" s="45">
        <v>1</v>
      </c>
      <c r="J27" s="45">
        <v>4</v>
      </c>
      <c r="K27" s="45" t="s">
        <v>246</v>
      </c>
      <c r="L27" s="32"/>
      <c r="N27" s="71">
        <f t="shared" si="1"/>
        <v>13</v>
      </c>
      <c r="O27" s="71" t="s">
        <v>71</v>
      </c>
      <c r="P27" s="71">
        <v>63</v>
      </c>
      <c r="Q27" s="71" t="s">
        <v>912</v>
      </c>
      <c r="R27" s="71" t="s">
        <v>914</v>
      </c>
      <c r="S27" s="71">
        <v>19.100000000000001</v>
      </c>
      <c r="T27" s="71" t="s">
        <v>95</v>
      </c>
      <c r="U27" s="71">
        <v>3.3</v>
      </c>
      <c r="V27" s="71">
        <v>1</v>
      </c>
      <c r="W27" s="71">
        <v>4.3</v>
      </c>
      <c r="X27" s="71" t="s">
        <v>246</v>
      </c>
      <c r="Y27" s="71"/>
      <c r="AA27" s="32">
        <f t="shared" si="2"/>
        <v>13</v>
      </c>
      <c r="AB27" s="45" t="s">
        <v>71</v>
      </c>
      <c r="AC27" s="32">
        <v>63</v>
      </c>
      <c r="AD27" s="45" t="s">
        <v>251</v>
      </c>
      <c r="AE27" s="45" t="s">
        <v>172</v>
      </c>
      <c r="AF27" s="71">
        <v>112.7</v>
      </c>
      <c r="AG27" s="71" t="s">
        <v>95</v>
      </c>
      <c r="AH27" s="45">
        <v>3.5</v>
      </c>
      <c r="AI27" s="45">
        <v>1</v>
      </c>
      <c r="AJ27" s="45">
        <v>4.5</v>
      </c>
      <c r="AK27" s="45" t="s">
        <v>246</v>
      </c>
      <c r="AL27" s="32"/>
      <c r="AN27" s="45">
        <f t="shared" si="3"/>
        <v>13</v>
      </c>
      <c r="AO27" s="45" t="s">
        <v>71</v>
      </c>
      <c r="AP27" s="45">
        <v>63</v>
      </c>
      <c r="AQ27" s="45" t="s">
        <v>945</v>
      </c>
      <c r="AR27" s="45" t="s">
        <v>940</v>
      </c>
      <c r="AS27" s="71">
        <v>116</v>
      </c>
      <c r="AT27" s="71" t="s">
        <v>118</v>
      </c>
      <c r="AU27" s="71">
        <v>3</v>
      </c>
      <c r="AV27" s="45">
        <v>1</v>
      </c>
      <c r="AW27" s="45">
        <v>4</v>
      </c>
      <c r="AX27" s="45" t="s">
        <v>246</v>
      </c>
      <c r="AY27" s="45"/>
      <c r="BA27" s="45">
        <f t="shared" si="4"/>
        <v>13</v>
      </c>
      <c r="BB27" s="45" t="s">
        <v>71</v>
      </c>
      <c r="BC27" s="45"/>
      <c r="BD27" s="45" t="s">
        <v>420</v>
      </c>
      <c r="BE27" s="45" t="s">
        <v>973</v>
      </c>
      <c r="BF27" s="71">
        <v>39.4</v>
      </c>
      <c r="BG27" s="45" t="s">
        <v>95</v>
      </c>
      <c r="BH27" s="45">
        <v>3.3</v>
      </c>
      <c r="BI27" s="45">
        <v>1</v>
      </c>
      <c r="BJ27" s="45">
        <v>4.3</v>
      </c>
      <c r="BK27" s="45" t="s">
        <v>246</v>
      </c>
      <c r="BL27" s="45"/>
    </row>
    <row r="28" spans="1:64">
      <c r="A28" s="32">
        <f t="shared" si="0"/>
        <v>14</v>
      </c>
      <c r="B28" s="45" t="s">
        <v>71</v>
      </c>
      <c r="C28" s="45">
        <v>63</v>
      </c>
      <c r="D28" s="45" t="s">
        <v>846</v>
      </c>
      <c r="E28" s="45" t="s">
        <v>477</v>
      </c>
      <c r="F28" s="71">
        <f>108.3-F29</f>
        <v>43.5</v>
      </c>
      <c r="G28" s="45" t="s">
        <v>901</v>
      </c>
      <c r="H28" s="45">
        <v>3</v>
      </c>
      <c r="I28" s="45">
        <v>1</v>
      </c>
      <c r="J28" s="45">
        <v>4</v>
      </c>
      <c r="K28" s="45" t="s">
        <v>246</v>
      </c>
      <c r="L28" s="32"/>
      <c r="N28" s="71">
        <f t="shared" si="1"/>
        <v>14</v>
      </c>
      <c r="O28" s="71" t="s">
        <v>71</v>
      </c>
      <c r="P28" s="71">
        <v>63</v>
      </c>
      <c r="Q28" s="71" t="s">
        <v>914</v>
      </c>
      <c r="R28" s="71" t="s">
        <v>229</v>
      </c>
      <c r="S28" s="71">
        <v>70</v>
      </c>
      <c r="T28" s="71" t="s">
        <v>95</v>
      </c>
      <c r="U28" s="71">
        <v>3.3</v>
      </c>
      <c r="V28" s="71">
        <v>1</v>
      </c>
      <c r="W28" s="71">
        <v>4.3</v>
      </c>
      <c r="X28" s="71" t="s">
        <v>246</v>
      </c>
      <c r="Y28" s="71"/>
      <c r="AA28" s="32">
        <f t="shared" si="2"/>
        <v>14</v>
      </c>
      <c r="AB28" s="45" t="s">
        <v>71</v>
      </c>
      <c r="AC28" s="32">
        <v>63</v>
      </c>
      <c r="AD28" s="45" t="s">
        <v>172</v>
      </c>
      <c r="AE28" s="45" t="s">
        <v>248</v>
      </c>
      <c r="AF28" s="71">
        <v>44.7</v>
      </c>
      <c r="AG28" s="71" t="s">
        <v>95</v>
      </c>
      <c r="AH28" s="45">
        <v>3.5</v>
      </c>
      <c r="AI28" s="45">
        <v>1</v>
      </c>
      <c r="AJ28" s="45">
        <v>4.5</v>
      </c>
      <c r="AK28" s="45" t="s">
        <v>246</v>
      </c>
      <c r="AL28" s="32"/>
      <c r="AN28" s="45">
        <f t="shared" si="3"/>
        <v>14</v>
      </c>
      <c r="AO28" s="45" t="s">
        <v>71</v>
      </c>
      <c r="AP28" s="45">
        <v>63</v>
      </c>
      <c r="AQ28" s="34" t="s">
        <v>940</v>
      </c>
      <c r="AR28" s="34" t="s">
        <v>938</v>
      </c>
      <c r="AS28" s="71">
        <v>188</v>
      </c>
      <c r="AT28" s="71" t="s">
        <v>118</v>
      </c>
      <c r="AU28" s="71">
        <v>3</v>
      </c>
      <c r="AV28" s="45">
        <v>1</v>
      </c>
      <c r="AW28" s="45">
        <v>4</v>
      </c>
      <c r="AX28" s="45" t="s">
        <v>246</v>
      </c>
      <c r="AY28" s="45"/>
      <c r="BA28" s="45">
        <f t="shared" si="4"/>
        <v>14</v>
      </c>
      <c r="BB28" s="45" t="s">
        <v>71</v>
      </c>
      <c r="BC28" s="45"/>
      <c r="BD28" s="45" t="s">
        <v>420</v>
      </c>
      <c r="BE28" s="45" t="s">
        <v>151</v>
      </c>
      <c r="BF28" s="71">
        <v>25.5</v>
      </c>
      <c r="BG28" s="45" t="s">
        <v>95</v>
      </c>
      <c r="BH28" s="45">
        <v>3.3</v>
      </c>
      <c r="BI28" s="45">
        <v>1</v>
      </c>
      <c r="BJ28" s="45">
        <v>4.3</v>
      </c>
      <c r="BK28" s="45" t="s">
        <v>246</v>
      </c>
      <c r="BL28" s="45"/>
    </row>
    <row r="29" spans="1:64">
      <c r="A29" s="32">
        <f t="shared" si="0"/>
        <v>15</v>
      </c>
      <c r="B29" s="45" t="s">
        <v>71</v>
      </c>
      <c r="C29" s="45">
        <v>63</v>
      </c>
      <c r="D29" s="45" t="s">
        <v>846</v>
      </c>
      <c r="E29" s="45" t="s">
        <v>477</v>
      </c>
      <c r="F29" s="71">
        <v>64.8</v>
      </c>
      <c r="G29" s="45" t="s">
        <v>901</v>
      </c>
      <c r="H29" s="45">
        <v>3</v>
      </c>
      <c r="I29" s="45">
        <v>1</v>
      </c>
      <c r="J29" s="45">
        <v>4</v>
      </c>
      <c r="K29" s="45" t="s">
        <v>246</v>
      </c>
      <c r="L29" s="32"/>
      <c r="N29" s="71">
        <f t="shared" si="1"/>
        <v>15</v>
      </c>
      <c r="O29" s="71" t="s">
        <v>71</v>
      </c>
      <c r="P29" s="71">
        <v>63</v>
      </c>
      <c r="Q29" s="71" t="s">
        <v>229</v>
      </c>
      <c r="R29" s="71" t="s">
        <v>175</v>
      </c>
      <c r="S29" s="71">
        <v>65</v>
      </c>
      <c r="T29" s="71" t="s">
        <v>95</v>
      </c>
      <c r="U29" s="71">
        <v>3.3</v>
      </c>
      <c r="V29" s="71">
        <v>1</v>
      </c>
      <c r="W29" s="71">
        <v>4.3</v>
      </c>
      <c r="X29" s="71" t="s">
        <v>246</v>
      </c>
      <c r="Y29" s="71"/>
      <c r="AA29" s="32">
        <f t="shared" si="2"/>
        <v>15</v>
      </c>
      <c r="AB29" s="45" t="s">
        <v>71</v>
      </c>
      <c r="AC29" s="32">
        <v>63</v>
      </c>
      <c r="AD29" s="45" t="s">
        <v>172</v>
      </c>
      <c r="AE29" s="45" t="s">
        <v>169</v>
      </c>
      <c r="AF29" s="71">
        <v>14.8</v>
      </c>
      <c r="AG29" s="71" t="s">
        <v>95</v>
      </c>
      <c r="AH29" s="45">
        <v>3.5</v>
      </c>
      <c r="AI29" s="45">
        <v>1</v>
      </c>
      <c r="AJ29" s="45">
        <v>4.5</v>
      </c>
      <c r="AK29" s="45" t="s">
        <v>246</v>
      </c>
      <c r="AL29" s="32"/>
      <c r="AN29" s="45">
        <f t="shared" si="3"/>
        <v>15</v>
      </c>
      <c r="AO29" s="45" t="s">
        <v>71</v>
      </c>
      <c r="AP29" s="45">
        <v>63</v>
      </c>
      <c r="AQ29" s="34" t="s">
        <v>945</v>
      </c>
      <c r="AR29" s="34" t="s">
        <v>946</v>
      </c>
      <c r="AS29" s="71">
        <v>182</v>
      </c>
      <c r="AT29" s="71" t="s">
        <v>118</v>
      </c>
      <c r="AU29" s="71">
        <v>3</v>
      </c>
      <c r="AV29" s="45">
        <v>1</v>
      </c>
      <c r="AW29" s="45">
        <v>4</v>
      </c>
      <c r="AX29" s="45" t="s">
        <v>246</v>
      </c>
      <c r="AY29" s="45"/>
      <c r="BA29" s="45">
        <f t="shared" si="4"/>
        <v>15</v>
      </c>
      <c r="BB29" s="45" t="s">
        <v>71</v>
      </c>
      <c r="BC29" s="45"/>
      <c r="BD29" s="45" t="s">
        <v>151</v>
      </c>
      <c r="BE29" s="45" t="s">
        <v>974</v>
      </c>
      <c r="BF29" s="71">
        <v>37.700000000000003</v>
      </c>
      <c r="BG29" s="45" t="s">
        <v>95</v>
      </c>
      <c r="BH29" s="45">
        <v>3.3</v>
      </c>
      <c r="BI29" s="45">
        <v>1</v>
      </c>
      <c r="BJ29" s="45">
        <v>4.3</v>
      </c>
      <c r="BK29" s="45" t="s">
        <v>246</v>
      </c>
      <c r="BL29" s="45"/>
    </row>
    <row r="30" spans="1:64">
      <c r="A30" s="32">
        <f t="shared" si="0"/>
        <v>16</v>
      </c>
      <c r="B30" s="45" t="s">
        <v>71</v>
      </c>
      <c r="C30" s="45">
        <v>63</v>
      </c>
      <c r="D30" s="45" t="s">
        <v>477</v>
      </c>
      <c r="E30" s="45" t="s">
        <v>177</v>
      </c>
      <c r="F30" s="71">
        <v>15.1</v>
      </c>
      <c r="G30" s="45" t="s">
        <v>901</v>
      </c>
      <c r="H30" s="45">
        <v>3</v>
      </c>
      <c r="I30" s="45">
        <v>1</v>
      </c>
      <c r="J30" s="45">
        <v>4</v>
      </c>
      <c r="K30" s="45" t="s">
        <v>246</v>
      </c>
      <c r="L30" s="32"/>
      <c r="N30" s="71">
        <f t="shared" si="1"/>
        <v>16</v>
      </c>
      <c r="O30" s="71" t="s">
        <v>71</v>
      </c>
      <c r="P30" s="71">
        <v>63</v>
      </c>
      <c r="Q30" s="71" t="s">
        <v>175</v>
      </c>
      <c r="R30" s="71" t="s">
        <v>463</v>
      </c>
      <c r="S30" s="71">
        <v>63.2</v>
      </c>
      <c r="T30" s="71" t="s">
        <v>95</v>
      </c>
      <c r="U30" s="71">
        <v>3.3</v>
      </c>
      <c r="V30" s="71">
        <v>1</v>
      </c>
      <c r="W30" s="71">
        <v>4.3</v>
      </c>
      <c r="X30" s="71" t="s">
        <v>246</v>
      </c>
      <c r="Y30" s="71"/>
      <c r="AA30" s="32">
        <f t="shared" si="2"/>
        <v>16</v>
      </c>
      <c r="AB30" s="45" t="s">
        <v>71</v>
      </c>
      <c r="AC30" s="32">
        <v>63</v>
      </c>
      <c r="AD30" s="45" t="s">
        <v>169</v>
      </c>
      <c r="AE30" s="45" t="s">
        <v>187</v>
      </c>
      <c r="AF30" s="71">
        <v>37.1</v>
      </c>
      <c r="AG30" s="71" t="s">
        <v>95</v>
      </c>
      <c r="AH30" s="45">
        <v>3.5</v>
      </c>
      <c r="AI30" s="45">
        <v>1</v>
      </c>
      <c r="AJ30" s="45">
        <v>4.5</v>
      </c>
      <c r="AK30" s="45" t="s">
        <v>246</v>
      </c>
      <c r="AL30" s="32"/>
      <c r="AN30" s="45">
        <f t="shared" si="3"/>
        <v>16</v>
      </c>
      <c r="AO30" s="45" t="s">
        <v>71</v>
      </c>
      <c r="AP30" s="45">
        <v>63</v>
      </c>
      <c r="AQ30" s="34" t="s">
        <v>221</v>
      </c>
      <c r="AR30" s="34" t="s">
        <v>947</v>
      </c>
      <c r="AS30" s="71">
        <v>150.5</v>
      </c>
      <c r="AT30" s="71" t="s">
        <v>118</v>
      </c>
      <c r="AU30" s="71">
        <v>3</v>
      </c>
      <c r="AV30" s="45">
        <v>1</v>
      </c>
      <c r="AW30" s="45">
        <v>4</v>
      </c>
      <c r="AX30" s="45" t="s">
        <v>246</v>
      </c>
      <c r="AY30" s="45"/>
      <c r="BA30" s="45">
        <f t="shared" si="4"/>
        <v>16</v>
      </c>
      <c r="BB30" s="45" t="s">
        <v>71</v>
      </c>
      <c r="BC30" s="45"/>
      <c r="BD30" s="45" t="s">
        <v>151</v>
      </c>
      <c r="BE30" s="45" t="s">
        <v>975</v>
      </c>
      <c r="BF30" s="71">
        <v>12</v>
      </c>
      <c r="BG30" s="45" t="s">
        <v>95</v>
      </c>
      <c r="BH30" s="45">
        <v>3.3</v>
      </c>
      <c r="BI30" s="45">
        <v>1</v>
      </c>
      <c r="BJ30" s="45">
        <v>4.3</v>
      </c>
      <c r="BK30" s="45" t="s">
        <v>246</v>
      </c>
      <c r="BL30" s="45"/>
    </row>
    <row r="31" spans="1:64">
      <c r="A31" s="32">
        <f t="shared" si="0"/>
        <v>17</v>
      </c>
      <c r="B31" s="45" t="s">
        <v>71</v>
      </c>
      <c r="C31" s="45">
        <v>63</v>
      </c>
      <c r="D31" s="45" t="s">
        <v>477</v>
      </c>
      <c r="E31" s="45" t="s">
        <v>177</v>
      </c>
      <c r="F31" s="71">
        <v>112</v>
      </c>
      <c r="G31" s="45" t="s">
        <v>901</v>
      </c>
      <c r="H31" s="45">
        <v>3</v>
      </c>
      <c r="I31" s="45">
        <v>1</v>
      </c>
      <c r="J31" s="45">
        <v>4</v>
      </c>
      <c r="K31" s="45" t="s">
        <v>246</v>
      </c>
      <c r="L31" s="32"/>
      <c r="N31" s="71">
        <f t="shared" si="1"/>
        <v>17</v>
      </c>
      <c r="O31" s="71" t="s">
        <v>71</v>
      </c>
      <c r="P31" s="71">
        <v>63</v>
      </c>
      <c r="Q31" s="71" t="s">
        <v>463</v>
      </c>
      <c r="R31" s="71" t="s">
        <v>180</v>
      </c>
      <c r="S31" s="71">
        <v>54</v>
      </c>
      <c r="T31" s="71" t="s">
        <v>95</v>
      </c>
      <c r="U31" s="71">
        <v>3.3</v>
      </c>
      <c r="V31" s="71">
        <v>1</v>
      </c>
      <c r="W31" s="71">
        <v>4.3</v>
      </c>
      <c r="X31" s="71" t="s">
        <v>246</v>
      </c>
      <c r="Y31" s="71"/>
      <c r="AA31" s="32">
        <f t="shared" si="2"/>
        <v>17</v>
      </c>
      <c r="AB31" s="45" t="s">
        <v>71</v>
      </c>
      <c r="AC31" s="32">
        <v>63</v>
      </c>
      <c r="AD31" s="45" t="s">
        <v>187</v>
      </c>
      <c r="AE31" s="45" t="s">
        <v>199</v>
      </c>
      <c r="AF31" s="71">
        <v>32</v>
      </c>
      <c r="AG31" s="71" t="s">
        <v>95</v>
      </c>
      <c r="AH31" s="45">
        <v>3.5</v>
      </c>
      <c r="AI31" s="45">
        <v>1</v>
      </c>
      <c r="AJ31" s="45">
        <v>4.5</v>
      </c>
      <c r="AK31" s="45" t="s">
        <v>246</v>
      </c>
      <c r="AL31" s="32"/>
      <c r="AN31" s="45">
        <f t="shared" si="3"/>
        <v>17</v>
      </c>
      <c r="AO31" s="45" t="s">
        <v>71</v>
      </c>
      <c r="AP31" s="45">
        <v>63</v>
      </c>
      <c r="AQ31" s="34" t="s">
        <v>931</v>
      </c>
      <c r="AR31" s="34" t="s">
        <v>948</v>
      </c>
      <c r="AS31" s="71">
        <v>31</v>
      </c>
      <c r="AT31" s="71" t="s">
        <v>118</v>
      </c>
      <c r="AU31" s="71">
        <v>3</v>
      </c>
      <c r="AV31" s="45">
        <v>1</v>
      </c>
      <c r="AW31" s="45">
        <v>4</v>
      </c>
      <c r="AX31" s="45" t="s">
        <v>246</v>
      </c>
      <c r="AY31" s="45"/>
      <c r="BA31" s="45">
        <f t="shared" si="4"/>
        <v>17</v>
      </c>
      <c r="BB31" s="45" t="s">
        <v>71</v>
      </c>
      <c r="BC31" s="45"/>
      <c r="BD31" s="45" t="s">
        <v>151</v>
      </c>
      <c r="BE31" s="45" t="s">
        <v>975</v>
      </c>
      <c r="BF31" s="71">
        <v>27</v>
      </c>
      <c r="BG31" s="45" t="s">
        <v>95</v>
      </c>
      <c r="BH31" s="45">
        <v>3.3</v>
      </c>
      <c r="BI31" s="45">
        <v>1</v>
      </c>
      <c r="BJ31" s="45">
        <v>4.3</v>
      </c>
      <c r="BK31" s="45" t="s">
        <v>246</v>
      </c>
      <c r="BL31" s="45"/>
    </row>
    <row r="32" spans="1:64">
      <c r="A32" s="32">
        <f t="shared" si="0"/>
        <v>18</v>
      </c>
      <c r="B32" s="45" t="s">
        <v>71</v>
      </c>
      <c r="C32" s="45">
        <v>63</v>
      </c>
      <c r="D32" s="45" t="s">
        <v>177</v>
      </c>
      <c r="E32" s="45" t="s">
        <v>176</v>
      </c>
      <c r="F32" s="71">
        <v>57.5</v>
      </c>
      <c r="G32" s="45" t="s">
        <v>901</v>
      </c>
      <c r="H32" s="45">
        <v>3</v>
      </c>
      <c r="I32" s="45">
        <v>1</v>
      </c>
      <c r="J32" s="45">
        <v>4</v>
      </c>
      <c r="K32" s="45" t="s">
        <v>246</v>
      </c>
      <c r="L32" s="32"/>
      <c r="N32" s="71">
        <f t="shared" si="1"/>
        <v>18</v>
      </c>
      <c r="O32" s="71" t="s">
        <v>71</v>
      </c>
      <c r="P32" s="71">
        <v>63</v>
      </c>
      <c r="Q32" s="71" t="s">
        <v>914</v>
      </c>
      <c r="R32" s="71" t="s">
        <v>915</v>
      </c>
      <c r="S32" s="71">
        <v>74.099999999999994</v>
      </c>
      <c r="T32" s="71" t="s">
        <v>95</v>
      </c>
      <c r="U32" s="71">
        <v>3.3</v>
      </c>
      <c r="V32" s="71">
        <v>1</v>
      </c>
      <c r="W32" s="71">
        <v>4.3</v>
      </c>
      <c r="X32" s="71" t="s">
        <v>246</v>
      </c>
      <c r="Y32" s="71"/>
      <c r="AA32" s="32">
        <f t="shared" si="2"/>
        <v>18</v>
      </c>
      <c r="AB32" s="45" t="s">
        <v>71</v>
      </c>
      <c r="AC32" s="32">
        <v>63</v>
      </c>
      <c r="AD32" s="45" t="s">
        <v>199</v>
      </c>
      <c r="AE32" s="45" t="s">
        <v>316</v>
      </c>
      <c r="AF32" s="71">
        <v>121</v>
      </c>
      <c r="AG32" s="71" t="s">
        <v>95</v>
      </c>
      <c r="AH32" s="45">
        <v>3.5</v>
      </c>
      <c r="AI32" s="45">
        <v>1</v>
      </c>
      <c r="AJ32" s="45">
        <v>4.5</v>
      </c>
      <c r="AK32" s="45" t="s">
        <v>246</v>
      </c>
      <c r="AL32" s="32"/>
      <c r="AN32" s="45">
        <f t="shared" si="3"/>
        <v>18</v>
      </c>
      <c r="AO32" s="45" t="s">
        <v>71</v>
      </c>
      <c r="AP32" s="45">
        <v>63</v>
      </c>
      <c r="AQ32" s="34" t="s">
        <v>867</v>
      </c>
      <c r="AR32" s="34" t="s">
        <v>949</v>
      </c>
      <c r="AS32" s="71">
        <v>56.8</v>
      </c>
      <c r="AT32" s="71" t="s">
        <v>118</v>
      </c>
      <c r="AU32" s="71">
        <v>3</v>
      </c>
      <c r="AV32" s="45">
        <v>1</v>
      </c>
      <c r="AW32" s="45">
        <v>4</v>
      </c>
      <c r="AX32" s="45" t="s">
        <v>246</v>
      </c>
      <c r="AY32" s="45"/>
      <c r="BA32" s="45">
        <f t="shared" si="4"/>
        <v>18</v>
      </c>
      <c r="BB32" s="45" t="s">
        <v>71</v>
      </c>
      <c r="BC32" s="45"/>
      <c r="BD32" s="45" t="s">
        <v>976</v>
      </c>
      <c r="BE32" s="45" t="s">
        <v>977</v>
      </c>
      <c r="BF32" s="71">
        <v>37</v>
      </c>
      <c r="BG32" s="45" t="s">
        <v>95</v>
      </c>
      <c r="BH32" s="45">
        <v>3.3</v>
      </c>
      <c r="BI32" s="45">
        <v>1</v>
      </c>
      <c r="BJ32" s="45">
        <v>4.3</v>
      </c>
      <c r="BK32" s="45" t="s">
        <v>246</v>
      </c>
      <c r="BL32" s="45"/>
    </row>
    <row r="33" spans="1:64">
      <c r="A33" s="32">
        <f t="shared" si="0"/>
        <v>19</v>
      </c>
      <c r="B33" s="45" t="s">
        <v>71</v>
      </c>
      <c r="C33" s="45">
        <v>63</v>
      </c>
      <c r="D33" s="45" t="s">
        <v>177</v>
      </c>
      <c r="E33" s="45" t="s">
        <v>166</v>
      </c>
      <c r="F33" s="71">
        <v>59.1</v>
      </c>
      <c r="G33" s="45" t="s">
        <v>901</v>
      </c>
      <c r="H33" s="45">
        <v>3</v>
      </c>
      <c r="I33" s="45">
        <v>1</v>
      </c>
      <c r="J33" s="45">
        <v>4</v>
      </c>
      <c r="K33" s="45" t="s">
        <v>246</v>
      </c>
      <c r="L33" s="32"/>
      <c r="N33" s="71">
        <f t="shared" si="1"/>
        <v>19</v>
      </c>
      <c r="O33" s="71" t="s">
        <v>71</v>
      </c>
      <c r="P33" s="71">
        <v>63</v>
      </c>
      <c r="Q33" s="71" t="s">
        <v>916</v>
      </c>
      <c r="R33" s="71" t="s">
        <v>175</v>
      </c>
      <c r="S33" s="71">
        <v>62.7</v>
      </c>
      <c r="T33" s="71" t="s">
        <v>95</v>
      </c>
      <c r="U33" s="71">
        <v>3.3</v>
      </c>
      <c r="V33" s="71">
        <v>1</v>
      </c>
      <c r="W33" s="71">
        <v>4.3</v>
      </c>
      <c r="X33" s="71" t="s">
        <v>246</v>
      </c>
      <c r="Y33" s="71"/>
      <c r="AA33" s="32">
        <f t="shared" si="2"/>
        <v>19</v>
      </c>
      <c r="AB33" s="45" t="s">
        <v>71</v>
      </c>
      <c r="AC33" s="32">
        <v>63</v>
      </c>
      <c r="AD33" s="45" t="s">
        <v>197</v>
      </c>
      <c r="AE33" s="45" t="s">
        <v>467</v>
      </c>
      <c r="AF33" s="71">
        <v>53</v>
      </c>
      <c r="AG33" s="71" t="s">
        <v>95</v>
      </c>
      <c r="AH33" s="45">
        <v>3.5</v>
      </c>
      <c r="AI33" s="45">
        <v>1</v>
      </c>
      <c r="AJ33" s="45">
        <v>4.5</v>
      </c>
      <c r="AK33" s="45" t="s">
        <v>246</v>
      </c>
      <c r="AL33" s="32"/>
      <c r="AN33" s="45">
        <f t="shared" si="3"/>
        <v>19</v>
      </c>
      <c r="AO33" s="45" t="s">
        <v>71</v>
      </c>
      <c r="AP33" s="45">
        <v>63</v>
      </c>
      <c r="AQ33" s="45" t="s">
        <v>946</v>
      </c>
      <c r="AR33" s="45" t="s">
        <v>950</v>
      </c>
      <c r="AS33" s="71">
        <v>65</v>
      </c>
      <c r="AT33" s="71" t="s">
        <v>118</v>
      </c>
      <c r="AU33" s="71">
        <v>3</v>
      </c>
      <c r="AV33" s="45">
        <v>1</v>
      </c>
      <c r="AW33" s="45">
        <v>4</v>
      </c>
      <c r="AX33" s="45" t="s">
        <v>246</v>
      </c>
      <c r="AY33" s="45"/>
      <c r="BA33" s="45">
        <f t="shared" si="4"/>
        <v>19</v>
      </c>
      <c r="BB33" s="45" t="s">
        <v>71</v>
      </c>
      <c r="BC33" s="45"/>
      <c r="BD33" s="45" t="s">
        <v>978</v>
      </c>
      <c r="BE33" s="45" t="s">
        <v>979</v>
      </c>
      <c r="BF33" s="71">
        <v>36</v>
      </c>
      <c r="BG33" s="45" t="s">
        <v>95</v>
      </c>
      <c r="BH33" s="45">
        <v>3.3</v>
      </c>
      <c r="BI33" s="45">
        <v>1</v>
      </c>
      <c r="BJ33" s="45">
        <v>4.3</v>
      </c>
      <c r="BK33" s="45" t="s">
        <v>246</v>
      </c>
      <c r="BL33" s="45"/>
    </row>
    <row r="34" spans="1:64">
      <c r="A34" s="32">
        <f t="shared" si="0"/>
        <v>20</v>
      </c>
      <c r="B34" s="45" t="s">
        <v>71</v>
      </c>
      <c r="C34" s="45">
        <v>63</v>
      </c>
      <c r="D34" s="45" t="s">
        <v>177</v>
      </c>
      <c r="E34" s="45" t="s">
        <v>166</v>
      </c>
      <c r="F34" s="71">
        <f>172.3-F33</f>
        <v>113.20000000000002</v>
      </c>
      <c r="G34" s="45" t="s">
        <v>901</v>
      </c>
      <c r="H34" s="45">
        <v>3</v>
      </c>
      <c r="I34" s="45">
        <v>1</v>
      </c>
      <c r="J34" s="45">
        <v>4</v>
      </c>
      <c r="K34" s="45" t="s">
        <v>246</v>
      </c>
      <c r="L34" s="32"/>
      <c r="N34" s="71">
        <f t="shared" si="1"/>
        <v>20</v>
      </c>
      <c r="O34" s="71" t="s">
        <v>71</v>
      </c>
      <c r="P34" s="71">
        <v>63</v>
      </c>
      <c r="Q34" s="71" t="s">
        <v>916</v>
      </c>
      <c r="R34" s="71" t="s">
        <v>463</v>
      </c>
      <c r="S34" s="71">
        <v>112.4</v>
      </c>
      <c r="T34" s="71" t="s">
        <v>95</v>
      </c>
      <c r="U34" s="71">
        <v>3.3</v>
      </c>
      <c r="V34" s="71">
        <v>1</v>
      </c>
      <c r="W34" s="71">
        <v>4.3</v>
      </c>
      <c r="X34" s="71" t="s">
        <v>246</v>
      </c>
      <c r="Y34" s="71"/>
      <c r="AA34" s="32">
        <f t="shared" si="2"/>
        <v>20</v>
      </c>
      <c r="AB34" s="45" t="s">
        <v>71</v>
      </c>
      <c r="AC34" s="32">
        <v>63</v>
      </c>
      <c r="AD34" s="45" t="s">
        <v>467</v>
      </c>
      <c r="AE34" s="45" t="s">
        <v>222</v>
      </c>
      <c r="AF34" s="71">
        <v>112</v>
      </c>
      <c r="AG34" s="71" t="s">
        <v>95</v>
      </c>
      <c r="AH34" s="45">
        <v>3.5</v>
      </c>
      <c r="AI34" s="45">
        <v>1</v>
      </c>
      <c r="AJ34" s="45">
        <v>4.5</v>
      </c>
      <c r="AK34" s="45" t="s">
        <v>246</v>
      </c>
      <c r="AL34" s="32"/>
      <c r="AN34" s="45">
        <f t="shared" si="3"/>
        <v>20</v>
      </c>
      <c r="AO34" s="45" t="s">
        <v>71</v>
      </c>
      <c r="AP34" s="45">
        <v>63</v>
      </c>
      <c r="AQ34" s="45" t="s">
        <v>951</v>
      </c>
      <c r="AR34" s="45" t="s">
        <v>952</v>
      </c>
      <c r="AS34" s="71">
        <v>78</v>
      </c>
      <c r="AT34" s="71" t="s">
        <v>118</v>
      </c>
      <c r="AU34" s="71">
        <v>3</v>
      </c>
      <c r="AV34" s="45">
        <v>1</v>
      </c>
      <c r="AW34" s="45">
        <v>4</v>
      </c>
      <c r="AX34" s="45" t="s">
        <v>246</v>
      </c>
      <c r="AY34" s="45"/>
      <c r="BA34" s="45">
        <f t="shared" si="4"/>
        <v>20</v>
      </c>
      <c r="BB34" s="45" t="s">
        <v>71</v>
      </c>
      <c r="BC34" s="45"/>
      <c r="BD34" s="45" t="s">
        <v>877</v>
      </c>
      <c r="BE34" s="45" t="s">
        <v>980</v>
      </c>
      <c r="BF34" s="71">
        <v>96</v>
      </c>
      <c r="BG34" s="45" t="s">
        <v>95</v>
      </c>
      <c r="BH34" s="45">
        <v>3.3</v>
      </c>
      <c r="BI34" s="45">
        <v>1</v>
      </c>
      <c r="BJ34" s="45">
        <v>4.3</v>
      </c>
      <c r="BK34" s="45" t="s">
        <v>246</v>
      </c>
      <c r="BL34" s="45"/>
    </row>
    <row r="35" spans="1:64">
      <c r="A35" s="32">
        <f t="shared" si="0"/>
        <v>21</v>
      </c>
      <c r="B35" s="45" t="s">
        <v>71</v>
      </c>
      <c r="C35" s="45">
        <v>63</v>
      </c>
      <c r="D35" s="45" t="s">
        <v>186</v>
      </c>
      <c r="E35" s="45" t="s">
        <v>232</v>
      </c>
      <c r="F35" s="71">
        <v>42.9</v>
      </c>
      <c r="G35" s="45" t="s">
        <v>901</v>
      </c>
      <c r="H35" s="45">
        <v>3</v>
      </c>
      <c r="I35" s="45">
        <v>1</v>
      </c>
      <c r="J35" s="45">
        <v>4</v>
      </c>
      <c r="K35" s="45" t="s">
        <v>246</v>
      </c>
      <c r="L35" s="32"/>
      <c r="N35" s="71">
        <f t="shared" si="1"/>
        <v>21</v>
      </c>
      <c r="O35" s="71" t="s">
        <v>71</v>
      </c>
      <c r="P35" s="71">
        <v>63</v>
      </c>
      <c r="Q35" s="71" t="s">
        <v>911</v>
      </c>
      <c r="R35" s="71" t="s">
        <v>468</v>
      </c>
      <c r="S35" s="71">
        <v>32.200000000000003</v>
      </c>
      <c r="T35" s="71" t="s">
        <v>95</v>
      </c>
      <c r="U35" s="71">
        <v>3.3</v>
      </c>
      <c r="V35" s="71">
        <v>1</v>
      </c>
      <c r="W35" s="71">
        <v>4.3</v>
      </c>
      <c r="X35" s="71" t="s">
        <v>246</v>
      </c>
      <c r="Y35" s="71"/>
      <c r="AA35" s="32">
        <f t="shared" si="2"/>
        <v>21</v>
      </c>
      <c r="AB35" s="45" t="s">
        <v>71</v>
      </c>
      <c r="AC35" s="32">
        <v>63</v>
      </c>
      <c r="AD35" s="45" t="s">
        <v>222</v>
      </c>
      <c r="AE35" s="45" t="s">
        <v>858</v>
      </c>
      <c r="AF35" s="71">
        <v>133.30000000000001</v>
      </c>
      <c r="AG35" s="71" t="s">
        <v>95</v>
      </c>
      <c r="AH35" s="45">
        <v>3.5</v>
      </c>
      <c r="AI35" s="45">
        <v>1</v>
      </c>
      <c r="AJ35" s="45">
        <v>4.5</v>
      </c>
      <c r="AK35" s="45" t="s">
        <v>246</v>
      </c>
      <c r="AL35" s="32"/>
      <c r="AN35" s="45">
        <f t="shared" si="3"/>
        <v>21</v>
      </c>
      <c r="AO35" s="45" t="s">
        <v>71</v>
      </c>
      <c r="AP35" s="45">
        <v>63</v>
      </c>
      <c r="AQ35" s="45" t="s">
        <v>952</v>
      </c>
      <c r="AR35" s="45" t="s">
        <v>149</v>
      </c>
      <c r="AS35" s="71">
        <v>17</v>
      </c>
      <c r="AT35" s="71" t="s">
        <v>118</v>
      </c>
      <c r="AU35" s="71">
        <v>3</v>
      </c>
      <c r="AV35" s="45">
        <v>1</v>
      </c>
      <c r="AW35" s="45">
        <v>4</v>
      </c>
      <c r="AX35" s="45" t="s">
        <v>246</v>
      </c>
      <c r="AY35" s="45"/>
      <c r="BA35" s="45">
        <f t="shared" si="4"/>
        <v>21</v>
      </c>
      <c r="BB35" s="45" t="s">
        <v>71</v>
      </c>
      <c r="BC35" s="45"/>
      <c r="BD35" s="45" t="s">
        <v>918</v>
      </c>
      <c r="BE35" s="45" t="s">
        <v>205</v>
      </c>
      <c r="BF35" s="71">
        <v>108.1</v>
      </c>
      <c r="BG35" s="45" t="s">
        <v>95</v>
      </c>
      <c r="BH35" s="45">
        <v>3.3</v>
      </c>
      <c r="BI35" s="45">
        <v>1</v>
      </c>
      <c r="BJ35" s="45">
        <v>4.3</v>
      </c>
      <c r="BK35" s="45" t="s">
        <v>246</v>
      </c>
      <c r="BL35" s="45"/>
    </row>
    <row r="36" spans="1:64">
      <c r="A36" s="32">
        <f t="shared" si="0"/>
        <v>22</v>
      </c>
      <c r="B36" s="45" t="s">
        <v>71</v>
      </c>
      <c r="C36" s="45">
        <v>63</v>
      </c>
      <c r="D36" s="45" t="s">
        <v>232</v>
      </c>
      <c r="E36" s="45" t="s">
        <v>465</v>
      </c>
      <c r="F36" s="71">
        <v>40.9</v>
      </c>
      <c r="G36" s="45" t="s">
        <v>901</v>
      </c>
      <c r="H36" s="45">
        <v>3</v>
      </c>
      <c r="I36" s="45">
        <v>1</v>
      </c>
      <c r="J36" s="45">
        <v>4</v>
      </c>
      <c r="K36" s="45" t="s">
        <v>246</v>
      </c>
      <c r="L36" s="32"/>
      <c r="N36" s="71">
        <f t="shared" si="1"/>
        <v>22</v>
      </c>
      <c r="O36" s="71" t="s">
        <v>71</v>
      </c>
      <c r="P36" s="71">
        <v>63</v>
      </c>
      <c r="Q36" s="71" t="s">
        <v>468</v>
      </c>
      <c r="R36" s="71" t="s">
        <v>917</v>
      </c>
      <c r="S36" s="71">
        <v>77.099999999999994</v>
      </c>
      <c r="T36" s="71" t="s">
        <v>95</v>
      </c>
      <c r="U36" s="71">
        <v>3.3</v>
      </c>
      <c r="V36" s="71">
        <v>1</v>
      </c>
      <c r="W36" s="71">
        <v>4.3</v>
      </c>
      <c r="X36" s="71" t="s">
        <v>246</v>
      </c>
      <c r="Y36" s="71"/>
      <c r="AA36" s="32">
        <f t="shared" si="2"/>
        <v>22</v>
      </c>
      <c r="AB36" s="45" t="s">
        <v>71</v>
      </c>
      <c r="AC36" s="32">
        <v>63</v>
      </c>
      <c r="AD36" s="45" t="s">
        <v>858</v>
      </c>
      <c r="AE36" s="45" t="s">
        <v>881</v>
      </c>
      <c r="AF36" s="71">
        <v>58.5</v>
      </c>
      <c r="AG36" s="71" t="s">
        <v>95</v>
      </c>
      <c r="AH36" s="45">
        <v>3.5</v>
      </c>
      <c r="AI36" s="45">
        <v>1</v>
      </c>
      <c r="AJ36" s="45">
        <v>4.5</v>
      </c>
      <c r="AK36" s="45" t="s">
        <v>246</v>
      </c>
      <c r="AL36" s="32"/>
      <c r="AN36" s="45">
        <f t="shared" si="3"/>
        <v>22</v>
      </c>
      <c r="AO36" s="45" t="s">
        <v>71</v>
      </c>
      <c r="AP36" s="45">
        <v>63</v>
      </c>
      <c r="AQ36" s="71" t="s">
        <v>149</v>
      </c>
      <c r="AR36" s="71" t="s">
        <v>953</v>
      </c>
      <c r="AS36" s="71">
        <v>54.5</v>
      </c>
      <c r="AT36" s="71" t="s">
        <v>118</v>
      </c>
      <c r="AU36" s="71">
        <v>3</v>
      </c>
      <c r="AV36" s="45">
        <v>1</v>
      </c>
      <c r="AW36" s="45">
        <v>4</v>
      </c>
      <c r="AX36" s="45" t="s">
        <v>246</v>
      </c>
      <c r="AY36" s="45"/>
      <c r="BA36" s="45">
        <f t="shared" si="4"/>
        <v>22</v>
      </c>
      <c r="BB36" s="45" t="s">
        <v>71</v>
      </c>
      <c r="BC36" s="45"/>
      <c r="BD36" s="45" t="s">
        <v>205</v>
      </c>
      <c r="BE36" s="45" t="s">
        <v>981</v>
      </c>
      <c r="BF36" s="71">
        <v>103.2</v>
      </c>
      <c r="BG36" s="45" t="s">
        <v>95</v>
      </c>
      <c r="BH36" s="45">
        <v>3.3</v>
      </c>
      <c r="BI36" s="45">
        <v>1</v>
      </c>
      <c r="BJ36" s="45">
        <v>4.3</v>
      </c>
      <c r="BK36" s="45" t="s">
        <v>246</v>
      </c>
      <c r="BL36" s="45"/>
    </row>
    <row r="37" spans="1:64">
      <c r="A37" s="32">
        <f t="shared" si="0"/>
        <v>23</v>
      </c>
      <c r="B37" s="45" t="s">
        <v>71</v>
      </c>
      <c r="C37" s="45">
        <v>63</v>
      </c>
      <c r="D37" s="45" t="s">
        <v>232</v>
      </c>
      <c r="E37" s="45" t="s">
        <v>465</v>
      </c>
      <c r="F37" s="71">
        <v>3</v>
      </c>
      <c r="G37" s="45" t="s">
        <v>901</v>
      </c>
      <c r="H37" s="45">
        <v>3</v>
      </c>
      <c r="I37" s="45">
        <v>1</v>
      </c>
      <c r="J37" s="45">
        <v>4</v>
      </c>
      <c r="K37" s="45" t="s">
        <v>246</v>
      </c>
      <c r="L37" s="32"/>
      <c r="N37" s="71">
        <f t="shared" si="1"/>
        <v>23</v>
      </c>
      <c r="O37" s="71" t="s">
        <v>71</v>
      </c>
      <c r="P37" s="71">
        <v>63</v>
      </c>
      <c r="Q37" s="71" t="s">
        <v>917</v>
      </c>
      <c r="R37" s="71" t="s">
        <v>842</v>
      </c>
      <c r="S37" s="71">
        <v>84.1</v>
      </c>
      <c r="T37" s="71" t="s">
        <v>95</v>
      </c>
      <c r="U37" s="71">
        <v>3.3</v>
      </c>
      <c r="V37" s="71">
        <v>1</v>
      </c>
      <c r="W37" s="71">
        <v>4.3</v>
      </c>
      <c r="X37" s="71" t="s">
        <v>246</v>
      </c>
      <c r="Y37" s="71"/>
      <c r="AA37" s="32">
        <f t="shared" si="2"/>
        <v>23</v>
      </c>
      <c r="AB37" s="45" t="s">
        <v>71</v>
      </c>
      <c r="AC37" s="32">
        <v>63</v>
      </c>
      <c r="AD37" s="45" t="s">
        <v>881</v>
      </c>
      <c r="AE37" s="45" t="s">
        <v>212</v>
      </c>
      <c r="AF37" s="71">
        <v>96</v>
      </c>
      <c r="AG37" s="71" t="s">
        <v>95</v>
      </c>
      <c r="AH37" s="45">
        <v>3.5</v>
      </c>
      <c r="AI37" s="45">
        <v>1</v>
      </c>
      <c r="AJ37" s="45">
        <v>4.5</v>
      </c>
      <c r="AK37" s="45" t="s">
        <v>246</v>
      </c>
      <c r="AL37" s="32"/>
      <c r="AN37" s="45">
        <f t="shared" si="3"/>
        <v>23</v>
      </c>
      <c r="AO37" s="45" t="s">
        <v>71</v>
      </c>
      <c r="AP37" s="45">
        <v>63</v>
      </c>
      <c r="AQ37" s="45" t="s">
        <v>953</v>
      </c>
      <c r="AR37" s="45" t="s">
        <v>894</v>
      </c>
      <c r="AS37" s="71">
        <v>100.2</v>
      </c>
      <c r="AT37" s="71" t="s">
        <v>118</v>
      </c>
      <c r="AU37" s="71">
        <v>3</v>
      </c>
      <c r="AV37" s="45">
        <v>1</v>
      </c>
      <c r="AW37" s="45">
        <v>4</v>
      </c>
      <c r="AX37" s="45" t="s">
        <v>246</v>
      </c>
      <c r="AY37" s="45"/>
      <c r="BA37" s="45">
        <f t="shared" si="4"/>
        <v>23</v>
      </c>
      <c r="BB37" s="45" t="s">
        <v>71</v>
      </c>
      <c r="BC37" s="45"/>
      <c r="BD37" s="45" t="s">
        <v>205</v>
      </c>
      <c r="BE37" s="45" t="s">
        <v>982</v>
      </c>
      <c r="BF37" s="71">
        <v>75.2</v>
      </c>
      <c r="BG37" s="45" t="s">
        <v>95</v>
      </c>
      <c r="BH37" s="45">
        <v>3.3</v>
      </c>
      <c r="BI37" s="45">
        <v>1</v>
      </c>
      <c r="BJ37" s="45">
        <v>4.3</v>
      </c>
      <c r="BK37" s="45" t="s">
        <v>246</v>
      </c>
      <c r="BL37" s="45"/>
    </row>
    <row r="38" spans="1:64">
      <c r="A38" s="32">
        <f t="shared" si="0"/>
        <v>24</v>
      </c>
      <c r="B38" s="45" t="s">
        <v>71</v>
      </c>
      <c r="C38" s="45">
        <v>63</v>
      </c>
      <c r="D38" s="45" t="s">
        <v>232</v>
      </c>
      <c r="E38" s="45" t="s">
        <v>265</v>
      </c>
      <c r="F38" s="71">
        <v>95.1</v>
      </c>
      <c r="G38" s="45" t="s">
        <v>901</v>
      </c>
      <c r="H38" s="45">
        <v>3</v>
      </c>
      <c r="I38" s="45">
        <v>1</v>
      </c>
      <c r="J38" s="45">
        <v>4</v>
      </c>
      <c r="K38" s="45" t="s">
        <v>246</v>
      </c>
      <c r="L38" s="32"/>
      <c r="N38" s="71">
        <f t="shared" si="1"/>
        <v>24</v>
      </c>
      <c r="O38" s="71" t="s">
        <v>71</v>
      </c>
      <c r="P38" s="71">
        <v>63</v>
      </c>
      <c r="Q38" s="71" t="s">
        <v>468</v>
      </c>
      <c r="R38" s="71" t="s">
        <v>918</v>
      </c>
      <c r="S38" s="71">
        <v>108.9</v>
      </c>
      <c r="T38" s="71" t="s">
        <v>95</v>
      </c>
      <c r="U38" s="71">
        <v>3.3</v>
      </c>
      <c r="V38" s="71">
        <v>1</v>
      </c>
      <c r="W38" s="71">
        <v>4.3</v>
      </c>
      <c r="X38" s="71" t="s">
        <v>246</v>
      </c>
      <c r="Y38" s="71"/>
      <c r="AA38" s="32">
        <f t="shared" si="2"/>
        <v>24</v>
      </c>
      <c r="AB38" s="45" t="s">
        <v>71</v>
      </c>
      <c r="AC38" s="32">
        <v>63</v>
      </c>
      <c r="AD38" s="45" t="s">
        <v>234</v>
      </c>
      <c r="AE38" s="45" t="s">
        <v>228</v>
      </c>
      <c r="AF38" s="71">
        <v>61.1</v>
      </c>
      <c r="AG38" s="71" t="s">
        <v>95</v>
      </c>
      <c r="AH38" s="45">
        <v>3.5</v>
      </c>
      <c r="AI38" s="45">
        <v>1</v>
      </c>
      <c r="AJ38" s="45">
        <v>4.5</v>
      </c>
      <c r="AK38" s="45" t="s">
        <v>246</v>
      </c>
      <c r="AL38" s="32"/>
      <c r="AN38" s="45">
        <f t="shared" si="3"/>
        <v>24</v>
      </c>
      <c r="AO38" s="45" t="s">
        <v>71</v>
      </c>
      <c r="AP38" s="45">
        <v>63</v>
      </c>
      <c r="AQ38" s="45" t="s">
        <v>953</v>
      </c>
      <c r="AR38" s="45" t="s">
        <v>954</v>
      </c>
      <c r="AS38" s="71">
        <v>4.7</v>
      </c>
      <c r="AT38" s="71" t="s">
        <v>118</v>
      </c>
      <c r="AU38" s="71">
        <v>3</v>
      </c>
      <c r="AV38" s="45">
        <v>1</v>
      </c>
      <c r="AW38" s="45">
        <v>4</v>
      </c>
      <c r="AX38" s="45" t="s">
        <v>246</v>
      </c>
      <c r="AY38" s="45"/>
      <c r="BA38" s="45">
        <f t="shared" si="4"/>
        <v>24</v>
      </c>
      <c r="BB38" s="45" t="s">
        <v>71</v>
      </c>
      <c r="BC38" s="45"/>
      <c r="BD38" s="45" t="s">
        <v>921</v>
      </c>
      <c r="BE38" s="45" t="s">
        <v>983</v>
      </c>
      <c r="BF38" s="71">
        <v>71.2</v>
      </c>
      <c r="BG38" s="45" t="s">
        <v>95</v>
      </c>
      <c r="BH38" s="45">
        <v>3.3</v>
      </c>
      <c r="BI38" s="45">
        <v>1</v>
      </c>
      <c r="BJ38" s="45">
        <v>4.3</v>
      </c>
      <c r="BK38" s="45" t="s">
        <v>246</v>
      </c>
      <c r="BL38" s="45"/>
    </row>
    <row r="39" spans="1:64">
      <c r="A39" s="32">
        <f t="shared" si="0"/>
        <v>25</v>
      </c>
      <c r="B39" s="45" t="s">
        <v>71</v>
      </c>
      <c r="C39" s="45">
        <v>63</v>
      </c>
      <c r="D39" s="45" t="s">
        <v>265</v>
      </c>
      <c r="E39" s="45" t="s">
        <v>174</v>
      </c>
      <c r="F39" s="71">
        <v>92.7</v>
      </c>
      <c r="G39" s="45" t="s">
        <v>901</v>
      </c>
      <c r="H39" s="45">
        <v>3</v>
      </c>
      <c r="I39" s="45">
        <v>1</v>
      </c>
      <c r="J39" s="45">
        <v>4</v>
      </c>
      <c r="K39" s="45" t="s">
        <v>246</v>
      </c>
      <c r="L39" s="32"/>
      <c r="N39" s="71">
        <f t="shared" si="1"/>
        <v>25</v>
      </c>
      <c r="O39" s="71" t="s">
        <v>71</v>
      </c>
      <c r="P39" s="71">
        <v>63</v>
      </c>
      <c r="Q39" s="71" t="s">
        <v>918</v>
      </c>
      <c r="R39" s="71">
        <v>167</v>
      </c>
      <c r="S39" s="71">
        <v>43.2</v>
      </c>
      <c r="T39" s="71" t="s">
        <v>95</v>
      </c>
      <c r="U39" s="71">
        <v>3.3</v>
      </c>
      <c r="V39" s="71">
        <v>1</v>
      </c>
      <c r="W39" s="71">
        <v>4.3</v>
      </c>
      <c r="X39" s="71" t="s">
        <v>246</v>
      </c>
      <c r="Y39" s="71"/>
      <c r="AA39" s="32">
        <f t="shared" si="2"/>
        <v>25</v>
      </c>
      <c r="AB39" s="45" t="s">
        <v>71</v>
      </c>
      <c r="AC39" s="32">
        <v>63</v>
      </c>
      <c r="AD39" s="45" t="s">
        <v>844</v>
      </c>
      <c r="AE39" s="45" t="s">
        <v>254</v>
      </c>
      <c r="AF39" s="71">
        <v>9.4</v>
      </c>
      <c r="AG39" s="71" t="s">
        <v>95</v>
      </c>
      <c r="AH39" s="45">
        <v>3.5</v>
      </c>
      <c r="AI39" s="45">
        <v>1</v>
      </c>
      <c r="AJ39" s="45">
        <v>4.5</v>
      </c>
      <c r="AK39" s="45" t="s">
        <v>246</v>
      </c>
      <c r="AL39" s="32"/>
      <c r="AN39" s="45">
        <f t="shared" si="3"/>
        <v>25</v>
      </c>
      <c r="AO39" s="45" t="s">
        <v>71</v>
      </c>
      <c r="AP39" s="45">
        <v>63</v>
      </c>
      <c r="AQ39" s="45" t="s">
        <v>953</v>
      </c>
      <c r="AR39" s="45" t="s">
        <v>954</v>
      </c>
      <c r="AS39" s="71">
        <v>49.7</v>
      </c>
      <c r="AT39" s="71" t="s">
        <v>118</v>
      </c>
      <c r="AU39" s="71">
        <v>3</v>
      </c>
      <c r="AV39" s="45">
        <v>1</v>
      </c>
      <c r="AW39" s="45">
        <v>4</v>
      </c>
      <c r="AX39" s="45" t="s">
        <v>246</v>
      </c>
      <c r="AY39" s="45"/>
      <c r="BA39" s="45">
        <f t="shared" si="4"/>
        <v>25</v>
      </c>
      <c r="BB39" s="45" t="s">
        <v>71</v>
      </c>
      <c r="BC39" s="45"/>
      <c r="BD39" s="45" t="s">
        <v>984</v>
      </c>
      <c r="BE39" s="45" t="s">
        <v>454</v>
      </c>
      <c r="BF39" s="71">
        <v>142.5</v>
      </c>
      <c r="BG39" s="45" t="s">
        <v>95</v>
      </c>
      <c r="BH39" s="45">
        <v>3.3</v>
      </c>
      <c r="BI39" s="45">
        <v>1</v>
      </c>
      <c r="BJ39" s="45">
        <v>4.3</v>
      </c>
      <c r="BK39" s="45" t="s">
        <v>246</v>
      </c>
      <c r="BL39" s="45"/>
    </row>
    <row r="40" spans="1:64">
      <c r="A40" s="32">
        <f t="shared" si="0"/>
        <v>26</v>
      </c>
      <c r="B40" s="45" t="s">
        <v>71</v>
      </c>
      <c r="C40" s="45">
        <v>63</v>
      </c>
      <c r="D40" s="45" t="s">
        <v>265</v>
      </c>
      <c r="E40" s="45" t="s">
        <v>174</v>
      </c>
      <c r="F40" s="71">
        <v>2.5</v>
      </c>
      <c r="G40" s="45" t="s">
        <v>901</v>
      </c>
      <c r="H40" s="45">
        <v>3</v>
      </c>
      <c r="I40" s="45">
        <v>1</v>
      </c>
      <c r="J40" s="45">
        <v>4</v>
      </c>
      <c r="K40" s="45" t="s">
        <v>246</v>
      </c>
      <c r="L40" s="32"/>
      <c r="N40" s="71">
        <f t="shared" si="1"/>
        <v>26</v>
      </c>
      <c r="O40" s="71" t="s">
        <v>71</v>
      </c>
      <c r="P40" s="71">
        <v>63</v>
      </c>
      <c r="Q40" s="71" t="s">
        <v>842</v>
      </c>
      <c r="R40" s="71" t="s">
        <v>919</v>
      </c>
      <c r="S40" s="71">
        <v>21.9</v>
      </c>
      <c r="T40" s="71" t="s">
        <v>95</v>
      </c>
      <c r="U40" s="71">
        <v>3.3</v>
      </c>
      <c r="V40" s="71">
        <v>1</v>
      </c>
      <c r="W40" s="71">
        <v>4.3</v>
      </c>
      <c r="X40" s="71" t="s">
        <v>246</v>
      </c>
      <c r="Y40" s="71"/>
      <c r="AA40" s="32">
        <f t="shared" si="2"/>
        <v>26</v>
      </c>
      <c r="AB40" s="45" t="s">
        <v>71</v>
      </c>
      <c r="AC40" s="32">
        <v>63</v>
      </c>
      <c r="AD40" s="45" t="s">
        <v>254</v>
      </c>
      <c r="AE40" s="45" t="s">
        <v>868</v>
      </c>
      <c r="AF40" s="71">
        <v>109.5</v>
      </c>
      <c r="AG40" s="71" t="s">
        <v>95</v>
      </c>
      <c r="AH40" s="45">
        <v>3.5</v>
      </c>
      <c r="AI40" s="45">
        <v>1</v>
      </c>
      <c r="AJ40" s="45">
        <v>4.5</v>
      </c>
      <c r="AK40" s="45" t="s">
        <v>246</v>
      </c>
      <c r="AL40" s="32"/>
      <c r="AN40" s="45">
        <f t="shared" si="3"/>
        <v>26</v>
      </c>
      <c r="AO40" s="45" t="s">
        <v>71</v>
      </c>
      <c r="AP40" s="45">
        <v>63</v>
      </c>
      <c r="AQ40" s="45" t="s">
        <v>954</v>
      </c>
      <c r="AR40" s="45" t="s">
        <v>899</v>
      </c>
      <c r="AS40" s="71">
        <v>73.3</v>
      </c>
      <c r="AT40" s="71" t="s">
        <v>118</v>
      </c>
      <c r="AU40" s="71">
        <v>3</v>
      </c>
      <c r="AV40" s="45">
        <v>1</v>
      </c>
      <c r="AW40" s="45">
        <v>4</v>
      </c>
      <c r="AX40" s="45" t="s">
        <v>246</v>
      </c>
      <c r="AY40" s="45"/>
      <c r="BA40" s="45">
        <f t="shared" si="4"/>
        <v>26</v>
      </c>
      <c r="BB40" s="45" t="s">
        <v>71</v>
      </c>
      <c r="BC40" s="45"/>
      <c r="BD40" s="45" t="s">
        <v>983</v>
      </c>
      <c r="BE40" s="45" t="s">
        <v>982</v>
      </c>
      <c r="BF40" s="71">
        <v>21.3</v>
      </c>
      <c r="BG40" s="45" t="s">
        <v>95</v>
      </c>
      <c r="BH40" s="45">
        <v>3.3</v>
      </c>
      <c r="BI40" s="45">
        <v>1</v>
      </c>
      <c r="BJ40" s="45">
        <v>4.3</v>
      </c>
      <c r="BK40" s="45" t="s">
        <v>246</v>
      </c>
      <c r="BL40" s="45"/>
    </row>
    <row r="41" spans="1:64">
      <c r="A41" s="32">
        <f t="shared" si="0"/>
        <v>27</v>
      </c>
      <c r="B41" s="45" t="s">
        <v>71</v>
      </c>
      <c r="C41" s="45">
        <v>63</v>
      </c>
      <c r="D41" s="45" t="s">
        <v>475</v>
      </c>
      <c r="E41" s="45" t="s">
        <v>168</v>
      </c>
      <c r="F41" s="71">
        <v>15.5</v>
      </c>
      <c r="G41" s="45" t="s">
        <v>901</v>
      </c>
      <c r="H41" s="45">
        <v>3</v>
      </c>
      <c r="I41" s="45">
        <v>1</v>
      </c>
      <c r="J41" s="45">
        <v>4</v>
      </c>
      <c r="K41" s="45" t="s">
        <v>246</v>
      </c>
      <c r="L41" s="32"/>
      <c r="N41" s="71">
        <f t="shared" si="1"/>
        <v>27</v>
      </c>
      <c r="O41" s="71" t="s">
        <v>71</v>
      </c>
      <c r="P41" s="71">
        <v>63</v>
      </c>
      <c r="Q41" s="71" t="s">
        <v>919</v>
      </c>
      <c r="R41" s="71" t="s">
        <v>920</v>
      </c>
      <c r="S41" s="71">
        <v>56.9</v>
      </c>
      <c r="T41" s="71" t="s">
        <v>95</v>
      </c>
      <c r="U41" s="71">
        <v>3.3</v>
      </c>
      <c r="V41" s="71">
        <v>1</v>
      </c>
      <c r="W41" s="71">
        <v>4.3</v>
      </c>
      <c r="X41" s="71" t="s">
        <v>246</v>
      </c>
      <c r="Y41" s="71"/>
      <c r="AA41" s="32">
        <f t="shared" si="2"/>
        <v>27</v>
      </c>
      <c r="AB41" s="45" t="s">
        <v>71</v>
      </c>
      <c r="AC41" s="32">
        <v>63</v>
      </c>
      <c r="AD41" s="45" t="s">
        <v>840</v>
      </c>
      <c r="AE41" s="45" t="s">
        <v>239</v>
      </c>
      <c r="AF41" s="71">
        <v>40</v>
      </c>
      <c r="AG41" s="71" t="s">
        <v>95</v>
      </c>
      <c r="AH41" s="45">
        <v>3.5</v>
      </c>
      <c r="AI41" s="45">
        <v>1</v>
      </c>
      <c r="AJ41" s="45">
        <v>4.5</v>
      </c>
      <c r="AK41" s="45" t="s">
        <v>246</v>
      </c>
      <c r="AL41" s="32"/>
      <c r="AN41" s="45">
        <f t="shared" si="3"/>
        <v>27</v>
      </c>
      <c r="AO41" s="45" t="s">
        <v>71</v>
      </c>
      <c r="AP41" s="45">
        <v>63</v>
      </c>
      <c r="AQ41" s="45" t="s">
        <v>954</v>
      </c>
      <c r="AR41" s="45" t="s">
        <v>955</v>
      </c>
      <c r="AS41" s="71">
        <v>114.5</v>
      </c>
      <c r="AT41" s="71" t="s">
        <v>118</v>
      </c>
      <c r="AU41" s="71">
        <v>3</v>
      </c>
      <c r="AV41" s="45">
        <v>1</v>
      </c>
      <c r="AW41" s="45">
        <v>4</v>
      </c>
      <c r="AX41" s="45" t="s">
        <v>246</v>
      </c>
      <c r="AY41" s="45"/>
      <c r="BA41" s="45">
        <f t="shared" si="4"/>
        <v>27</v>
      </c>
      <c r="BB41" s="45" t="s">
        <v>71</v>
      </c>
      <c r="BC41" s="45"/>
      <c r="BD41" s="45" t="s">
        <v>982</v>
      </c>
      <c r="BE41" s="45" t="s">
        <v>985</v>
      </c>
      <c r="BF41" s="71">
        <v>68.599999999999994</v>
      </c>
      <c r="BG41" s="45" t="s">
        <v>95</v>
      </c>
      <c r="BH41" s="45">
        <v>3.3</v>
      </c>
      <c r="BI41" s="45">
        <v>1</v>
      </c>
      <c r="BJ41" s="45">
        <v>4.3</v>
      </c>
      <c r="BK41" s="45" t="s">
        <v>246</v>
      </c>
      <c r="BL41" s="45"/>
    </row>
    <row r="42" spans="1:64">
      <c r="A42" s="32">
        <f t="shared" si="0"/>
        <v>28</v>
      </c>
      <c r="B42" s="45" t="s">
        <v>71</v>
      </c>
      <c r="C42" s="45">
        <v>63</v>
      </c>
      <c r="D42" s="45" t="s">
        <v>247</v>
      </c>
      <c r="E42" s="45" t="s">
        <v>855</v>
      </c>
      <c r="F42" s="71">
        <v>33.5</v>
      </c>
      <c r="G42" s="45" t="s">
        <v>901</v>
      </c>
      <c r="H42" s="45">
        <v>3</v>
      </c>
      <c r="I42" s="45">
        <v>1</v>
      </c>
      <c r="J42" s="45">
        <v>4</v>
      </c>
      <c r="K42" s="45" t="s">
        <v>246</v>
      </c>
      <c r="L42" s="32"/>
      <c r="N42" s="71">
        <f t="shared" si="1"/>
        <v>28</v>
      </c>
      <c r="O42" s="71" t="s">
        <v>71</v>
      </c>
      <c r="P42" s="71">
        <v>63</v>
      </c>
      <c r="Q42" s="71" t="s">
        <v>919</v>
      </c>
      <c r="R42" s="71" t="s">
        <v>921</v>
      </c>
      <c r="S42" s="71">
        <v>12.9</v>
      </c>
      <c r="T42" s="71" t="s">
        <v>95</v>
      </c>
      <c r="U42" s="71">
        <v>3.3</v>
      </c>
      <c r="V42" s="71">
        <v>1</v>
      </c>
      <c r="W42" s="71">
        <v>4.3</v>
      </c>
      <c r="X42" s="71" t="s">
        <v>246</v>
      </c>
      <c r="Y42" s="71"/>
      <c r="AA42" s="32">
        <f t="shared" si="2"/>
        <v>28</v>
      </c>
      <c r="AB42" s="45" t="s">
        <v>71</v>
      </c>
      <c r="AC42" s="32">
        <v>63</v>
      </c>
      <c r="AD42" s="45" t="s">
        <v>239</v>
      </c>
      <c r="AE42" s="45" t="s">
        <v>245</v>
      </c>
      <c r="AF42" s="71">
        <v>23.7</v>
      </c>
      <c r="AG42" s="71" t="s">
        <v>95</v>
      </c>
      <c r="AH42" s="45">
        <v>3.5</v>
      </c>
      <c r="AI42" s="45">
        <v>1</v>
      </c>
      <c r="AJ42" s="45">
        <v>4.5</v>
      </c>
      <c r="AK42" s="45" t="s">
        <v>246</v>
      </c>
      <c r="AL42" s="32"/>
      <c r="AN42" s="45">
        <f t="shared" si="3"/>
        <v>28</v>
      </c>
      <c r="AO42" s="45" t="s">
        <v>71</v>
      </c>
      <c r="AP42" s="45">
        <v>63</v>
      </c>
      <c r="AQ42" s="45" t="s">
        <v>955</v>
      </c>
      <c r="AR42" s="45" t="s">
        <v>956</v>
      </c>
      <c r="AS42" s="71">
        <v>56</v>
      </c>
      <c r="AT42" s="71" t="s">
        <v>118</v>
      </c>
      <c r="AU42" s="71">
        <v>3</v>
      </c>
      <c r="AV42" s="45">
        <v>1</v>
      </c>
      <c r="AW42" s="45">
        <v>4</v>
      </c>
      <c r="AX42" s="45" t="s">
        <v>246</v>
      </c>
      <c r="AY42" s="45"/>
      <c r="BA42" s="45">
        <f t="shared" si="4"/>
        <v>28</v>
      </c>
      <c r="BB42" s="45" t="s">
        <v>71</v>
      </c>
      <c r="BC42" s="45"/>
      <c r="BD42" s="45" t="s">
        <v>454</v>
      </c>
      <c r="BE42" s="45" t="s">
        <v>986</v>
      </c>
      <c r="BF42" s="71">
        <v>28.4</v>
      </c>
      <c r="BG42" s="45" t="s">
        <v>95</v>
      </c>
      <c r="BH42" s="45">
        <v>3.3</v>
      </c>
      <c r="BI42" s="45">
        <v>1</v>
      </c>
      <c r="BJ42" s="45">
        <v>4.3</v>
      </c>
      <c r="BK42" s="45" t="s">
        <v>246</v>
      </c>
      <c r="BL42" s="45"/>
    </row>
    <row r="43" spans="1:64">
      <c r="A43" s="32">
        <f t="shared" si="0"/>
        <v>29</v>
      </c>
      <c r="B43" s="45" t="s">
        <v>71</v>
      </c>
      <c r="C43" s="45">
        <v>63</v>
      </c>
      <c r="D43" s="45" t="s">
        <v>247</v>
      </c>
      <c r="E43" s="45" t="s">
        <v>165</v>
      </c>
      <c r="F43" s="71">
        <v>22.4</v>
      </c>
      <c r="G43" s="45" t="s">
        <v>901</v>
      </c>
      <c r="H43" s="45">
        <v>3</v>
      </c>
      <c r="I43" s="45">
        <v>1</v>
      </c>
      <c r="J43" s="45">
        <v>4</v>
      </c>
      <c r="K43" s="45" t="s">
        <v>246</v>
      </c>
      <c r="L43" s="32"/>
      <c r="N43" s="71">
        <f t="shared" si="1"/>
        <v>29</v>
      </c>
      <c r="O43" s="71" t="s">
        <v>71</v>
      </c>
      <c r="P43" s="71">
        <v>63</v>
      </c>
      <c r="Q43" s="71" t="s">
        <v>251</v>
      </c>
      <c r="R43" s="71" t="s">
        <v>258</v>
      </c>
      <c r="S43" s="71">
        <v>48.6</v>
      </c>
      <c r="T43" s="71" t="s">
        <v>95</v>
      </c>
      <c r="U43" s="71">
        <v>3.3</v>
      </c>
      <c r="V43" s="71">
        <v>1</v>
      </c>
      <c r="W43" s="71">
        <v>4.3</v>
      </c>
      <c r="X43" s="71" t="s">
        <v>246</v>
      </c>
      <c r="Y43" s="71"/>
      <c r="AA43" s="32">
        <f t="shared" si="2"/>
        <v>29</v>
      </c>
      <c r="AB43" s="45" t="s">
        <v>71</v>
      </c>
      <c r="AC43" s="32">
        <v>63</v>
      </c>
      <c r="AD43" s="45" t="s">
        <v>239</v>
      </c>
      <c r="AE43" s="45" t="s">
        <v>260</v>
      </c>
      <c r="AF43" s="71">
        <v>51.3</v>
      </c>
      <c r="AG43" s="71" t="s">
        <v>95</v>
      </c>
      <c r="AH43" s="45">
        <v>3.5</v>
      </c>
      <c r="AI43" s="45">
        <v>1</v>
      </c>
      <c r="AJ43" s="45">
        <v>4.5</v>
      </c>
      <c r="AK43" s="45" t="s">
        <v>246</v>
      </c>
      <c r="AL43" s="32"/>
      <c r="AN43" s="45">
        <f t="shared" si="3"/>
        <v>29</v>
      </c>
      <c r="AO43" s="45" t="s">
        <v>71</v>
      </c>
      <c r="AP43" s="45">
        <v>63</v>
      </c>
      <c r="AQ43" s="45" t="s">
        <v>955</v>
      </c>
      <c r="AR43" s="45" t="s">
        <v>225</v>
      </c>
      <c r="AS43" s="71">
        <v>61</v>
      </c>
      <c r="AT43" s="71" t="s">
        <v>118</v>
      </c>
      <c r="AU43" s="71">
        <v>3</v>
      </c>
      <c r="AV43" s="45">
        <v>1</v>
      </c>
      <c r="AW43" s="45">
        <v>4</v>
      </c>
      <c r="AX43" s="45" t="s">
        <v>246</v>
      </c>
      <c r="AY43" s="45"/>
      <c r="BA43" s="45">
        <f t="shared" si="4"/>
        <v>29</v>
      </c>
      <c r="BB43" s="45" t="s">
        <v>71</v>
      </c>
      <c r="BC43" s="45"/>
      <c r="BD43" s="45" t="s">
        <v>986</v>
      </c>
      <c r="BE43" s="45" t="s">
        <v>857</v>
      </c>
      <c r="BF43" s="71">
        <v>109.8</v>
      </c>
      <c r="BG43" s="45" t="s">
        <v>95</v>
      </c>
      <c r="BH43" s="45">
        <v>3.3</v>
      </c>
      <c r="BI43" s="45">
        <v>1</v>
      </c>
      <c r="BJ43" s="45">
        <v>4.3</v>
      </c>
      <c r="BK43" s="45" t="s">
        <v>246</v>
      </c>
      <c r="BL43" s="45"/>
    </row>
    <row r="44" spans="1:64">
      <c r="A44" s="32">
        <f t="shared" si="0"/>
        <v>30</v>
      </c>
      <c r="B44" s="45" t="s">
        <v>71</v>
      </c>
      <c r="C44" s="45">
        <v>63</v>
      </c>
      <c r="D44" s="45" t="s">
        <v>165</v>
      </c>
      <c r="E44" s="45" t="s">
        <v>202</v>
      </c>
      <c r="F44" s="71">
        <v>84.1</v>
      </c>
      <c r="G44" s="45" t="s">
        <v>901</v>
      </c>
      <c r="H44" s="45">
        <v>3</v>
      </c>
      <c r="I44" s="45">
        <v>1</v>
      </c>
      <c r="J44" s="45">
        <v>4</v>
      </c>
      <c r="K44" s="45" t="s">
        <v>246</v>
      </c>
      <c r="L44" s="32"/>
      <c r="N44" s="71">
        <f t="shared" si="1"/>
        <v>30</v>
      </c>
      <c r="O44" s="71" t="s">
        <v>71</v>
      </c>
      <c r="P44" s="71">
        <v>63</v>
      </c>
      <c r="Q44" s="71" t="s">
        <v>258</v>
      </c>
      <c r="R44" s="71" t="s">
        <v>922</v>
      </c>
      <c r="S44" s="71">
        <v>81.8</v>
      </c>
      <c r="T44" s="71" t="s">
        <v>95</v>
      </c>
      <c r="U44" s="71">
        <v>3.3</v>
      </c>
      <c r="V44" s="71">
        <v>1</v>
      </c>
      <c r="W44" s="71">
        <v>4.3</v>
      </c>
      <c r="X44" s="71" t="s">
        <v>246</v>
      </c>
      <c r="Y44" s="71"/>
      <c r="AA44" s="32">
        <f t="shared" si="2"/>
        <v>30</v>
      </c>
      <c r="AB44" s="45" t="s">
        <v>71</v>
      </c>
      <c r="AC44" s="32">
        <v>63</v>
      </c>
      <c r="AD44" s="45" t="s">
        <v>238</v>
      </c>
      <c r="AE44" s="45" t="s">
        <v>927</v>
      </c>
      <c r="AF44" s="71">
        <v>7</v>
      </c>
      <c r="AG44" s="71" t="s">
        <v>95</v>
      </c>
      <c r="AH44" s="45">
        <v>3.5</v>
      </c>
      <c r="AI44" s="45">
        <v>1</v>
      </c>
      <c r="AJ44" s="45">
        <v>4.5</v>
      </c>
      <c r="AK44" s="45" t="s">
        <v>246</v>
      </c>
      <c r="AL44" s="32"/>
      <c r="AN44" s="45">
        <f t="shared" si="3"/>
        <v>30</v>
      </c>
      <c r="AO44" s="45" t="s">
        <v>71</v>
      </c>
      <c r="AP44" s="45">
        <v>63</v>
      </c>
      <c r="AQ44" s="45" t="s">
        <v>957</v>
      </c>
      <c r="AR44" s="45" t="s">
        <v>958</v>
      </c>
      <c r="AS44" s="71">
        <v>51.9</v>
      </c>
      <c r="AT44" s="71" t="s">
        <v>118</v>
      </c>
      <c r="AU44" s="71">
        <v>3</v>
      </c>
      <c r="AV44" s="45">
        <v>1</v>
      </c>
      <c r="AW44" s="45">
        <v>4</v>
      </c>
      <c r="AX44" s="45" t="s">
        <v>246</v>
      </c>
      <c r="AY44" s="45"/>
      <c r="BA44" s="45">
        <f t="shared" si="4"/>
        <v>30</v>
      </c>
      <c r="BB44" s="45" t="s">
        <v>71</v>
      </c>
      <c r="BC44" s="45"/>
      <c r="BD44" s="45" t="s">
        <v>857</v>
      </c>
      <c r="BE44" s="45" t="s">
        <v>226</v>
      </c>
      <c r="BF44" s="71">
        <v>61.7</v>
      </c>
      <c r="BG44" s="45" t="s">
        <v>95</v>
      </c>
      <c r="BH44" s="45">
        <v>3.3</v>
      </c>
      <c r="BI44" s="45">
        <v>1</v>
      </c>
      <c r="BJ44" s="45">
        <v>4.3</v>
      </c>
      <c r="BK44" s="45" t="s">
        <v>246</v>
      </c>
      <c r="BL44" s="45"/>
    </row>
    <row r="45" spans="1:64">
      <c r="A45" s="32">
        <f t="shared" si="0"/>
        <v>31</v>
      </c>
      <c r="B45" s="45" t="s">
        <v>71</v>
      </c>
      <c r="C45" s="45">
        <v>63</v>
      </c>
      <c r="D45" s="45" t="s">
        <v>174</v>
      </c>
      <c r="E45" s="45" t="s">
        <v>247</v>
      </c>
      <c r="F45" s="71">
        <v>64.900000000000006</v>
      </c>
      <c r="G45" s="45" t="s">
        <v>901</v>
      </c>
      <c r="H45" s="45">
        <v>3</v>
      </c>
      <c r="I45" s="45">
        <v>1</v>
      </c>
      <c r="J45" s="45">
        <v>4</v>
      </c>
      <c r="K45" s="45" t="s">
        <v>246</v>
      </c>
      <c r="L45" s="32"/>
      <c r="N45" s="71">
        <f t="shared" si="1"/>
        <v>31</v>
      </c>
      <c r="O45" s="71" t="s">
        <v>71</v>
      </c>
      <c r="P45" s="71">
        <v>63</v>
      </c>
      <c r="Q45" s="71" t="s">
        <v>922</v>
      </c>
      <c r="R45" s="71" t="s">
        <v>235</v>
      </c>
      <c r="S45" s="71">
        <v>128.1</v>
      </c>
      <c r="T45" s="71" t="s">
        <v>95</v>
      </c>
      <c r="U45" s="71">
        <v>3.3</v>
      </c>
      <c r="V45" s="71">
        <v>1</v>
      </c>
      <c r="W45" s="71">
        <v>4.3</v>
      </c>
      <c r="X45" s="71" t="s">
        <v>246</v>
      </c>
      <c r="Y45" s="71"/>
      <c r="AA45" s="32">
        <f t="shared" si="2"/>
        <v>31</v>
      </c>
      <c r="AB45" s="45" t="s">
        <v>71</v>
      </c>
      <c r="AC45" s="32">
        <v>63</v>
      </c>
      <c r="AD45" s="45" t="s">
        <v>238</v>
      </c>
      <c r="AE45" s="45" t="s">
        <v>927</v>
      </c>
      <c r="AF45" s="71">
        <f>21-AF44</f>
        <v>14</v>
      </c>
      <c r="AG45" s="71" t="s">
        <v>95</v>
      </c>
      <c r="AH45" s="45">
        <v>3.5</v>
      </c>
      <c r="AI45" s="45">
        <v>1</v>
      </c>
      <c r="AJ45" s="45">
        <v>4.5</v>
      </c>
      <c r="AK45" s="45" t="s">
        <v>246</v>
      </c>
      <c r="AL45" s="32"/>
      <c r="AN45" s="45">
        <f t="shared" si="3"/>
        <v>31</v>
      </c>
      <c r="AO45" s="45" t="s">
        <v>71</v>
      </c>
      <c r="AP45" s="45">
        <v>63</v>
      </c>
      <c r="AQ45" s="45" t="s">
        <v>957</v>
      </c>
      <c r="AR45" s="45" t="s">
        <v>951</v>
      </c>
      <c r="AS45" s="71">
        <v>45.2</v>
      </c>
      <c r="AT45" s="71" t="s">
        <v>118</v>
      </c>
      <c r="AU45" s="71">
        <v>3</v>
      </c>
      <c r="AV45" s="45">
        <v>1</v>
      </c>
      <c r="AW45" s="45">
        <v>4</v>
      </c>
      <c r="AX45" s="45" t="s">
        <v>246</v>
      </c>
      <c r="AY45" s="45"/>
      <c r="BA45" s="45">
        <f t="shared" si="4"/>
        <v>31</v>
      </c>
      <c r="BB45" s="45" t="s">
        <v>71</v>
      </c>
      <c r="BC45" s="45"/>
      <c r="BD45" s="45" t="s">
        <v>986</v>
      </c>
      <c r="BE45" s="45" t="s">
        <v>987</v>
      </c>
      <c r="BF45" s="71">
        <v>82.3</v>
      </c>
      <c r="BG45" s="45" t="s">
        <v>95</v>
      </c>
      <c r="BH45" s="45">
        <v>3.3</v>
      </c>
      <c r="BI45" s="45">
        <v>1</v>
      </c>
      <c r="BJ45" s="45">
        <v>4.3</v>
      </c>
      <c r="BK45" s="45" t="s">
        <v>246</v>
      </c>
      <c r="BL45" s="45"/>
    </row>
    <row r="46" spans="1:64">
      <c r="A46" s="32">
        <f t="shared" si="0"/>
        <v>32</v>
      </c>
      <c r="B46" s="45" t="s">
        <v>71</v>
      </c>
      <c r="C46" s="45">
        <v>63</v>
      </c>
      <c r="D46" s="45" t="s">
        <v>892</v>
      </c>
      <c r="E46" s="45" t="s">
        <v>893</v>
      </c>
      <c r="F46" s="71">
        <v>24</v>
      </c>
      <c r="G46" s="45" t="s">
        <v>901</v>
      </c>
      <c r="H46" s="45">
        <v>3</v>
      </c>
      <c r="I46" s="45">
        <v>1</v>
      </c>
      <c r="J46" s="45">
        <v>4</v>
      </c>
      <c r="K46" s="45" t="s">
        <v>246</v>
      </c>
      <c r="L46" s="32"/>
      <c r="N46" s="71">
        <f t="shared" si="1"/>
        <v>32</v>
      </c>
      <c r="O46" s="71" t="s">
        <v>71</v>
      </c>
      <c r="P46" s="71">
        <v>63</v>
      </c>
      <c r="Q46" s="71" t="s">
        <v>922</v>
      </c>
      <c r="R46" s="71" t="s">
        <v>235</v>
      </c>
      <c r="S46" s="71">
        <f>84.5+26</f>
        <v>110.5</v>
      </c>
      <c r="T46" s="71" t="s">
        <v>95</v>
      </c>
      <c r="U46" s="71">
        <v>3.3</v>
      </c>
      <c r="V46" s="71">
        <v>1</v>
      </c>
      <c r="W46" s="71">
        <v>4.3</v>
      </c>
      <c r="X46" s="71" t="s">
        <v>246</v>
      </c>
      <c r="Y46" s="71"/>
      <c r="AA46" s="32">
        <f t="shared" si="2"/>
        <v>32</v>
      </c>
      <c r="AB46" s="45" t="s">
        <v>71</v>
      </c>
      <c r="AC46" s="32">
        <v>63</v>
      </c>
      <c r="AD46" s="45" t="s">
        <v>238</v>
      </c>
      <c r="AE46" s="45" t="s">
        <v>928</v>
      </c>
      <c r="AF46" s="71">
        <v>165</v>
      </c>
      <c r="AG46" s="71" t="s">
        <v>95</v>
      </c>
      <c r="AH46" s="45">
        <v>3.5</v>
      </c>
      <c r="AI46" s="45">
        <v>1</v>
      </c>
      <c r="AJ46" s="45">
        <v>4.5</v>
      </c>
      <c r="AK46" s="45" t="s">
        <v>246</v>
      </c>
      <c r="AL46" s="32"/>
      <c r="AN46" s="45">
        <f t="shared" si="3"/>
        <v>32</v>
      </c>
      <c r="AO46" s="45" t="s">
        <v>71</v>
      </c>
      <c r="AP46" s="45">
        <v>63</v>
      </c>
      <c r="AQ46" s="45" t="s">
        <v>951</v>
      </c>
      <c r="AR46" s="45" t="s">
        <v>959</v>
      </c>
      <c r="AS46" s="71">
        <v>23.2</v>
      </c>
      <c r="AT46" s="71" t="s">
        <v>118</v>
      </c>
      <c r="AU46" s="71">
        <v>3</v>
      </c>
      <c r="AV46" s="45">
        <v>1</v>
      </c>
      <c r="AW46" s="45">
        <v>4</v>
      </c>
      <c r="AX46" s="45" t="s">
        <v>246</v>
      </c>
      <c r="AY46" s="45"/>
      <c r="BA46" s="45">
        <f t="shared" si="4"/>
        <v>32</v>
      </c>
      <c r="BB46" s="45" t="s">
        <v>71</v>
      </c>
      <c r="BC46" s="45"/>
      <c r="BD46" s="45" t="s">
        <v>987</v>
      </c>
      <c r="BE46" s="45" t="s">
        <v>988</v>
      </c>
      <c r="BF46" s="71">
        <v>144.5</v>
      </c>
      <c r="BG46" s="45" t="s">
        <v>95</v>
      </c>
      <c r="BH46" s="45">
        <v>3.3</v>
      </c>
      <c r="BI46" s="45">
        <v>1</v>
      </c>
      <c r="BJ46" s="45">
        <v>4.3</v>
      </c>
      <c r="BK46" s="45" t="s">
        <v>246</v>
      </c>
      <c r="BL46" s="45"/>
    </row>
    <row r="47" spans="1:64">
      <c r="A47" s="32">
        <f t="shared" si="0"/>
        <v>33</v>
      </c>
      <c r="B47" s="45" t="s">
        <v>71</v>
      </c>
      <c r="C47" s="45">
        <v>63</v>
      </c>
      <c r="D47" s="45" t="s">
        <v>470</v>
      </c>
      <c r="E47" s="45" t="s">
        <v>894</v>
      </c>
      <c r="F47" s="71">
        <v>83.6</v>
      </c>
      <c r="G47" s="45" t="s">
        <v>901</v>
      </c>
      <c r="H47" s="45">
        <v>3</v>
      </c>
      <c r="I47" s="45">
        <v>1</v>
      </c>
      <c r="J47" s="45">
        <v>4</v>
      </c>
      <c r="K47" s="45" t="s">
        <v>246</v>
      </c>
      <c r="L47" s="32"/>
      <c r="N47" s="71">
        <f t="shared" si="1"/>
        <v>33</v>
      </c>
      <c r="O47" s="71" t="s">
        <v>71</v>
      </c>
      <c r="P47" s="71">
        <v>63</v>
      </c>
      <c r="Q47" s="71" t="s">
        <v>922</v>
      </c>
      <c r="R47" s="71" t="s">
        <v>235</v>
      </c>
      <c r="S47" s="71">
        <f>38.6+10.4</f>
        <v>49</v>
      </c>
      <c r="T47" s="71" t="s">
        <v>95</v>
      </c>
      <c r="U47" s="71">
        <v>3.3</v>
      </c>
      <c r="V47" s="71">
        <v>1</v>
      </c>
      <c r="W47" s="71">
        <v>4.3</v>
      </c>
      <c r="X47" s="71" t="s">
        <v>246</v>
      </c>
      <c r="Y47" s="71"/>
      <c r="AA47" s="32">
        <f t="shared" si="2"/>
        <v>33</v>
      </c>
      <c r="AB47" s="45" t="s">
        <v>71</v>
      </c>
      <c r="AC47" s="32">
        <v>63</v>
      </c>
      <c r="AD47" s="45" t="s">
        <v>238</v>
      </c>
      <c r="AE47" s="45" t="s">
        <v>928</v>
      </c>
      <c r="AF47" s="71">
        <v>26.3</v>
      </c>
      <c r="AG47" s="71" t="s">
        <v>95</v>
      </c>
      <c r="AH47" s="45">
        <v>3.5</v>
      </c>
      <c r="AI47" s="45">
        <v>1</v>
      </c>
      <c r="AJ47" s="45">
        <v>4.5</v>
      </c>
      <c r="AK47" s="45" t="s">
        <v>246</v>
      </c>
      <c r="AL47" s="32"/>
      <c r="AN47" s="45">
        <f t="shared" si="3"/>
        <v>33</v>
      </c>
      <c r="AO47" s="45" t="s">
        <v>71</v>
      </c>
      <c r="AP47" s="45">
        <v>63</v>
      </c>
      <c r="AQ47" s="45" t="s">
        <v>959</v>
      </c>
      <c r="AR47" s="45" t="s">
        <v>960</v>
      </c>
      <c r="AS47" s="71">
        <v>35.5</v>
      </c>
      <c r="AT47" s="71" t="s">
        <v>118</v>
      </c>
      <c r="AU47" s="71">
        <v>3</v>
      </c>
      <c r="AV47" s="45">
        <v>1</v>
      </c>
      <c r="AW47" s="45">
        <v>4</v>
      </c>
      <c r="AX47" s="45" t="s">
        <v>246</v>
      </c>
      <c r="AY47" s="45"/>
      <c r="BA47" s="45">
        <f t="shared" si="4"/>
        <v>33</v>
      </c>
      <c r="BB47" s="45" t="s">
        <v>71</v>
      </c>
      <c r="BC47" s="45"/>
      <c r="BD47" s="45" t="s">
        <v>985</v>
      </c>
      <c r="BE47" s="45" t="s">
        <v>968</v>
      </c>
      <c r="BF47" s="71">
        <v>149.6</v>
      </c>
      <c r="BG47" s="45" t="s">
        <v>95</v>
      </c>
      <c r="BH47" s="45">
        <v>3.3</v>
      </c>
      <c r="BI47" s="45">
        <v>1</v>
      </c>
      <c r="BJ47" s="45">
        <v>4.3</v>
      </c>
      <c r="BK47" s="45" t="s">
        <v>246</v>
      </c>
      <c r="BL47" s="45"/>
    </row>
    <row r="48" spans="1:64">
      <c r="A48" s="32">
        <f t="shared" si="0"/>
        <v>34</v>
      </c>
      <c r="B48" s="45" t="s">
        <v>71</v>
      </c>
      <c r="C48" s="45">
        <v>63</v>
      </c>
      <c r="D48" s="45" t="s">
        <v>894</v>
      </c>
      <c r="E48" s="45" t="s">
        <v>895</v>
      </c>
      <c r="F48" s="71">
        <v>8.1999999999999993</v>
      </c>
      <c r="G48" s="45" t="s">
        <v>901</v>
      </c>
      <c r="H48" s="45">
        <v>3</v>
      </c>
      <c r="I48" s="45">
        <v>1</v>
      </c>
      <c r="J48" s="45">
        <v>4</v>
      </c>
      <c r="K48" s="45" t="s">
        <v>246</v>
      </c>
      <c r="L48" s="32"/>
      <c r="N48" s="71">
        <f t="shared" si="1"/>
        <v>34</v>
      </c>
      <c r="O48" s="71" t="s">
        <v>71</v>
      </c>
      <c r="P48" s="71">
        <v>63</v>
      </c>
      <c r="Q48" s="71" t="s">
        <v>860</v>
      </c>
      <c r="R48" s="71" t="s">
        <v>222</v>
      </c>
      <c r="S48" s="71">
        <v>40</v>
      </c>
      <c r="T48" s="71" t="s">
        <v>95</v>
      </c>
      <c r="U48" s="71">
        <v>3.3</v>
      </c>
      <c r="V48" s="71">
        <v>1</v>
      </c>
      <c r="W48" s="71">
        <v>4.3</v>
      </c>
      <c r="X48" s="71" t="s">
        <v>246</v>
      </c>
      <c r="Y48" s="71"/>
      <c r="AA48" s="32">
        <f t="shared" si="2"/>
        <v>34</v>
      </c>
      <c r="AB48" s="45" t="s">
        <v>71</v>
      </c>
      <c r="AC48" s="32">
        <v>63</v>
      </c>
      <c r="AD48" s="45" t="s">
        <v>840</v>
      </c>
      <c r="AE48" s="45" t="s">
        <v>929</v>
      </c>
      <c r="AF48" s="71">
        <v>55.3</v>
      </c>
      <c r="AG48" s="71" t="s">
        <v>95</v>
      </c>
      <c r="AH48" s="45">
        <v>3.5</v>
      </c>
      <c r="AI48" s="45">
        <v>1</v>
      </c>
      <c r="AJ48" s="45">
        <v>4.5</v>
      </c>
      <c r="AK48" s="45" t="s">
        <v>246</v>
      </c>
      <c r="AL48" s="32"/>
      <c r="AN48" s="45">
        <f t="shared" si="3"/>
        <v>34</v>
      </c>
      <c r="AO48" s="45" t="s">
        <v>71</v>
      </c>
      <c r="AP48" s="45">
        <v>63</v>
      </c>
      <c r="AQ48" s="45" t="s">
        <v>959</v>
      </c>
      <c r="AR48" s="45" t="s">
        <v>960</v>
      </c>
      <c r="AS48" s="71">
        <v>76.900000000000006</v>
      </c>
      <c r="AT48" s="71" t="s">
        <v>118</v>
      </c>
      <c r="AU48" s="71">
        <v>3</v>
      </c>
      <c r="AV48" s="45">
        <v>1</v>
      </c>
      <c r="AW48" s="45">
        <v>4</v>
      </c>
      <c r="AX48" s="45" t="s">
        <v>246</v>
      </c>
      <c r="AY48" s="45"/>
      <c r="BA48" s="45">
        <f t="shared" si="4"/>
        <v>34</v>
      </c>
      <c r="BB48" s="45" t="s">
        <v>71</v>
      </c>
      <c r="BC48" s="45"/>
      <c r="BD48" s="45" t="s">
        <v>863</v>
      </c>
      <c r="BE48" s="45" t="s">
        <v>989</v>
      </c>
      <c r="BF48" s="71">
        <f>21.1-BF53</f>
        <v>14.100000000000001</v>
      </c>
      <c r="BG48" s="45" t="s">
        <v>95</v>
      </c>
      <c r="BH48" s="45">
        <v>3.3</v>
      </c>
      <c r="BI48" s="45">
        <v>1</v>
      </c>
      <c r="BJ48" s="45">
        <v>4.3</v>
      </c>
      <c r="BK48" s="45" t="s">
        <v>246</v>
      </c>
      <c r="BL48" s="45"/>
    </row>
    <row r="49" spans="1:64">
      <c r="A49" s="32">
        <f t="shared" si="0"/>
        <v>35</v>
      </c>
      <c r="B49" s="45" t="s">
        <v>71</v>
      </c>
      <c r="C49" s="45">
        <v>63</v>
      </c>
      <c r="D49" s="45" t="s">
        <v>895</v>
      </c>
      <c r="E49" s="45" t="s">
        <v>896</v>
      </c>
      <c r="F49" s="71">
        <v>20.100000000000001</v>
      </c>
      <c r="G49" s="45" t="s">
        <v>901</v>
      </c>
      <c r="H49" s="45">
        <v>3</v>
      </c>
      <c r="I49" s="45">
        <v>1</v>
      </c>
      <c r="J49" s="45">
        <v>4</v>
      </c>
      <c r="K49" s="45" t="s">
        <v>246</v>
      </c>
      <c r="L49" s="32"/>
      <c r="N49" s="71">
        <f t="shared" si="1"/>
        <v>35</v>
      </c>
      <c r="O49" s="71" t="s">
        <v>71</v>
      </c>
      <c r="P49" s="71">
        <v>63</v>
      </c>
      <c r="Q49" s="71" t="s">
        <v>258</v>
      </c>
      <c r="R49" s="71" t="s">
        <v>854</v>
      </c>
      <c r="S49" s="71">
        <v>5</v>
      </c>
      <c r="T49" s="71" t="s">
        <v>95</v>
      </c>
      <c r="U49" s="71">
        <v>3.3</v>
      </c>
      <c r="V49" s="71">
        <v>1</v>
      </c>
      <c r="W49" s="71">
        <v>4.3</v>
      </c>
      <c r="X49" s="71" t="s">
        <v>246</v>
      </c>
      <c r="Y49" s="71"/>
      <c r="AA49" s="32">
        <f t="shared" si="2"/>
        <v>35</v>
      </c>
      <c r="AB49" s="45" t="s">
        <v>71</v>
      </c>
      <c r="AC49" s="32">
        <v>63</v>
      </c>
      <c r="AD49" s="45" t="s">
        <v>926</v>
      </c>
      <c r="AE49" s="45" t="s">
        <v>255</v>
      </c>
      <c r="AF49" s="71">
        <v>154</v>
      </c>
      <c r="AG49" s="71" t="s">
        <v>95</v>
      </c>
      <c r="AH49" s="45">
        <v>3.5</v>
      </c>
      <c r="AI49" s="45">
        <v>1</v>
      </c>
      <c r="AJ49" s="45">
        <v>4.5</v>
      </c>
      <c r="AK49" s="45" t="s">
        <v>246</v>
      </c>
      <c r="AL49" s="32"/>
      <c r="AN49" s="45">
        <f t="shared" si="3"/>
        <v>35</v>
      </c>
      <c r="AO49" s="45" t="s">
        <v>71</v>
      </c>
      <c r="AP49" s="45">
        <v>63</v>
      </c>
      <c r="AQ49" s="45" t="s">
        <v>961</v>
      </c>
      <c r="AR49" s="45" t="s">
        <v>962</v>
      </c>
      <c r="AS49" s="71">
        <v>15.8</v>
      </c>
      <c r="AT49" s="71" t="s">
        <v>118</v>
      </c>
      <c r="AU49" s="71">
        <v>3</v>
      </c>
      <c r="AV49" s="45">
        <v>1</v>
      </c>
      <c r="AW49" s="45">
        <v>4</v>
      </c>
      <c r="AX49" s="45" t="s">
        <v>246</v>
      </c>
      <c r="AY49" s="45"/>
      <c r="BA49" s="45">
        <f t="shared" si="4"/>
        <v>35</v>
      </c>
      <c r="BB49" s="45" t="s">
        <v>71</v>
      </c>
      <c r="BC49" s="45"/>
      <c r="BD49" s="45" t="s">
        <v>990</v>
      </c>
      <c r="BE49" s="45" t="s">
        <v>991</v>
      </c>
      <c r="BF49" s="71">
        <v>124</v>
      </c>
      <c r="BG49" s="45" t="s">
        <v>95</v>
      </c>
      <c r="BH49" s="45">
        <v>3.3</v>
      </c>
      <c r="BI49" s="45">
        <v>1</v>
      </c>
      <c r="BJ49" s="45">
        <v>4.3</v>
      </c>
      <c r="BK49" s="45" t="s">
        <v>246</v>
      </c>
      <c r="BL49" s="45"/>
    </row>
    <row r="50" spans="1:64">
      <c r="A50" s="32">
        <f t="shared" si="0"/>
        <v>36</v>
      </c>
      <c r="B50" s="45" t="s">
        <v>71</v>
      </c>
      <c r="C50" s="45">
        <v>63</v>
      </c>
      <c r="D50" s="45" t="s">
        <v>896</v>
      </c>
      <c r="E50" s="45" t="s">
        <v>897</v>
      </c>
      <c r="F50" s="71">
        <v>25</v>
      </c>
      <c r="G50" s="45" t="s">
        <v>901</v>
      </c>
      <c r="H50" s="45">
        <v>3</v>
      </c>
      <c r="I50" s="45">
        <v>1</v>
      </c>
      <c r="J50" s="45">
        <v>4</v>
      </c>
      <c r="K50" s="45" t="s">
        <v>246</v>
      </c>
      <c r="L50" s="32"/>
      <c r="N50" s="71">
        <f t="shared" si="1"/>
        <v>36</v>
      </c>
      <c r="O50" s="71" t="s">
        <v>71</v>
      </c>
      <c r="P50" s="71">
        <v>63</v>
      </c>
      <c r="Q50" s="71" t="s">
        <v>258</v>
      </c>
      <c r="R50" s="71" t="s">
        <v>854</v>
      </c>
      <c r="S50" s="71">
        <v>48</v>
      </c>
      <c r="T50" s="71" t="s">
        <v>95</v>
      </c>
      <c r="U50" s="71">
        <v>3.3</v>
      </c>
      <c r="V50" s="71">
        <v>1</v>
      </c>
      <c r="W50" s="71">
        <v>4.3</v>
      </c>
      <c r="X50" s="71" t="s">
        <v>246</v>
      </c>
      <c r="Y50" s="71"/>
      <c r="AA50" s="32">
        <f t="shared" si="2"/>
        <v>36</v>
      </c>
      <c r="AB50" s="45" t="s">
        <v>71</v>
      </c>
      <c r="AC50" s="32">
        <v>63</v>
      </c>
      <c r="AD50" s="45" t="s">
        <v>251</v>
      </c>
      <c r="AE50" s="45" t="s">
        <v>255</v>
      </c>
      <c r="AF50" s="71">
        <v>3.7</v>
      </c>
      <c r="AG50" s="71" t="s">
        <v>95</v>
      </c>
      <c r="AH50" s="45">
        <v>3.5</v>
      </c>
      <c r="AI50" s="45">
        <v>1</v>
      </c>
      <c r="AJ50" s="45">
        <v>4.5</v>
      </c>
      <c r="AK50" s="45" t="s">
        <v>246</v>
      </c>
      <c r="AL50" s="32"/>
      <c r="AN50" s="45">
        <f t="shared" si="3"/>
        <v>36</v>
      </c>
      <c r="AO50" s="45" t="s">
        <v>71</v>
      </c>
      <c r="AP50" s="45">
        <v>63</v>
      </c>
      <c r="AQ50" s="45" t="s">
        <v>950</v>
      </c>
      <c r="AR50" s="45" t="s">
        <v>960</v>
      </c>
      <c r="AS50" s="71">
        <v>98.6</v>
      </c>
      <c r="AT50" s="71" t="s">
        <v>118</v>
      </c>
      <c r="AU50" s="71">
        <v>3</v>
      </c>
      <c r="AV50" s="45">
        <v>1</v>
      </c>
      <c r="AW50" s="45">
        <v>4</v>
      </c>
      <c r="AX50" s="45" t="s">
        <v>246</v>
      </c>
      <c r="AY50" s="45"/>
      <c r="BA50" s="45">
        <f t="shared" si="4"/>
        <v>36</v>
      </c>
      <c r="BB50" s="45" t="s">
        <v>71</v>
      </c>
      <c r="BC50" s="45"/>
      <c r="BD50" s="45" t="s">
        <v>992</v>
      </c>
      <c r="BE50" s="45" t="s">
        <v>993</v>
      </c>
      <c r="BF50" s="71">
        <v>32</v>
      </c>
      <c r="BG50" s="45" t="s">
        <v>95</v>
      </c>
      <c r="BH50" s="45">
        <v>3.3</v>
      </c>
      <c r="BI50" s="45">
        <v>1</v>
      </c>
      <c r="BJ50" s="45">
        <v>4.3</v>
      </c>
      <c r="BK50" s="45" t="s">
        <v>246</v>
      </c>
      <c r="BL50" s="45"/>
    </row>
    <row r="51" spans="1:64">
      <c r="A51" s="32">
        <f t="shared" si="0"/>
        <v>37</v>
      </c>
      <c r="B51" s="45" t="s">
        <v>71</v>
      </c>
      <c r="C51" s="45">
        <v>63</v>
      </c>
      <c r="D51" s="45" t="s">
        <v>896</v>
      </c>
      <c r="E51" s="45" t="s">
        <v>898</v>
      </c>
      <c r="F51" s="71">
        <v>200</v>
      </c>
      <c r="G51" s="45" t="s">
        <v>901</v>
      </c>
      <c r="H51" s="45">
        <v>3</v>
      </c>
      <c r="I51" s="45">
        <v>1</v>
      </c>
      <c r="J51" s="45">
        <v>4</v>
      </c>
      <c r="K51" s="45" t="s">
        <v>246</v>
      </c>
      <c r="L51" s="32"/>
      <c r="N51" s="71">
        <f t="shared" si="1"/>
        <v>37</v>
      </c>
      <c r="O51" s="71" t="s">
        <v>71</v>
      </c>
      <c r="P51" s="71">
        <v>63</v>
      </c>
      <c r="Q51" s="71" t="s">
        <v>854</v>
      </c>
      <c r="R51" s="71" t="s">
        <v>923</v>
      </c>
      <c r="S51" s="71">
        <v>46</v>
      </c>
      <c r="T51" s="71" t="s">
        <v>95</v>
      </c>
      <c r="U51" s="71">
        <v>3.3</v>
      </c>
      <c r="V51" s="71">
        <v>1</v>
      </c>
      <c r="W51" s="71">
        <v>4.3</v>
      </c>
      <c r="X51" s="71" t="s">
        <v>246</v>
      </c>
      <c r="Y51" s="71"/>
      <c r="AA51" s="32">
        <f t="shared" si="2"/>
        <v>37</v>
      </c>
      <c r="AB51" s="45" t="s">
        <v>71</v>
      </c>
      <c r="AC51" s="32">
        <v>63</v>
      </c>
      <c r="AD51" s="45" t="s">
        <v>251</v>
      </c>
      <c r="AE51" s="45" t="s">
        <v>255</v>
      </c>
      <c r="AF51" s="71">
        <v>8.3000000000000007</v>
      </c>
      <c r="AG51" s="71" t="s">
        <v>95</v>
      </c>
      <c r="AH51" s="45">
        <v>3.5</v>
      </c>
      <c r="AI51" s="45">
        <v>1</v>
      </c>
      <c r="AJ51" s="45">
        <v>4.5</v>
      </c>
      <c r="AK51" s="45" t="s">
        <v>246</v>
      </c>
      <c r="AL51" s="32"/>
      <c r="AN51" s="45">
        <f t="shared" si="3"/>
        <v>37</v>
      </c>
      <c r="AO51" s="45" t="s">
        <v>71</v>
      </c>
      <c r="AP51" s="45">
        <v>63</v>
      </c>
      <c r="AQ51" s="45" t="s">
        <v>960</v>
      </c>
      <c r="AR51" s="45" t="s">
        <v>469</v>
      </c>
      <c r="AS51" s="71">
        <v>69</v>
      </c>
      <c r="AT51" s="71" t="s">
        <v>118</v>
      </c>
      <c r="AU51" s="71">
        <v>3</v>
      </c>
      <c r="AV51" s="45">
        <v>1</v>
      </c>
      <c r="AW51" s="45">
        <v>4</v>
      </c>
      <c r="AX51" s="45" t="s">
        <v>246</v>
      </c>
      <c r="AY51" s="45"/>
      <c r="BA51" s="45">
        <f t="shared" si="4"/>
        <v>37</v>
      </c>
      <c r="BB51" s="45" t="s">
        <v>71</v>
      </c>
      <c r="BC51" s="45"/>
      <c r="BD51" s="45" t="s">
        <v>992</v>
      </c>
      <c r="BE51" s="45" t="s">
        <v>993</v>
      </c>
      <c r="BF51" s="71">
        <v>3</v>
      </c>
      <c r="BG51" s="45" t="s">
        <v>95</v>
      </c>
      <c r="BH51" s="45">
        <v>3.3</v>
      </c>
      <c r="BI51" s="45">
        <v>1</v>
      </c>
      <c r="BJ51" s="45">
        <v>4.3</v>
      </c>
      <c r="BK51" s="45" t="s">
        <v>246</v>
      </c>
      <c r="BL51" s="45"/>
    </row>
    <row r="52" spans="1:64">
      <c r="A52" s="32">
        <f t="shared" si="0"/>
        <v>38</v>
      </c>
      <c r="B52" s="45" t="s">
        <v>71</v>
      </c>
      <c r="C52" s="45">
        <v>63</v>
      </c>
      <c r="D52" s="45" t="s">
        <v>895</v>
      </c>
      <c r="E52" s="45" t="s">
        <v>896</v>
      </c>
      <c r="F52" s="71">
        <v>7</v>
      </c>
      <c r="G52" s="45" t="s">
        <v>901</v>
      </c>
      <c r="H52" s="45">
        <v>3</v>
      </c>
      <c r="I52" s="45">
        <v>1</v>
      </c>
      <c r="J52" s="45">
        <v>4</v>
      </c>
      <c r="K52" s="45" t="s">
        <v>246</v>
      </c>
      <c r="L52" s="32"/>
      <c r="N52" s="71">
        <f t="shared" si="1"/>
        <v>38</v>
      </c>
      <c r="O52" s="71" t="s">
        <v>71</v>
      </c>
      <c r="P52" s="71">
        <v>63</v>
      </c>
      <c r="Q52" s="71" t="s">
        <v>923</v>
      </c>
      <c r="R52" s="71" t="s">
        <v>907</v>
      </c>
      <c r="S52" s="71">
        <v>66.400000000000006</v>
      </c>
      <c r="T52" s="71" t="s">
        <v>95</v>
      </c>
      <c r="U52" s="71">
        <v>3.3</v>
      </c>
      <c r="V52" s="71">
        <v>1</v>
      </c>
      <c r="W52" s="71">
        <v>4.3</v>
      </c>
      <c r="X52" s="71" t="s">
        <v>246</v>
      </c>
      <c r="Y52" s="71"/>
      <c r="AA52" s="32">
        <f t="shared" si="2"/>
        <v>38</v>
      </c>
      <c r="AB52" s="45" t="s">
        <v>71</v>
      </c>
      <c r="AC52" s="32">
        <v>63</v>
      </c>
      <c r="AD52" s="45" t="s">
        <v>844</v>
      </c>
      <c r="AE52" s="45" t="s">
        <v>234</v>
      </c>
      <c r="AF52" s="71">
        <v>10.199999999999999</v>
      </c>
      <c r="AG52" s="71" t="s">
        <v>95</v>
      </c>
      <c r="AH52" s="45">
        <v>3.5</v>
      </c>
      <c r="AI52" s="45">
        <v>1</v>
      </c>
      <c r="AJ52" s="45">
        <v>4.5</v>
      </c>
      <c r="AK52" s="45" t="s">
        <v>246</v>
      </c>
      <c r="AL52" s="32"/>
      <c r="AN52" s="45">
        <f t="shared" si="3"/>
        <v>38</v>
      </c>
      <c r="AO52" s="45" t="s">
        <v>71</v>
      </c>
      <c r="AP52" s="45">
        <v>63</v>
      </c>
      <c r="AQ52" s="45" t="s">
        <v>469</v>
      </c>
      <c r="AR52" s="45" t="s">
        <v>850</v>
      </c>
      <c r="AS52" s="71">
        <v>18.5</v>
      </c>
      <c r="AT52" s="71" t="s">
        <v>118</v>
      </c>
      <c r="AU52" s="71">
        <v>3</v>
      </c>
      <c r="AV52" s="45">
        <v>1</v>
      </c>
      <c r="AW52" s="45">
        <v>4</v>
      </c>
      <c r="AX52" s="45" t="s">
        <v>246</v>
      </c>
      <c r="AY52" s="45"/>
      <c r="BA52" s="45">
        <f t="shared" si="4"/>
        <v>38</v>
      </c>
      <c r="BB52" s="45" t="s">
        <v>71</v>
      </c>
      <c r="BC52" s="45"/>
      <c r="BD52" s="45" t="s">
        <v>983</v>
      </c>
      <c r="BE52" s="45" t="s">
        <v>982</v>
      </c>
      <c r="BF52" s="71">
        <v>7</v>
      </c>
      <c r="BG52" s="45" t="s">
        <v>95</v>
      </c>
      <c r="BH52" s="45">
        <v>3.3</v>
      </c>
      <c r="BI52" s="45">
        <v>1</v>
      </c>
      <c r="BJ52" s="45">
        <v>4.3</v>
      </c>
      <c r="BK52" s="45" t="s">
        <v>246</v>
      </c>
      <c r="BL52" s="45"/>
    </row>
    <row r="53" spans="1:64">
      <c r="A53" s="32">
        <f t="shared" si="0"/>
        <v>39</v>
      </c>
      <c r="B53" s="45" t="s">
        <v>71</v>
      </c>
      <c r="C53" s="45">
        <v>63</v>
      </c>
      <c r="D53" s="45" t="s">
        <v>895</v>
      </c>
      <c r="E53" s="45" t="s">
        <v>899</v>
      </c>
      <c r="F53" s="71">
        <v>57</v>
      </c>
      <c r="G53" s="45" t="s">
        <v>901</v>
      </c>
      <c r="H53" s="45">
        <v>3</v>
      </c>
      <c r="I53" s="45">
        <v>1</v>
      </c>
      <c r="J53" s="45">
        <v>4</v>
      </c>
      <c r="K53" s="45" t="s">
        <v>246</v>
      </c>
      <c r="L53" s="32"/>
      <c r="N53" s="71">
        <f t="shared" si="1"/>
        <v>39</v>
      </c>
      <c r="O53" s="71" t="s">
        <v>71</v>
      </c>
      <c r="P53" s="71">
        <v>63</v>
      </c>
      <c r="Q53" s="71" t="s">
        <v>907</v>
      </c>
      <c r="R53" s="71" t="s">
        <v>858</v>
      </c>
      <c r="S53" s="71">
        <v>100.1</v>
      </c>
      <c r="T53" s="71" t="s">
        <v>95</v>
      </c>
      <c r="U53" s="71">
        <v>3.3</v>
      </c>
      <c r="V53" s="71">
        <v>1</v>
      </c>
      <c r="W53" s="71">
        <v>4.3</v>
      </c>
      <c r="X53" s="71" t="s">
        <v>246</v>
      </c>
      <c r="Y53" s="71"/>
      <c r="AA53" s="32">
        <f t="shared" si="2"/>
        <v>39</v>
      </c>
      <c r="AB53" s="45" t="s">
        <v>71</v>
      </c>
      <c r="AC53" s="32">
        <v>63</v>
      </c>
      <c r="AD53" s="45" t="s">
        <v>930</v>
      </c>
      <c r="AE53" s="45" t="s">
        <v>931</v>
      </c>
      <c r="AF53" s="71">
        <v>163.5</v>
      </c>
      <c r="AG53" s="71" t="s">
        <v>95</v>
      </c>
      <c r="AH53" s="45">
        <v>3.5</v>
      </c>
      <c r="AI53" s="45">
        <v>1</v>
      </c>
      <c r="AJ53" s="45">
        <v>4.5</v>
      </c>
      <c r="AK53" s="45" t="s">
        <v>246</v>
      </c>
      <c r="AL53" s="32"/>
      <c r="AN53" s="45">
        <f t="shared" si="3"/>
        <v>39</v>
      </c>
      <c r="AO53" s="45" t="s">
        <v>71</v>
      </c>
      <c r="AP53" s="45">
        <v>63</v>
      </c>
      <c r="AQ53" s="45" t="s">
        <v>850</v>
      </c>
      <c r="AR53" s="45" t="s">
        <v>963</v>
      </c>
      <c r="AS53" s="71">
        <v>53.1</v>
      </c>
      <c r="AT53" s="71" t="s">
        <v>118</v>
      </c>
      <c r="AU53" s="71">
        <v>3</v>
      </c>
      <c r="AV53" s="45">
        <v>1</v>
      </c>
      <c r="AW53" s="45">
        <v>4</v>
      </c>
      <c r="AX53" s="45" t="s">
        <v>246</v>
      </c>
      <c r="AY53" s="45"/>
      <c r="BA53" s="45">
        <f t="shared" si="4"/>
        <v>39</v>
      </c>
      <c r="BB53" s="45" t="s">
        <v>71</v>
      </c>
      <c r="BC53" s="45"/>
      <c r="BD53" s="45" t="s">
        <v>863</v>
      </c>
      <c r="BE53" s="45" t="s">
        <v>989</v>
      </c>
      <c r="BF53" s="45">
        <v>7</v>
      </c>
      <c r="BG53" s="45" t="s">
        <v>95</v>
      </c>
      <c r="BH53" s="45">
        <v>3.3</v>
      </c>
      <c r="BI53" s="45">
        <v>1</v>
      </c>
      <c r="BJ53" s="45">
        <v>4.3</v>
      </c>
      <c r="BK53" s="45" t="s">
        <v>246</v>
      </c>
      <c r="BL53" s="45"/>
    </row>
    <row r="54" spans="1:64">
      <c r="A54" s="32">
        <f t="shared" si="0"/>
        <v>40</v>
      </c>
      <c r="B54" s="45" t="s">
        <v>71</v>
      </c>
      <c r="C54" s="45">
        <v>63</v>
      </c>
      <c r="D54" s="45" t="s">
        <v>899</v>
      </c>
      <c r="E54" s="45" t="s">
        <v>900</v>
      </c>
      <c r="F54" s="71">
        <v>121.5</v>
      </c>
      <c r="G54" s="45" t="s">
        <v>901</v>
      </c>
      <c r="H54" s="45">
        <v>3</v>
      </c>
      <c r="I54" s="45">
        <v>1</v>
      </c>
      <c r="J54" s="45">
        <v>4</v>
      </c>
      <c r="K54" s="45" t="s">
        <v>246</v>
      </c>
      <c r="L54" s="32"/>
      <c r="N54" s="71">
        <f t="shared" si="1"/>
        <v>40</v>
      </c>
      <c r="O54" s="71" t="s">
        <v>71</v>
      </c>
      <c r="P54" s="71">
        <v>63</v>
      </c>
      <c r="Q54" s="71" t="s">
        <v>907</v>
      </c>
      <c r="R54" s="71" t="s">
        <v>858</v>
      </c>
      <c r="S54" s="71">
        <v>8</v>
      </c>
      <c r="T54" s="71" t="s">
        <v>95</v>
      </c>
      <c r="U54" s="71">
        <v>3.3</v>
      </c>
      <c r="V54" s="71">
        <v>1</v>
      </c>
      <c r="W54" s="71">
        <v>4.3</v>
      </c>
      <c r="X54" s="71" t="s">
        <v>246</v>
      </c>
      <c r="Y54" s="71"/>
      <c r="AA54" s="32">
        <f t="shared" si="2"/>
        <v>40</v>
      </c>
      <c r="AB54" s="45" t="s">
        <v>71</v>
      </c>
      <c r="AC54" s="32">
        <v>63</v>
      </c>
      <c r="AD54" s="45" t="s">
        <v>931</v>
      </c>
      <c r="AE54" s="45" t="s">
        <v>867</v>
      </c>
      <c r="AF54" s="71">
        <v>58.6</v>
      </c>
      <c r="AG54" s="71" t="s">
        <v>95</v>
      </c>
      <c r="AH54" s="45">
        <v>3.5</v>
      </c>
      <c r="AI54" s="45">
        <v>1</v>
      </c>
      <c r="AJ54" s="45">
        <v>4.5</v>
      </c>
      <c r="AK54" s="45" t="s">
        <v>246</v>
      </c>
      <c r="AL54" s="32"/>
      <c r="AN54" s="45">
        <f t="shared" si="3"/>
        <v>40</v>
      </c>
      <c r="AO54" s="45" t="s">
        <v>71</v>
      </c>
      <c r="AP54" s="45">
        <v>63</v>
      </c>
      <c r="AQ54" s="45" t="s">
        <v>850</v>
      </c>
      <c r="AR54" s="45" t="s">
        <v>225</v>
      </c>
      <c r="AS54" s="71">
        <v>81</v>
      </c>
      <c r="AT54" s="71" t="s">
        <v>118</v>
      </c>
      <c r="AU54" s="71">
        <v>3</v>
      </c>
      <c r="AV54" s="45">
        <v>1</v>
      </c>
      <c r="AW54" s="45">
        <v>4</v>
      </c>
      <c r="AX54" s="45" t="s">
        <v>246</v>
      </c>
      <c r="AY54" s="45"/>
      <c r="BA54" s="45">
        <f t="shared" si="4"/>
        <v>40</v>
      </c>
      <c r="BB54" s="45" t="s">
        <v>71</v>
      </c>
      <c r="BC54" s="45"/>
      <c r="BD54" s="45" t="s">
        <v>239</v>
      </c>
      <c r="BE54" s="45" t="s">
        <v>260</v>
      </c>
      <c r="BF54" s="45">
        <v>7</v>
      </c>
      <c r="BG54" s="45" t="s">
        <v>95</v>
      </c>
      <c r="BH54" s="45">
        <v>3.3</v>
      </c>
      <c r="BI54" s="45">
        <v>1</v>
      </c>
      <c r="BJ54" s="45">
        <v>4.3</v>
      </c>
      <c r="BK54" s="45" t="s">
        <v>246</v>
      </c>
      <c r="BL54" s="45"/>
    </row>
    <row r="55" spans="1:64">
      <c r="A55" s="428"/>
      <c r="B55" s="428"/>
      <c r="C55" s="429" t="s">
        <v>57</v>
      </c>
      <c r="D55" s="429"/>
      <c r="E55" s="429"/>
      <c r="F55" s="429"/>
      <c r="G55" s="429" t="s">
        <v>58</v>
      </c>
      <c r="H55" s="429"/>
      <c r="I55" s="429"/>
      <c r="J55" s="429" t="s">
        <v>34</v>
      </c>
      <c r="K55" s="429"/>
      <c r="L55" s="429"/>
      <c r="M55" s="127"/>
      <c r="N55" s="71">
        <f t="shared" si="1"/>
        <v>41</v>
      </c>
      <c r="O55" s="71" t="s">
        <v>71</v>
      </c>
      <c r="P55" s="71">
        <v>63</v>
      </c>
      <c r="Q55" s="71" t="s">
        <v>907</v>
      </c>
      <c r="R55" s="71" t="s">
        <v>860</v>
      </c>
      <c r="S55" s="71">
        <v>49.5</v>
      </c>
      <c r="T55" s="71" t="s">
        <v>95</v>
      </c>
      <c r="U55" s="71">
        <v>3.3</v>
      </c>
      <c r="V55" s="71">
        <v>1</v>
      </c>
      <c r="W55" s="71">
        <v>4.3</v>
      </c>
      <c r="X55" s="71" t="s">
        <v>246</v>
      </c>
      <c r="Y55" s="71"/>
      <c r="AA55" s="32">
        <f t="shared" si="2"/>
        <v>41</v>
      </c>
      <c r="AB55" s="45" t="s">
        <v>71</v>
      </c>
      <c r="AC55" s="32">
        <v>63</v>
      </c>
      <c r="AD55" s="45" t="s">
        <v>931</v>
      </c>
      <c r="AE55" s="45" t="s">
        <v>932</v>
      </c>
      <c r="AF55" s="71">
        <v>52.3</v>
      </c>
      <c r="AG55" s="71" t="s">
        <v>95</v>
      </c>
      <c r="AH55" s="45">
        <v>3.5</v>
      </c>
      <c r="AI55" s="45">
        <v>1</v>
      </c>
      <c r="AJ55" s="45">
        <v>4.5</v>
      </c>
      <c r="AK55" s="45" t="s">
        <v>246</v>
      </c>
      <c r="AL55" s="32"/>
      <c r="AN55" s="45">
        <f t="shared" si="3"/>
        <v>41</v>
      </c>
      <c r="AO55" s="45" t="s">
        <v>71</v>
      </c>
      <c r="AP55" s="45">
        <v>63</v>
      </c>
      <c r="AQ55" s="45" t="s">
        <v>946</v>
      </c>
      <c r="AR55" s="45" t="s">
        <v>494</v>
      </c>
      <c r="AS55" s="71">
        <v>62</v>
      </c>
      <c r="AT55" s="71" t="s">
        <v>118</v>
      </c>
      <c r="AU55" s="71">
        <v>3</v>
      </c>
      <c r="AV55" s="45">
        <v>1</v>
      </c>
      <c r="AW55" s="45">
        <v>4</v>
      </c>
      <c r="AX55" s="45" t="s">
        <v>246</v>
      </c>
      <c r="AY55" s="45"/>
      <c r="BA55" s="45">
        <f t="shared" si="4"/>
        <v>41</v>
      </c>
      <c r="BB55" s="45" t="s">
        <v>71</v>
      </c>
      <c r="BC55" s="45"/>
      <c r="BD55" s="45" t="s">
        <v>892</v>
      </c>
      <c r="BE55" s="45" t="s">
        <v>967</v>
      </c>
      <c r="BF55" s="71">
        <v>8</v>
      </c>
      <c r="BG55" s="45" t="s">
        <v>95</v>
      </c>
      <c r="BH55" s="45">
        <v>3.3</v>
      </c>
      <c r="BI55" s="45">
        <v>1</v>
      </c>
      <c r="BJ55" s="45">
        <v>4.3</v>
      </c>
      <c r="BK55" s="45" t="s">
        <v>246</v>
      </c>
      <c r="BL55" s="45"/>
    </row>
    <row r="56" spans="1:64">
      <c r="A56" s="402" t="s">
        <v>35</v>
      </c>
      <c r="B56" s="402"/>
      <c r="C56" s="409"/>
      <c r="D56" s="409"/>
      <c r="E56" s="409"/>
      <c r="F56" s="409"/>
      <c r="G56" s="409"/>
      <c r="H56" s="409"/>
      <c r="I56" s="409"/>
      <c r="J56" s="409"/>
      <c r="K56" s="409"/>
      <c r="L56" s="409"/>
      <c r="N56" s="71">
        <f t="shared" si="1"/>
        <v>42</v>
      </c>
      <c r="O56" s="71" t="s">
        <v>71</v>
      </c>
      <c r="P56" s="71">
        <v>63</v>
      </c>
      <c r="Q56" s="71" t="s">
        <v>255</v>
      </c>
      <c r="R56" s="71" t="s">
        <v>178</v>
      </c>
      <c r="S56" s="71">
        <v>59.5</v>
      </c>
      <c r="T56" s="71" t="s">
        <v>95</v>
      </c>
      <c r="U56" s="71">
        <v>3.3</v>
      </c>
      <c r="V56" s="71">
        <v>1</v>
      </c>
      <c r="W56" s="71">
        <v>4.3</v>
      </c>
      <c r="X56" s="71" t="s">
        <v>246</v>
      </c>
      <c r="Y56" s="71"/>
      <c r="AA56" s="32">
        <f t="shared" si="2"/>
        <v>42</v>
      </c>
      <c r="AB56" s="45" t="s">
        <v>71</v>
      </c>
      <c r="AC56" s="32">
        <v>63</v>
      </c>
      <c r="AD56" s="45" t="s">
        <v>932</v>
      </c>
      <c r="AE56" s="45" t="s">
        <v>867</v>
      </c>
      <c r="AF56" s="71">
        <v>86.3</v>
      </c>
      <c r="AG56" s="71" t="s">
        <v>95</v>
      </c>
      <c r="AH56" s="45">
        <v>3.5</v>
      </c>
      <c r="AI56" s="45">
        <v>1</v>
      </c>
      <c r="AJ56" s="45">
        <v>4.5</v>
      </c>
      <c r="AK56" s="45" t="s">
        <v>246</v>
      </c>
      <c r="AL56" s="32"/>
      <c r="AN56" s="45">
        <f t="shared" si="3"/>
        <v>42</v>
      </c>
      <c r="AO56" s="45" t="s">
        <v>71</v>
      </c>
      <c r="AP56" s="45">
        <v>63</v>
      </c>
      <c r="AQ56" s="45" t="s">
        <v>494</v>
      </c>
      <c r="AR56" s="45" t="s">
        <v>960</v>
      </c>
      <c r="AS56" s="71">
        <v>68</v>
      </c>
      <c r="AT56" s="71" t="s">
        <v>118</v>
      </c>
      <c r="AU56" s="71">
        <v>3</v>
      </c>
      <c r="AV56" s="45">
        <v>1</v>
      </c>
      <c r="AW56" s="45">
        <v>4</v>
      </c>
      <c r="AX56" s="45" t="s">
        <v>246</v>
      </c>
      <c r="AY56" s="45"/>
      <c r="BA56" s="45">
        <f t="shared" si="4"/>
        <v>42</v>
      </c>
      <c r="BB56" s="45" t="s">
        <v>71</v>
      </c>
      <c r="BC56" s="45"/>
      <c r="BD56" s="45" t="s">
        <v>896</v>
      </c>
      <c r="BE56" s="45" t="s">
        <v>898</v>
      </c>
      <c r="BF56" s="45">
        <v>46.1</v>
      </c>
      <c r="BG56" s="45" t="s">
        <v>95</v>
      </c>
      <c r="BH56" s="45">
        <v>3.3</v>
      </c>
      <c r="BI56" s="45">
        <v>1</v>
      </c>
      <c r="BJ56" s="45">
        <v>4.3</v>
      </c>
      <c r="BK56" s="45" t="s">
        <v>246</v>
      </c>
      <c r="BL56" s="45"/>
    </row>
    <row r="57" spans="1:64">
      <c r="A57" s="402" t="s">
        <v>36</v>
      </c>
      <c r="B57" s="402"/>
      <c r="C57" s="409"/>
      <c r="D57" s="409"/>
      <c r="E57" s="409"/>
      <c r="F57" s="409"/>
      <c r="G57" s="409"/>
      <c r="H57" s="409"/>
      <c r="I57" s="409"/>
      <c r="J57" s="409"/>
      <c r="K57" s="409"/>
      <c r="L57" s="409"/>
      <c r="N57" s="71">
        <f t="shared" si="1"/>
        <v>43</v>
      </c>
      <c r="O57" s="71" t="s">
        <v>71</v>
      </c>
      <c r="P57" s="71">
        <v>63</v>
      </c>
      <c r="Q57" s="71" t="s">
        <v>178</v>
      </c>
      <c r="R57" s="71" t="s">
        <v>854</v>
      </c>
      <c r="S57" s="71">
        <v>69.5</v>
      </c>
      <c r="T57" s="71" t="s">
        <v>95</v>
      </c>
      <c r="U57" s="71">
        <v>3.3</v>
      </c>
      <c r="V57" s="71">
        <v>1</v>
      </c>
      <c r="W57" s="71">
        <v>4.3</v>
      </c>
      <c r="X57" s="71" t="s">
        <v>246</v>
      </c>
      <c r="Y57" s="71"/>
      <c r="AA57" s="32">
        <f t="shared" si="2"/>
        <v>43</v>
      </c>
      <c r="AB57" s="45" t="s">
        <v>71</v>
      </c>
      <c r="AC57" s="32">
        <v>63</v>
      </c>
      <c r="AD57" s="45" t="s">
        <v>932</v>
      </c>
      <c r="AE57" s="45" t="s">
        <v>933</v>
      </c>
      <c r="AF57" s="71">
        <v>43.1</v>
      </c>
      <c r="AG57" s="71" t="s">
        <v>95</v>
      </c>
      <c r="AH57" s="45">
        <v>3.5</v>
      </c>
      <c r="AI57" s="45">
        <v>1</v>
      </c>
      <c r="AJ57" s="45">
        <v>4.5</v>
      </c>
      <c r="AK57" s="45" t="s">
        <v>246</v>
      </c>
      <c r="AL57" s="32"/>
      <c r="AN57" s="45">
        <f t="shared" si="3"/>
        <v>43</v>
      </c>
      <c r="AO57" s="45" t="s">
        <v>71</v>
      </c>
      <c r="AP57" s="45">
        <v>63</v>
      </c>
      <c r="AQ57" s="45" t="s">
        <v>470</v>
      </c>
      <c r="AR57" s="45" t="s">
        <v>893</v>
      </c>
      <c r="AS57" s="71">
        <v>104</v>
      </c>
      <c r="AT57" s="71" t="s">
        <v>118</v>
      </c>
      <c r="AU57" s="71">
        <v>3</v>
      </c>
      <c r="AV57" s="45">
        <v>1</v>
      </c>
      <c r="AW57" s="45">
        <v>4</v>
      </c>
      <c r="AX57" s="45" t="s">
        <v>246</v>
      </c>
      <c r="AY57" s="45"/>
      <c r="BA57" s="45">
        <f t="shared" si="4"/>
        <v>43</v>
      </c>
      <c r="BB57" s="45" t="s">
        <v>71</v>
      </c>
      <c r="BC57" s="45"/>
      <c r="BD57" s="45" t="s">
        <v>994</v>
      </c>
      <c r="BE57" s="45" t="s">
        <v>995</v>
      </c>
      <c r="BF57" s="45">
        <v>15.9</v>
      </c>
      <c r="BG57" s="45" t="s">
        <v>95</v>
      </c>
      <c r="BH57" s="45">
        <v>3.3</v>
      </c>
      <c r="BI57" s="45">
        <v>1</v>
      </c>
      <c r="BJ57" s="45">
        <v>4.3</v>
      </c>
      <c r="BK57" s="45" t="s">
        <v>246</v>
      </c>
      <c r="BL57" s="45"/>
    </row>
    <row r="58" spans="1:64">
      <c r="A58" s="402" t="s">
        <v>37</v>
      </c>
      <c r="B58" s="402"/>
      <c r="C58" s="409"/>
      <c r="D58" s="409"/>
      <c r="E58" s="409"/>
      <c r="F58" s="409"/>
      <c r="G58" s="409"/>
      <c r="H58" s="409"/>
      <c r="I58" s="409"/>
      <c r="J58" s="409"/>
      <c r="K58" s="409"/>
      <c r="L58" s="409"/>
      <c r="N58" s="71">
        <f t="shared" si="1"/>
        <v>44</v>
      </c>
      <c r="O58" s="71" t="s">
        <v>71</v>
      </c>
      <c r="P58" s="71">
        <v>63</v>
      </c>
      <c r="Q58" s="71" t="s">
        <v>178</v>
      </c>
      <c r="R58" s="71" t="s">
        <v>880</v>
      </c>
      <c r="S58" s="71">
        <v>12.1</v>
      </c>
      <c r="T58" s="71" t="s">
        <v>95</v>
      </c>
      <c r="U58" s="71">
        <v>3.3</v>
      </c>
      <c r="V58" s="71">
        <v>1</v>
      </c>
      <c r="W58" s="71">
        <v>4.3</v>
      </c>
      <c r="X58" s="71" t="s">
        <v>246</v>
      </c>
      <c r="Y58" s="71"/>
      <c r="AA58" s="32">
        <f t="shared" si="2"/>
        <v>44</v>
      </c>
      <c r="AB58" s="45" t="s">
        <v>71</v>
      </c>
      <c r="AC58" s="32">
        <v>63</v>
      </c>
      <c r="AD58" s="45" t="s">
        <v>933</v>
      </c>
      <c r="AE58" s="45" t="s">
        <v>211</v>
      </c>
      <c r="AF58" s="71">
        <v>37.6</v>
      </c>
      <c r="AG58" s="71" t="s">
        <v>95</v>
      </c>
      <c r="AH58" s="45">
        <v>3.5</v>
      </c>
      <c r="AI58" s="45">
        <v>1</v>
      </c>
      <c r="AJ58" s="45">
        <v>4.5</v>
      </c>
      <c r="AK58" s="45" t="s">
        <v>246</v>
      </c>
      <c r="AL58" s="32"/>
      <c r="AN58" s="45">
        <f t="shared" si="3"/>
        <v>44</v>
      </c>
      <c r="AO58" s="45" t="s">
        <v>71</v>
      </c>
      <c r="AP58" s="45">
        <v>63</v>
      </c>
      <c r="AQ58" s="45" t="s">
        <v>964</v>
      </c>
      <c r="AR58" s="45" t="s">
        <v>965</v>
      </c>
      <c r="AS58" s="71">
        <v>25</v>
      </c>
      <c r="AT58" s="71" t="s">
        <v>118</v>
      </c>
      <c r="AU58" s="71">
        <v>3</v>
      </c>
      <c r="AV58" s="45">
        <v>1</v>
      </c>
      <c r="AW58" s="45">
        <v>4</v>
      </c>
      <c r="AX58" s="45" t="s">
        <v>246</v>
      </c>
      <c r="AY58" s="45"/>
      <c r="BA58" s="45">
        <f t="shared" si="4"/>
        <v>44</v>
      </c>
      <c r="BB58" s="45" t="s">
        <v>71</v>
      </c>
      <c r="BC58" s="45"/>
      <c r="BD58" s="45" t="s">
        <v>994</v>
      </c>
      <c r="BE58" s="45" t="s">
        <v>995</v>
      </c>
      <c r="BF58" s="45">
        <v>17</v>
      </c>
      <c r="BG58" s="45" t="s">
        <v>95</v>
      </c>
      <c r="BH58" s="45">
        <v>3.3</v>
      </c>
      <c r="BI58" s="45">
        <v>1</v>
      </c>
      <c r="BJ58" s="45">
        <v>4.3</v>
      </c>
      <c r="BK58" s="45" t="s">
        <v>246</v>
      </c>
      <c r="BL58" s="45"/>
    </row>
    <row r="59" spans="1:64">
      <c r="A59" s="402" t="s">
        <v>38</v>
      </c>
      <c r="B59" s="402"/>
      <c r="C59" s="407"/>
      <c r="D59" s="408"/>
      <c r="E59" s="408"/>
      <c r="F59" s="408"/>
      <c r="G59" s="409"/>
      <c r="H59" s="409"/>
      <c r="I59" s="409"/>
      <c r="J59" s="409"/>
      <c r="K59" s="409"/>
      <c r="L59" s="409"/>
      <c r="N59" s="71">
        <f t="shared" si="1"/>
        <v>45</v>
      </c>
      <c r="O59" s="71" t="s">
        <v>71</v>
      </c>
      <c r="P59" s="71">
        <v>63</v>
      </c>
      <c r="Q59" s="71" t="s">
        <v>880</v>
      </c>
      <c r="R59" s="71" t="s">
        <v>252</v>
      </c>
      <c r="S59" s="71">
        <v>52</v>
      </c>
      <c r="T59" s="71" t="s">
        <v>95</v>
      </c>
      <c r="U59" s="71">
        <v>3.3</v>
      </c>
      <c r="V59" s="71">
        <v>1</v>
      </c>
      <c r="W59" s="71">
        <v>4.3</v>
      </c>
      <c r="X59" s="71" t="s">
        <v>246</v>
      </c>
      <c r="Y59" s="71"/>
      <c r="AA59" s="32">
        <f t="shared" si="2"/>
        <v>45</v>
      </c>
      <c r="AB59" s="45" t="s">
        <v>71</v>
      </c>
      <c r="AC59" s="32">
        <v>63</v>
      </c>
      <c r="AD59" s="45" t="s">
        <v>211</v>
      </c>
      <c r="AE59" s="45" t="s">
        <v>221</v>
      </c>
      <c r="AF59" s="71">
        <v>70.5</v>
      </c>
      <c r="AG59" s="71" t="s">
        <v>95</v>
      </c>
      <c r="AH59" s="45">
        <v>3.5</v>
      </c>
      <c r="AI59" s="45">
        <v>1</v>
      </c>
      <c r="AJ59" s="45">
        <v>4.5</v>
      </c>
      <c r="AK59" s="45" t="s">
        <v>246</v>
      </c>
      <c r="AL59" s="32"/>
      <c r="AN59" s="45">
        <f t="shared" si="3"/>
        <v>45</v>
      </c>
      <c r="AO59" s="45" t="s">
        <v>71</v>
      </c>
      <c r="AP59" s="45">
        <v>63</v>
      </c>
      <c r="AQ59" s="45" t="s">
        <v>893</v>
      </c>
      <c r="AR59" s="45" t="s">
        <v>964</v>
      </c>
      <c r="AS59" s="71">
        <v>91</v>
      </c>
      <c r="AT59" s="71" t="s">
        <v>118</v>
      </c>
      <c r="AU59" s="71">
        <v>3</v>
      </c>
      <c r="AV59" s="45">
        <v>1</v>
      </c>
      <c r="AW59" s="45">
        <v>4</v>
      </c>
      <c r="AX59" s="45" t="s">
        <v>246</v>
      </c>
      <c r="AY59" s="45"/>
      <c r="BA59" s="45">
        <f t="shared" si="4"/>
        <v>45</v>
      </c>
      <c r="BB59" s="45" t="s">
        <v>71</v>
      </c>
      <c r="BC59" s="45"/>
      <c r="BD59" s="45" t="s">
        <v>427</v>
      </c>
      <c r="BE59" s="45" t="s">
        <v>272</v>
      </c>
      <c r="BF59" s="45">
        <v>26.7</v>
      </c>
      <c r="BG59" s="45" t="s">
        <v>95</v>
      </c>
      <c r="BH59" s="45">
        <v>3.3</v>
      </c>
      <c r="BI59" s="45">
        <v>1</v>
      </c>
      <c r="BJ59" s="45">
        <v>4.3</v>
      </c>
      <c r="BK59" s="45" t="s">
        <v>246</v>
      </c>
      <c r="BL59" s="45"/>
    </row>
    <row r="60" spans="1:64">
      <c r="B60" s="100"/>
      <c r="N60" s="71">
        <f t="shared" si="1"/>
        <v>46</v>
      </c>
      <c r="O60" s="71" t="s">
        <v>71</v>
      </c>
      <c r="P60" s="71">
        <v>63</v>
      </c>
      <c r="Q60" s="71" t="s">
        <v>252</v>
      </c>
      <c r="R60" s="71" t="s">
        <v>923</v>
      </c>
      <c r="S60" s="71">
        <v>58</v>
      </c>
      <c r="T60" s="71" t="s">
        <v>95</v>
      </c>
      <c r="U60" s="71">
        <v>3.3</v>
      </c>
      <c r="V60" s="71">
        <v>1</v>
      </c>
      <c r="W60" s="71">
        <v>4.3</v>
      </c>
      <c r="X60" s="71" t="s">
        <v>246</v>
      </c>
      <c r="Y60" s="71"/>
      <c r="AA60" s="32">
        <f t="shared" si="2"/>
        <v>46</v>
      </c>
      <c r="AB60" s="45" t="s">
        <v>71</v>
      </c>
      <c r="AC60" s="32">
        <v>63</v>
      </c>
      <c r="AD60" s="45" t="s">
        <v>221</v>
      </c>
      <c r="AE60" s="45" t="s">
        <v>934</v>
      </c>
      <c r="AF60" s="71">
        <v>170.1</v>
      </c>
      <c r="AG60" s="71" t="s">
        <v>95</v>
      </c>
      <c r="AH60" s="45">
        <v>3.5</v>
      </c>
      <c r="AI60" s="45">
        <v>1</v>
      </c>
      <c r="AJ60" s="45">
        <v>4.5</v>
      </c>
      <c r="AK60" s="45" t="s">
        <v>246</v>
      </c>
      <c r="AL60" s="32"/>
      <c r="AN60" s="45">
        <f t="shared" si="3"/>
        <v>46</v>
      </c>
      <c r="AO60" s="45" t="s">
        <v>71</v>
      </c>
      <c r="AP60" s="45">
        <v>63</v>
      </c>
      <c r="AQ60" s="45" t="s">
        <v>966</v>
      </c>
      <c r="AR60" s="45" t="s">
        <v>892</v>
      </c>
      <c r="AS60" s="71">
        <v>29.8</v>
      </c>
      <c r="AT60" s="71" t="s">
        <v>118</v>
      </c>
      <c r="AU60" s="71">
        <v>3</v>
      </c>
      <c r="AV60" s="45">
        <v>1</v>
      </c>
      <c r="AW60" s="45">
        <v>4</v>
      </c>
      <c r="AX60" s="45" t="s">
        <v>246</v>
      </c>
      <c r="AY60" s="45"/>
      <c r="BA60" s="45">
        <f t="shared" si="4"/>
        <v>46</v>
      </c>
      <c r="BB60" s="45" t="s">
        <v>71</v>
      </c>
      <c r="BC60" s="45"/>
      <c r="BD60" s="45" t="s">
        <v>427</v>
      </c>
      <c r="BE60" s="45" t="s">
        <v>272</v>
      </c>
      <c r="BF60" s="45">
        <v>50.4</v>
      </c>
      <c r="BG60" s="45" t="s">
        <v>95</v>
      </c>
      <c r="BH60" s="45">
        <v>3.3</v>
      </c>
      <c r="BI60" s="45">
        <v>1</v>
      </c>
      <c r="BJ60" s="45">
        <v>4.3</v>
      </c>
      <c r="BK60" s="45" t="s">
        <v>246</v>
      </c>
      <c r="BL60" s="45"/>
    </row>
    <row r="61" spans="1:64">
      <c r="B61" s="100"/>
      <c r="F61">
        <f>+SUM(F15:F54)</f>
        <v>3525.6999999999994</v>
      </c>
      <c r="N61" s="71">
        <f t="shared" si="1"/>
        <v>47</v>
      </c>
      <c r="O61" s="71" t="s">
        <v>71</v>
      </c>
      <c r="P61" s="71">
        <v>63</v>
      </c>
      <c r="Q61" s="71" t="s">
        <v>252</v>
      </c>
      <c r="R61" s="71" t="s">
        <v>259</v>
      </c>
      <c r="S61" s="71">
        <v>33.1</v>
      </c>
      <c r="T61" s="71" t="s">
        <v>95</v>
      </c>
      <c r="U61" s="71">
        <v>3.3</v>
      </c>
      <c r="V61" s="71">
        <v>1</v>
      </c>
      <c r="W61" s="71">
        <v>4.3</v>
      </c>
      <c r="X61" s="71" t="s">
        <v>246</v>
      </c>
      <c r="Y61" s="71"/>
      <c r="AA61" s="32">
        <f t="shared" si="2"/>
        <v>47</v>
      </c>
      <c r="AB61" s="45" t="s">
        <v>71</v>
      </c>
      <c r="AC61" s="32">
        <v>63</v>
      </c>
      <c r="AD61" s="71" t="s">
        <v>935</v>
      </c>
      <c r="AE61" s="71" t="s">
        <v>841</v>
      </c>
      <c r="AF61" s="71">
        <v>83.8</v>
      </c>
      <c r="AG61" s="71" t="s">
        <v>95</v>
      </c>
      <c r="AH61" s="45">
        <v>3.5</v>
      </c>
      <c r="AI61" s="45">
        <v>1</v>
      </c>
      <c r="AJ61" s="45">
        <v>4.5</v>
      </c>
      <c r="AK61" s="45" t="s">
        <v>246</v>
      </c>
      <c r="AL61" s="32"/>
      <c r="AN61" s="45">
        <f t="shared" si="3"/>
        <v>47</v>
      </c>
      <c r="AO61" s="45" t="s">
        <v>71</v>
      </c>
      <c r="AP61" s="45">
        <v>63</v>
      </c>
      <c r="AQ61" s="45" t="s">
        <v>892</v>
      </c>
      <c r="AR61" s="45" t="s">
        <v>893</v>
      </c>
      <c r="AS61" s="71">
        <v>9</v>
      </c>
      <c r="AT61" s="71" t="s">
        <v>118</v>
      </c>
      <c r="AU61" s="71">
        <v>3</v>
      </c>
      <c r="AV61" s="45">
        <v>1</v>
      </c>
      <c r="AW61" s="45">
        <v>4</v>
      </c>
      <c r="AX61" s="45" t="s">
        <v>246</v>
      </c>
      <c r="AY61" s="45"/>
      <c r="BA61" s="45">
        <f t="shared" si="4"/>
        <v>47</v>
      </c>
      <c r="BB61" s="45" t="s">
        <v>71</v>
      </c>
      <c r="BC61" s="45"/>
      <c r="BD61" s="45" t="s">
        <v>996</v>
      </c>
      <c r="BE61" s="45" t="s">
        <v>997</v>
      </c>
      <c r="BF61" s="45">
        <v>43.6</v>
      </c>
      <c r="BG61" s="45" t="s">
        <v>95</v>
      </c>
      <c r="BH61" s="45">
        <v>3.3</v>
      </c>
      <c r="BI61" s="45">
        <v>1</v>
      </c>
      <c r="BJ61" s="45">
        <v>4.3</v>
      </c>
      <c r="BK61" s="45" t="s">
        <v>246</v>
      </c>
      <c r="BL61" s="45"/>
    </row>
    <row r="62" spans="1:64">
      <c r="B62" s="100"/>
      <c r="N62" s="71">
        <f t="shared" si="1"/>
        <v>48</v>
      </c>
      <c r="O62" s="71" t="s">
        <v>71</v>
      </c>
      <c r="P62" s="71">
        <v>63</v>
      </c>
      <c r="Q62" s="71" t="s">
        <v>259</v>
      </c>
      <c r="R62" s="71" t="s">
        <v>240</v>
      </c>
      <c r="S62" s="71">
        <v>23.7</v>
      </c>
      <c r="T62" s="71" t="s">
        <v>95</v>
      </c>
      <c r="U62" s="71">
        <v>3.3</v>
      </c>
      <c r="V62" s="71">
        <v>1</v>
      </c>
      <c r="W62" s="71">
        <v>4.3</v>
      </c>
      <c r="X62" s="71" t="s">
        <v>246</v>
      </c>
      <c r="Y62" s="71"/>
      <c r="AA62" s="32">
        <f t="shared" si="2"/>
        <v>48</v>
      </c>
      <c r="AB62" s="45" t="s">
        <v>71</v>
      </c>
      <c r="AC62" s="32">
        <v>63</v>
      </c>
      <c r="AD62" s="45" t="s">
        <v>241</v>
      </c>
      <c r="AE62" s="45" t="s">
        <v>866</v>
      </c>
      <c r="AF62" s="71">
        <v>45</v>
      </c>
      <c r="AG62" s="71" t="s">
        <v>95</v>
      </c>
      <c r="AH62" s="45">
        <v>3.5</v>
      </c>
      <c r="AI62" s="45">
        <v>1</v>
      </c>
      <c r="AJ62" s="45">
        <v>4.5</v>
      </c>
      <c r="AK62" s="45" t="s">
        <v>246</v>
      </c>
      <c r="AL62" s="32"/>
      <c r="AN62" s="45">
        <f t="shared" si="3"/>
        <v>48</v>
      </c>
      <c r="AO62" s="45" t="s">
        <v>71</v>
      </c>
      <c r="AP62" s="45">
        <v>63</v>
      </c>
      <c r="AQ62" s="45" t="s">
        <v>892</v>
      </c>
      <c r="AR62" s="45" t="s">
        <v>967</v>
      </c>
      <c r="AS62" s="71">
        <v>36.200000000000003</v>
      </c>
      <c r="AT62" s="71" t="s">
        <v>118</v>
      </c>
      <c r="AU62" s="71">
        <v>3</v>
      </c>
      <c r="AV62" s="45">
        <v>1</v>
      </c>
      <c r="AW62" s="45">
        <v>4</v>
      </c>
      <c r="AX62" s="45" t="s">
        <v>246</v>
      </c>
      <c r="AY62" s="45"/>
      <c r="BA62" s="45">
        <f t="shared" si="4"/>
        <v>48</v>
      </c>
      <c r="BB62" s="45" t="s">
        <v>71</v>
      </c>
      <c r="BC62" s="45"/>
      <c r="BD62" s="45" t="s">
        <v>389</v>
      </c>
      <c r="BE62" s="45" t="s">
        <v>347</v>
      </c>
      <c r="BF62" s="45">
        <v>30.1</v>
      </c>
      <c r="BG62" s="45" t="s">
        <v>95</v>
      </c>
      <c r="BH62" s="45">
        <v>3.3</v>
      </c>
      <c r="BI62" s="45">
        <v>1</v>
      </c>
      <c r="BJ62" s="45">
        <v>4.3</v>
      </c>
      <c r="BK62" s="45" t="s">
        <v>246</v>
      </c>
      <c r="BL62" s="45"/>
    </row>
    <row r="63" spans="1:64">
      <c r="B63" s="100"/>
      <c r="N63" s="71">
        <f t="shared" si="1"/>
        <v>49</v>
      </c>
      <c r="O63" s="71" t="s">
        <v>71</v>
      </c>
      <c r="P63" s="71">
        <v>63</v>
      </c>
      <c r="Q63" s="71" t="s">
        <v>259</v>
      </c>
      <c r="R63" s="71" t="s">
        <v>240</v>
      </c>
      <c r="S63" s="71">
        <v>49.5</v>
      </c>
      <c r="T63" s="71" t="s">
        <v>95</v>
      </c>
      <c r="U63" s="71">
        <v>3.3</v>
      </c>
      <c r="V63" s="71">
        <v>1</v>
      </c>
      <c r="W63" s="71">
        <v>4.3</v>
      </c>
      <c r="X63" s="71" t="s">
        <v>246</v>
      </c>
      <c r="Y63" s="71"/>
      <c r="AA63" s="32">
        <f t="shared" si="2"/>
        <v>49</v>
      </c>
      <c r="AB63" s="45" t="s">
        <v>71</v>
      </c>
      <c r="AC63" s="32">
        <v>63</v>
      </c>
      <c r="AD63" s="45" t="s">
        <v>241</v>
      </c>
      <c r="AE63" s="45" t="s">
        <v>936</v>
      </c>
      <c r="AF63" s="71">
        <v>25.1</v>
      </c>
      <c r="AG63" s="71" t="s">
        <v>95</v>
      </c>
      <c r="AH63" s="45">
        <v>3.5</v>
      </c>
      <c r="AI63" s="45">
        <v>1</v>
      </c>
      <c r="AJ63" s="45">
        <v>4.5</v>
      </c>
      <c r="AK63" s="45" t="s">
        <v>246</v>
      </c>
      <c r="AL63" s="32"/>
      <c r="AN63" s="45">
        <f t="shared" si="3"/>
        <v>49</v>
      </c>
      <c r="AO63" s="45" t="s">
        <v>71</v>
      </c>
      <c r="AP63" s="45">
        <v>63</v>
      </c>
      <c r="AQ63" s="45" t="s">
        <v>879</v>
      </c>
      <c r="AR63" s="45" t="s">
        <v>264</v>
      </c>
      <c r="AS63" s="71">
        <v>19.2</v>
      </c>
      <c r="AT63" s="71" t="s">
        <v>118</v>
      </c>
      <c r="AU63" s="71">
        <v>3</v>
      </c>
      <c r="AV63" s="45">
        <v>1</v>
      </c>
      <c r="AW63" s="45">
        <v>4</v>
      </c>
      <c r="AX63" s="45" t="s">
        <v>246</v>
      </c>
      <c r="AY63" s="45"/>
      <c r="BA63" s="45">
        <f t="shared" si="4"/>
        <v>49</v>
      </c>
      <c r="BB63" s="45" t="s">
        <v>71</v>
      </c>
      <c r="BC63" s="45"/>
      <c r="BD63" s="45" t="s">
        <v>265</v>
      </c>
      <c r="BE63" s="45" t="s">
        <v>902</v>
      </c>
      <c r="BF63" s="45">
        <v>260.39999999999998</v>
      </c>
      <c r="BG63" s="45" t="s">
        <v>95</v>
      </c>
      <c r="BH63" s="45">
        <v>3.3</v>
      </c>
      <c r="BI63" s="45">
        <v>1</v>
      </c>
      <c r="BJ63" s="45">
        <v>4.3</v>
      </c>
      <c r="BK63" s="45" t="s">
        <v>246</v>
      </c>
      <c r="BL63" s="45"/>
    </row>
    <row r="64" spans="1:64">
      <c r="B64" s="100"/>
      <c r="N64" s="71">
        <f t="shared" si="1"/>
        <v>50</v>
      </c>
      <c r="O64" s="71" t="s">
        <v>71</v>
      </c>
      <c r="P64" s="71">
        <v>63</v>
      </c>
      <c r="Q64" s="71" t="s">
        <v>240</v>
      </c>
      <c r="R64" s="71" t="s">
        <v>878</v>
      </c>
      <c r="S64" s="71">
        <v>38.4</v>
      </c>
      <c r="T64" s="71" t="s">
        <v>95</v>
      </c>
      <c r="U64" s="71">
        <v>3.3</v>
      </c>
      <c r="V64" s="71">
        <v>1</v>
      </c>
      <c r="W64" s="71">
        <v>4.3</v>
      </c>
      <c r="X64" s="71" t="s">
        <v>246</v>
      </c>
      <c r="Y64" s="71"/>
      <c r="AA64" s="32">
        <f t="shared" si="2"/>
        <v>50</v>
      </c>
      <c r="AB64" s="45" t="s">
        <v>71</v>
      </c>
      <c r="AC64" s="32">
        <v>63</v>
      </c>
      <c r="AD64" s="45" t="s">
        <v>936</v>
      </c>
      <c r="AE64" s="45" t="s">
        <v>937</v>
      </c>
      <c r="AF64" s="71">
        <v>27</v>
      </c>
      <c r="AG64" s="71" t="s">
        <v>95</v>
      </c>
      <c r="AH64" s="45">
        <v>3.5</v>
      </c>
      <c r="AI64" s="45">
        <v>1</v>
      </c>
      <c r="AJ64" s="45">
        <v>4.5</v>
      </c>
      <c r="AK64" s="45" t="s">
        <v>246</v>
      </c>
      <c r="AL64" s="32"/>
      <c r="AN64" s="45">
        <f t="shared" si="3"/>
        <v>50</v>
      </c>
      <c r="AO64" s="45" t="s">
        <v>71</v>
      </c>
      <c r="AP64" s="45">
        <v>63</v>
      </c>
      <c r="AQ64" s="45" t="s">
        <v>879</v>
      </c>
      <c r="AR64" s="45" t="s">
        <v>935</v>
      </c>
      <c r="AS64" s="71">
        <v>128.6</v>
      </c>
      <c r="AT64" s="71" t="s">
        <v>118</v>
      </c>
      <c r="AU64" s="71">
        <v>3</v>
      </c>
      <c r="AV64" s="45">
        <v>1</v>
      </c>
      <c r="AW64" s="45">
        <v>4</v>
      </c>
      <c r="AX64" s="45" t="s">
        <v>246</v>
      </c>
      <c r="AY64" s="45"/>
      <c r="BA64" s="45">
        <f t="shared" si="4"/>
        <v>50</v>
      </c>
      <c r="BB64" s="45" t="s">
        <v>71</v>
      </c>
      <c r="BC64" s="45"/>
      <c r="BD64" s="45" t="s">
        <v>260</v>
      </c>
      <c r="BE64" s="45" t="s">
        <v>470</v>
      </c>
      <c r="BF64" s="45">
        <v>355</v>
      </c>
      <c r="BG64" s="45" t="s">
        <v>95</v>
      </c>
      <c r="BH64" s="45">
        <v>3.3</v>
      </c>
      <c r="BI64" s="45">
        <v>1</v>
      </c>
      <c r="BJ64" s="45">
        <v>4.3</v>
      </c>
      <c r="BK64" s="45" t="s">
        <v>246</v>
      </c>
      <c r="BL64" s="45"/>
    </row>
    <row r="65" spans="2:64">
      <c r="B65" s="100"/>
      <c r="N65" s="71">
        <f t="shared" si="1"/>
        <v>51</v>
      </c>
      <c r="O65" s="71" t="s">
        <v>71</v>
      </c>
      <c r="P65" s="71">
        <v>63</v>
      </c>
      <c r="Q65" s="71" t="s">
        <v>878</v>
      </c>
      <c r="R65" s="71" t="s">
        <v>881</v>
      </c>
      <c r="S65" s="71">
        <v>73.599999999999994</v>
      </c>
      <c r="T65" s="71" t="s">
        <v>95</v>
      </c>
      <c r="U65" s="71">
        <v>3.3</v>
      </c>
      <c r="V65" s="71">
        <v>1</v>
      </c>
      <c r="W65" s="71">
        <v>4.3</v>
      </c>
      <c r="X65" s="71" t="s">
        <v>246</v>
      </c>
      <c r="Y65" s="71"/>
      <c r="AA65" s="32">
        <f t="shared" si="2"/>
        <v>51</v>
      </c>
      <c r="AB65" s="45" t="s">
        <v>71</v>
      </c>
      <c r="AC65" s="32">
        <v>63</v>
      </c>
      <c r="AD65" s="45" t="s">
        <v>933</v>
      </c>
      <c r="AE65" s="45" t="s">
        <v>937</v>
      </c>
      <c r="AF65" s="71">
        <v>80.5</v>
      </c>
      <c r="AG65" s="71" t="s">
        <v>95</v>
      </c>
      <c r="AH65" s="45">
        <v>3.5</v>
      </c>
      <c r="AI65" s="45">
        <v>1</v>
      </c>
      <c r="AJ65" s="45">
        <v>4.5</v>
      </c>
      <c r="AK65" s="45" t="s">
        <v>246</v>
      </c>
      <c r="AL65" s="32"/>
      <c r="AN65" s="45">
        <f t="shared" si="3"/>
        <v>51</v>
      </c>
      <c r="AO65" s="45" t="s">
        <v>71</v>
      </c>
      <c r="AP65" s="45">
        <v>63</v>
      </c>
      <c r="AQ65" s="45" t="s">
        <v>935</v>
      </c>
      <c r="AR65" s="45" t="s">
        <v>191</v>
      </c>
      <c r="AS65" s="71">
        <v>52.6</v>
      </c>
      <c r="AT65" s="71" t="s">
        <v>118</v>
      </c>
      <c r="AU65" s="71">
        <v>3</v>
      </c>
      <c r="AV65" s="45">
        <v>1</v>
      </c>
      <c r="AW65" s="45">
        <v>4</v>
      </c>
      <c r="AX65" s="45" t="s">
        <v>246</v>
      </c>
      <c r="AY65" s="45"/>
      <c r="BA65" s="45">
        <f t="shared" si="4"/>
        <v>51</v>
      </c>
      <c r="BB65" s="45" t="s">
        <v>71</v>
      </c>
      <c r="BC65" s="45"/>
      <c r="BD65" s="45" t="s">
        <v>941</v>
      </c>
      <c r="BE65" s="45" t="s">
        <v>244</v>
      </c>
      <c r="BF65" s="45">
        <v>202.3</v>
      </c>
      <c r="BG65" s="45" t="s">
        <v>95</v>
      </c>
      <c r="BH65" s="45">
        <v>3.3</v>
      </c>
      <c r="BI65" s="45">
        <v>1</v>
      </c>
      <c r="BJ65" s="45">
        <v>4.3</v>
      </c>
      <c r="BK65" s="45" t="s">
        <v>246</v>
      </c>
      <c r="BL65" s="45"/>
    </row>
    <row r="66" spans="2:64">
      <c r="B66" s="100"/>
      <c r="N66" s="428"/>
      <c r="O66" s="428"/>
      <c r="P66" s="429" t="s">
        <v>57</v>
      </c>
      <c r="Q66" s="429"/>
      <c r="R66" s="429"/>
      <c r="S66" s="429"/>
      <c r="T66" s="429" t="s">
        <v>58</v>
      </c>
      <c r="U66" s="429"/>
      <c r="V66" s="429"/>
      <c r="W66" s="429" t="s">
        <v>34</v>
      </c>
      <c r="X66" s="429"/>
      <c r="Y66" s="429"/>
      <c r="AA66" s="32">
        <f t="shared" si="2"/>
        <v>52</v>
      </c>
      <c r="AB66" s="45" t="s">
        <v>71</v>
      </c>
      <c r="AC66" s="32">
        <v>63</v>
      </c>
      <c r="AD66" s="45" t="s">
        <v>937</v>
      </c>
      <c r="AE66" s="45" t="s">
        <v>938</v>
      </c>
      <c r="AF66" s="71">
        <v>29.6</v>
      </c>
      <c r="AG66" s="71" t="s">
        <v>95</v>
      </c>
      <c r="AH66" s="45">
        <v>3.5</v>
      </c>
      <c r="AI66" s="45">
        <v>1</v>
      </c>
      <c r="AJ66" s="45">
        <v>4.5</v>
      </c>
      <c r="AK66" s="45" t="s">
        <v>246</v>
      </c>
      <c r="AL66" s="32"/>
      <c r="AN66" s="45">
        <f t="shared" si="3"/>
        <v>52</v>
      </c>
      <c r="AO66" s="45" t="s">
        <v>71</v>
      </c>
      <c r="AP66" s="45">
        <v>63</v>
      </c>
      <c r="AQ66" s="45" t="s">
        <v>870</v>
      </c>
      <c r="AR66" s="45" t="s">
        <v>871</v>
      </c>
      <c r="AS66" s="71">
        <v>33</v>
      </c>
      <c r="AT66" s="71" t="s">
        <v>118</v>
      </c>
      <c r="AU66" s="71">
        <v>3</v>
      </c>
      <c r="AV66" s="45">
        <v>1</v>
      </c>
      <c r="AW66" s="45">
        <v>4</v>
      </c>
      <c r="AX66" s="45" t="s">
        <v>246</v>
      </c>
      <c r="AY66" s="45"/>
      <c r="BA66" s="45"/>
      <c r="BB66" s="45"/>
      <c r="BC66" s="45"/>
      <c r="BD66" s="45"/>
      <c r="BE66" s="45"/>
      <c r="BF66" s="45"/>
      <c r="BG66" s="45"/>
      <c r="BH66" s="45"/>
      <c r="BI66" s="45"/>
      <c r="BJ66" s="45"/>
      <c r="BK66" s="45"/>
      <c r="BL66" s="45"/>
    </row>
    <row r="67" spans="2:64">
      <c r="B67" s="100"/>
      <c r="N67" s="402" t="s">
        <v>35</v>
      </c>
      <c r="O67" s="402"/>
      <c r="P67" s="409"/>
      <c r="Q67" s="409"/>
      <c r="R67" s="409"/>
      <c r="S67" s="409"/>
      <c r="T67" s="409"/>
      <c r="U67" s="409"/>
      <c r="V67" s="409"/>
      <c r="W67" s="409"/>
      <c r="X67" s="409"/>
      <c r="Y67" s="409"/>
      <c r="AA67" s="428"/>
      <c r="AB67" s="428"/>
      <c r="AC67" s="429" t="s">
        <v>57</v>
      </c>
      <c r="AD67" s="429"/>
      <c r="AE67" s="429"/>
      <c r="AF67" s="429"/>
      <c r="AG67" s="429" t="s">
        <v>58</v>
      </c>
      <c r="AH67" s="429"/>
      <c r="AI67" s="429"/>
      <c r="AJ67" s="429" t="s">
        <v>34</v>
      </c>
      <c r="AK67" s="429"/>
      <c r="AL67" s="429"/>
      <c r="AN67" s="45">
        <f t="shared" si="3"/>
        <v>53</v>
      </c>
      <c r="AO67" s="45" t="s">
        <v>71</v>
      </c>
      <c r="AP67" s="45">
        <v>63</v>
      </c>
      <c r="AQ67" s="45" t="s">
        <v>871</v>
      </c>
      <c r="AR67" s="45" t="s">
        <v>183</v>
      </c>
      <c r="AS67" s="71">
        <v>22</v>
      </c>
      <c r="AT67" s="71" t="s">
        <v>118</v>
      </c>
      <c r="AU67" s="71">
        <v>3</v>
      </c>
      <c r="AV67" s="45">
        <v>1</v>
      </c>
      <c r="AW67" s="45">
        <v>4</v>
      </c>
      <c r="AX67" s="45" t="s">
        <v>246</v>
      </c>
      <c r="AY67" s="45"/>
      <c r="BA67" s="428"/>
      <c r="BB67" s="428"/>
      <c r="BC67" s="429" t="s">
        <v>57</v>
      </c>
      <c r="BD67" s="429"/>
      <c r="BE67" s="429"/>
      <c r="BF67" s="429"/>
      <c r="BG67" s="429" t="s">
        <v>58</v>
      </c>
      <c r="BH67" s="429"/>
      <c r="BI67" s="429"/>
      <c r="BJ67" s="429" t="s">
        <v>34</v>
      </c>
      <c r="BK67" s="429"/>
      <c r="BL67" s="429"/>
    </row>
    <row r="68" spans="2:64">
      <c r="B68" s="100"/>
      <c r="N68" s="402" t="s">
        <v>36</v>
      </c>
      <c r="O68" s="402"/>
      <c r="P68" s="409"/>
      <c r="Q68" s="409"/>
      <c r="R68" s="409"/>
      <c r="S68" s="409"/>
      <c r="T68" s="409"/>
      <c r="U68" s="409"/>
      <c r="V68" s="409"/>
      <c r="W68" s="409"/>
      <c r="X68" s="409"/>
      <c r="Y68" s="409"/>
      <c r="AA68" s="402" t="s">
        <v>35</v>
      </c>
      <c r="AB68" s="402"/>
      <c r="AC68" s="409"/>
      <c r="AD68" s="409"/>
      <c r="AE68" s="409"/>
      <c r="AF68" s="409"/>
      <c r="AG68" s="409"/>
      <c r="AH68" s="409"/>
      <c r="AI68" s="409"/>
      <c r="AJ68" s="409"/>
      <c r="AK68" s="409"/>
      <c r="AL68" s="409"/>
      <c r="AN68" s="45">
        <f t="shared" si="3"/>
        <v>54</v>
      </c>
      <c r="AO68" s="45" t="s">
        <v>71</v>
      </c>
      <c r="AP68" s="45">
        <v>63</v>
      </c>
      <c r="AQ68" s="45" t="s">
        <v>871</v>
      </c>
      <c r="AR68" s="45" t="s">
        <v>891</v>
      </c>
      <c r="AS68" s="71">
        <v>122.7</v>
      </c>
      <c r="AT68" s="71" t="s">
        <v>118</v>
      </c>
      <c r="AU68" s="71">
        <v>3</v>
      </c>
      <c r="AV68" s="45">
        <v>1</v>
      </c>
      <c r="AW68" s="45">
        <v>4</v>
      </c>
      <c r="AX68" s="45" t="s">
        <v>246</v>
      </c>
      <c r="AY68" s="45"/>
      <c r="BA68" s="402" t="s">
        <v>35</v>
      </c>
      <c r="BB68" s="402"/>
      <c r="BC68" s="409"/>
      <c r="BD68" s="409"/>
      <c r="BE68" s="409"/>
      <c r="BF68" s="409"/>
      <c r="BG68" s="409"/>
      <c r="BH68" s="409"/>
      <c r="BI68" s="409"/>
      <c r="BJ68" s="409"/>
      <c r="BK68" s="409"/>
      <c r="BL68" s="409"/>
    </row>
    <row r="69" spans="2:64">
      <c r="B69" s="100"/>
      <c r="N69" s="402" t="s">
        <v>37</v>
      </c>
      <c r="O69" s="402"/>
      <c r="P69" s="409"/>
      <c r="Q69" s="409"/>
      <c r="R69" s="409"/>
      <c r="S69" s="409"/>
      <c r="T69" s="409"/>
      <c r="U69" s="409"/>
      <c r="V69" s="409"/>
      <c r="W69" s="409"/>
      <c r="X69" s="409"/>
      <c r="Y69" s="409"/>
      <c r="AA69" s="402" t="s">
        <v>36</v>
      </c>
      <c r="AB69" s="402"/>
      <c r="AC69" s="409"/>
      <c r="AD69" s="409"/>
      <c r="AE69" s="409"/>
      <c r="AF69" s="409"/>
      <c r="AG69" s="409"/>
      <c r="AH69" s="409"/>
      <c r="AI69" s="409"/>
      <c r="AJ69" s="409"/>
      <c r="AK69" s="409"/>
      <c r="AL69" s="409"/>
      <c r="AN69" s="45">
        <f t="shared" si="3"/>
        <v>55</v>
      </c>
      <c r="AO69" s="45" t="s">
        <v>71</v>
      </c>
      <c r="AP69" s="45">
        <v>63</v>
      </c>
      <c r="AQ69" s="45" t="s">
        <v>877</v>
      </c>
      <c r="AR69" s="45" t="s">
        <v>262</v>
      </c>
      <c r="AS69" s="71">
        <v>63</v>
      </c>
      <c r="AT69" s="71" t="s">
        <v>118</v>
      </c>
      <c r="AU69" s="71">
        <v>3</v>
      </c>
      <c r="AV69" s="45">
        <v>1</v>
      </c>
      <c r="AW69" s="45">
        <v>4</v>
      </c>
      <c r="AX69" s="45" t="s">
        <v>246</v>
      </c>
      <c r="AY69" s="45"/>
      <c r="BA69" s="402" t="s">
        <v>36</v>
      </c>
      <c r="BB69" s="402"/>
      <c r="BC69" s="409"/>
      <c r="BD69" s="409"/>
      <c r="BE69" s="409"/>
      <c r="BF69" s="409"/>
      <c r="BG69" s="409"/>
      <c r="BH69" s="409"/>
      <c r="BI69" s="409"/>
      <c r="BJ69" s="409"/>
      <c r="BK69" s="409"/>
      <c r="BL69" s="409"/>
    </row>
    <row r="70" spans="2:64">
      <c r="B70" s="100"/>
      <c r="N70" s="402" t="s">
        <v>38</v>
      </c>
      <c r="O70" s="402"/>
      <c r="P70" s="407"/>
      <c r="Q70" s="408"/>
      <c r="R70" s="408"/>
      <c r="S70" s="408"/>
      <c r="T70" s="409"/>
      <c r="U70" s="409"/>
      <c r="V70" s="409"/>
      <c r="W70" s="409"/>
      <c r="X70" s="409"/>
      <c r="Y70" s="409"/>
      <c r="AA70" s="402" t="s">
        <v>37</v>
      </c>
      <c r="AB70" s="402"/>
      <c r="AC70" s="409"/>
      <c r="AD70" s="409"/>
      <c r="AE70" s="409"/>
      <c r="AF70" s="409"/>
      <c r="AG70" s="409"/>
      <c r="AH70" s="409"/>
      <c r="AI70" s="409"/>
      <c r="AJ70" s="409"/>
      <c r="AK70" s="409"/>
      <c r="AL70" s="409"/>
      <c r="AN70" s="45">
        <f t="shared" si="3"/>
        <v>56</v>
      </c>
      <c r="AO70" s="45" t="s">
        <v>71</v>
      </c>
      <c r="AP70" s="45">
        <v>63</v>
      </c>
      <c r="AQ70" s="45" t="s">
        <v>877</v>
      </c>
      <c r="AR70" s="45" t="s">
        <v>865</v>
      </c>
      <c r="AS70" s="71">
        <v>69</v>
      </c>
      <c r="AT70" s="71" t="s">
        <v>118</v>
      </c>
      <c r="AU70" s="71">
        <v>3</v>
      </c>
      <c r="AV70" s="45">
        <v>1</v>
      </c>
      <c r="AW70" s="45">
        <v>4</v>
      </c>
      <c r="AX70" s="45" t="s">
        <v>246</v>
      </c>
      <c r="AY70" s="45"/>
      <c r="BA70" s="402" t="s">
        <v>37</v>
      </c>
      <c r="BB70" s="402"/>
      <c r="BC70" s="409"/>
      <c r="BD70" s="409"/>
      <c r="BE70" s="409"/>
      <c r="BF70" s="409"/>
      <c r="BG70" s="409"/>
      <c r="BH70" s="409"/>
      <c r="BI70" s="409"/>
      <c r="BJ70" s="409"/>
      <c r="BK70" s="409"/>
      <c r="BL70" s="409"/>
    </row>
    <row r="71" spans="2:64">
      <c r="B71" s="100"/>
      <c r="AA71" s="402" t="s">
        <v>38</v>
      </c>
      <c r="AB71" s="402"/>
      <c r="AC71" s="407"/>
      <c r="AD71" s="408"/>
      <c r="AE71" s="408"/>
      <c r="AF71" s="408"/>
      <c r="AG71" s="409"/>
      <c r="AH71" s="409"/>
      <c r="AI71" s="409"/>
      <c r="AJ71" s="409"/>
      <c r="AK71" s="409"/>
      <c r="AL71" s="409"/>
      <c r="AN71" s="45">
        <f t="shared" si="3"/>
        <v>57</v>
      </c>
      <c r="AO71" s="45" t="s">
        <v>71</v>
      </c>
      <c r="AP71" s="45">
        <v>63</v>
      </c>
      <c r="AQ71" s="45" t="s">
        <v>206</v>
      </c>
      <c r="AR71" s="45" t="s">
        <v>861</v>
      </c>
      <c r="AS71" s="71">
        <v>29</v>
      </c>
      <c r="AT71" s="71" t="s">
        <v>118</v>
      </c>
      <c r="AU71" s="71">
        <v>3</v>
      </c>
      <c r="AV71" s="45">
        <v>1</v>
      </c>
      <c r="AW71" s="45">
        <v>4</v>
      </c>
      <c r="AX71" s="45" t="s">
        <v>246</v>
      </c>
      <c r="AY71" s="45"/>
      <c r="BA71" s="402" t="s">
        <v>38</v>
      </c>
      <c r="BB71" s="402"/>
      <c r="BC71" s="407"/>
      <c r="BD71" s="408"/>
      <c r="BE71" s="408"/>
      <c r="BF71" s="408"/>
      <c r="BG71" s="409"/>
      <c r="BH71" s="409"/>
      <c r="BI71" s="409"/>
      <c r="BJ71" s="409"/>
      <c r="BK71" s="409"/>
      <c r="BL71" s="409"/>
    </row>
    <row r="72" spans="2:64">
      <c r="B72" s="100"/>
      <c r="S72">
        <f>+SUM(S15:S65)</f>
        <v>3381.2</v>
      </c>
      <c r="AN72" s="45">
        <f t="shared" si="3"/>
        <v>58</v>
      </c>
      <c r="AO72" s="45" t="s">
        <v>71</v>
      </c>
      <c r="AP72" s="45">
        <v>63</v>
      </c>
      <c r="AQ72" s="45" t="s">
        <v>861</v>
      </c>
      <c r="AR72" s="45" t="s">
        <v>230</v>
      </c>
      <c r="AS72" s="71">
        <v>26</v>
      </c>
      <c r="AT72" s="71" t="s">
        <v>118</v>
      </c>
      <c r="AU72" s="71">
        <v>3</v>
      </c>
      <c r="AV72" s="45">
        <v>1</v>
      </c>
      <c r="AW72" s="45">
        <v>4</v>
      </c>
      <c r="AX72" s="45" t="s">
        <v>246</v>
      </c>
      <c r="AY72" s="45"/>
    </row>
    <row r="73" spans="2:64">
      <c r="B73" s="100"/>
      <c r="AF73">
        <f>+SUM(AF15:AF66)</f>
        <v>3449.1000000000004</v>
      </c>
      <c r="AN73" s="45">
        <f t="shared" si="3"/>
        <v>59</v>
      </c>
      <c r="AO73" s="45" t="s">
        <v>71</v>
      </c>
      <c r="AP73" s="45">
        <v>63</v>
      </c>
      <c r="AQ73" s="45" t="s">
        <v>861</v>
      </c>
      <c r="AR73" s="45" t="s">
        <v>207</v>
      </c>
      <c r="AS73" s="71">
        <v>18</v>
      </c>
      <c r="AT73" s="71" t="s">
        <v>118</v>
      </c>
      <c r="AU73" s="71">
        <v>3</v>
      </c>
      <c r="AV73" s="45">
        <v>1</v>
      </c>
      <c r="AW73" s="45">
        <v>4</v>
      </c>
      <c r="AX73" s="45" t="s">
        <v>246</v>
      </c>
      <c r="AY73" s="45"/>
      <c r="BF73">
        <f>+SUM(BF15:BF65)</f>
        <v>3654.7</v>
      </c>
    </row>
    <row r="74" spans="2:64">
      <c r="B74" s="100"/>
      <c r="AN74" s="45">
        <f t="shared" si="3"/>
        <v>60</v>
      </c>
      <c r="AO74" s="45" t="s">
        <v>71</v>
      </c>
      <c r="AP74" s="45">
        <v>63</v>
      </c>
      <c r="AQ74" s="45" t="s">
        <v>861</v>
      </c>
      <c r="AR74" s="45" t="s">
        <v>207</v>
      </c>
      <c r="AS74" s="71">
        <v>30</v>
      </c>
      <c r="AT74" s="71" t="s">
        <v>118</v>
      </c>
      <c r="AU74" s="71">
        <v>3</v>
      </c>
      <c r="AV74" s="45">
        <v>1</v>
      </c>
      <c r="AW74" s="45">
        <v>4</v>
      </c>
      <c r="AX74" s="45" t="s">
        <v>246</v>
      </c>
      <c r="AY74" s="45"/>
    </row>
    <row r="75" spans="2:64">
      <c r="B75" s="100"/>
      <c r="AN75" s="45">
        <f t="shared" si="3"/>
        <v>61</v>
      </c>
      <c r="AO75" s="45" t="s">
        <v>71</v>
      </c>
      <c r="AP75" s="45">
        <v>63</v>
      </c>
      <c r="AQ75" s="45" t="s">
        <v>207</v>
      </c>
      <c r="AR75" s="45" t="s">
        <v>849</v>
      </c>
      <c r="AS75" s="71">
        <v>14.6</v>
      </c>
      <c r="AT75" s="71" t="s">
        <v>118</v>
      </c>
      <c r="AU75" s="71">
        <v>3</v>
      </c>
      <c r="AV75" s="45">
        <v>1</v>
      </c>
      <c r="AW75" s="45">
        <v>4</v>
      </c>
      <c r="AX75" s="45" t="s">
        <v>246</v>
      </c>
      <c r="AY75" s="45"/>
    </row>
    <row r="76" spans="2:64">
      <c r="B76" s="100"/>
      <c r="AN76" s="45">
        <f t="shared" si="3"/>
        <v>62</v>
      </c>
      <c r="AO76" s="45" t="s">
        <v>71</v>
      </c>
      <c r="AP76" s="45">
        <v>63</v>
      </c>
      <c r="AQ76" s="45" t="s">
        <v>849</v>
      </c>
      <c r="AR76" s="45" t="s">
        <v>263</v>
      </c>
      <c r="AS76" s="71">
        <v>45.2</v>
      </c>
      <c r="AT76" s="71" t="s">
        <v>118</v>
      </c>
      <c r="AU76" s="71">
        <v>3</v>
      </c>
      <c r="AV76" s="45">
        <v>1</v>
      </c>
      <c r="AW76" s="45">
        <v>4</v>
      </c>
      <c r="AX76" s="45" t="s">
        <v>246</v>
      </c>
      <c r="AY76" s="45"/>
    </row>
    <row r="77" spans="2:64">
      <c r="B77" s="100"/>
      <c r="AN77" s="45">
        <f t="shared" si="3"/>
        <v>63</v>
      </c>
      <c r="AO77" s="45" t="s">
        <v>71</v>
      </c>
      <c r="AP77" s="45">
        <v>63</v>
      </c>
      <c r="AQ77" s="45" t="s">
        <v>849</v>
      </c>
      <c r="AR77" s="45" t="s">
        <v>250</v>
      </c>
      <c r="AS77" s="71">
        <v>55.9</v>
      </c>
      <c r="AT77" s="71" t="s">
        <v>118</v>
      </c>
      <c r="AU77" s="71">
        <v>3</v>
      </c>
      <c r="AV77" s="45">
        <v>1</v>
      </c>
      <c r="AW77" s="45">
        <v>4</v>
      </c>
      <c r="AX77" s="45" t="s">
        <v>246</v>
      </c>
      <c r="AY77" s="45"/>
    </row>
    <row r="78" spans="2:64">
      <c r="B78" s="100"/>
      <c r="AN78" s="45">
        <f t="shared" si="3"/>
        <v>64</v>
      </c>
      <c r="AO78" s="45" t="s">
        <v>71</v>
      </c>
      <c r="AP78" s="45">
        <v>63</v>
      </c>
      <c r="AQ78" s="45" t="s">
        <v>207</v>
      </c>
      <c r="AR78" s="45" t="s">
        <v>862</v>
      </c>
      <c r="AS78" s="71">
        <v>8.3000000000000007</v>
      </c>
      <c r="AT78" s="71" t="s">
        <v>118</v>
      </c>
      <c r="AU78" s="71">
        <v>3</v>
      </c>
      <c r="AV78" s="45">
        <v>1</v>
      </c>
      <c r="AW78" s="45">
        <v>4</v>
      </c>
      <c r="AX78" s="45" t="s">
        <v>246</v>
      </c>
      <c r="AY78" s="45"/>
    </row>
    <row r="79" spans="2:64">
      <c r="B79" s="100"/>
      <c r="AN79" s="428"/>
      <c r="AO79" s="428"/>
      <c r="AP79" s="429" t="s">
        <v>57</v>
      </c>
      <c r="AQ79" s="429"/>
      <c r="AR79" s="429"/>
      <c r="AS79" s="429"/>
      <c r="AT79" s="429" t="s">
        <v>58</v>
      </c>
      <c r="AU79" s="429"/>
      <c r="AV79" s="429"/>
      <c r="AW79" s="429" t="s">
        <v>34</v>
      </c>
      <c r="AX79" s="429"/>
      <c r="AY79" s="429"/>
    </row>
    <row r="80" spans="2:64">
      <c r="B80" s="100"/>
      <c r="AN80" s="402" t="s">
        <v>35</v>
      </c>
      <c r="AO80" s="402"/>
      <c r="AP80" s="409"/>
      <c r="AQ80" s="409"/>
      <c r="AR80" s="409"/>
      <c r="AS80" s="409"/>
      <c r="AT80" s="409"/>
      <c r="AU80" s="409"/>
      <c r="AV80" s="409"/>
      <c r="AW80" s="409"/>
      <c r="AX80" s="409"/>
      <c r="AY80" s="409"/>
      <c r="BG80">
        <f>+BF73+AS85+AF73+S72+F61</f>
        <v>17895</v>
      </c>
    </row>
    <row r="81" spans="2:51">
      <c r="B81" s="100"/>
      <c r="AN81" s="402" t="s">
        <v>36</v>
      </c>
      <c r="AO81" s="402"/>
      <c r="AP81" s="409"/>
      <c r="AQ81" s="409"/>
      <c r="AR81" s="409"/>
      <c r="AS81" s="409"/>
      <c r="AT81" s="409"/>
      <c r="AU81" s="409"/>
      <c r="AV81" s="409"/>
      <c r="AW81" s="409"/>
      <c r="AX81" s="409"/>
      <c r="AY81" s="409"/>
    </row>
    <row r="82" spans="2:51">
      <c r="B82" s="100"/>
      <c r="AN82" s="402" t="s">
        <v>37</v>
      </c>
      <c r="AO82" s="402"/>
      <c r="AP82" s="409"/>
      <c r="AQ82" s="409"/>
      <c r="AR82" s="409"/>
      <c r="AS82" s="409"/>
      <c r="AT82" s="409"/>
      <c r="AU82" s="409"/>
      <c r="AV82" s="409"/>
      <c r="AW82" s="409"/>
      <c r="AX82" s="409"/>
      <c r="AY82" s="409"/>
    </row>
    <row r="83" spans="2:51">
      <c r="B83" s="100"/>
      <c r="AN83" s="402" t="s">
        <v>38</v>
      </c>
      <c r="AO83" s="402"/>
      <c r="AP83" s="407"/>
      <c r="AQ83" s="408"/>
      <c r="AR83" s="408"/>
      <c r="AS83" s="408"/>
      <c r="AT83" s="409"/>
      <c r="AU83" s="409"/>
      <c r="AV83" s="409"/>
      <c r="AW83" s="409"/>
      <c r="AX83" s="409"/>
      <c r="AY83" s="409"/>
    </row>
    <row r="84" spans="2:51">
      <c r="B84" s="100"/>
    </row>
    <row r="85" spans="2:51">
      <c r="B85" s="100"/>
      <c r="AS85">
        <f>+SUM(AS15:AS78)</f>
        <v>3884.2999999999993</v>
      </c>
    </row>
    <row r="86" spans="2:51">
      <c r="B86" s="100"/>
    </row>
    <row r="87" spans="2:51">
      <c r="B87" s="100"/>
    </row>
    <row r="88" spans="2:51">
      <c r="B88" s="100"/>
    </row>
    <row r="89" spans="2:51">
      <c r="B89" s="100"/>
    </row>
    <row r="90" spans="2:51">
      <c r="B90" s="100"/>
    </row>
    <row r="91" spans="2:51">
      <c r="B91" s="100"/>
    </row>
    <row r="92" spans="2:51">
      <c r="B92" s="100"/>
    </row>
    <row r="93" spans="2:51">
      <c r="B93" s="100"/>
    </row>
    <row r="94" spans="2:51">
      <c r="B94" s="100"/>
    </row>
    <row r="95" spans="2:51">
      <c r="B95" s="100"/>
    </row>
    <row r="96" spans="2:51">
      <c r="B96" s="100"/>
    </row>
    <row r="97" spans="2:2">
      <c r="B97" s="100"/>
    </row>
    <row r="98" spans="2:2">
      <c r="B98" s="100"/>
    </row>
    <row r="99" spans="2:2">
      <c r="B99" s="100"/>
    </row>
    <row r="100" spans="2:2">
      <c r="B100" s="100"/>
    </row>
    <row r="101" spans="2:2">
      <c r="B101" s="100"/>
    </row>
    <row r="102" spans="2:2">
      <c r="B102" s="100"/>
    </row>
    <row r="103" spans="2:2">
      <c r="B103" s="100"/>
    </row>
    <row r="104" spans="2:2">
      <c r="B104" s="100"/>
    </row>
    <row r="105" spans="2:2">
      <c r="B105" s="100"/>
    </row>
    <row r="106" spans="2:2">
      <c r="B106" s="100"/>
    </row>
    <row r="107" spans="2:2">
      <c r="B107" s="100"/>
    </row>
    <row r="108" spans="2:2">
      <c r="B108" s="100"/>
    </row>
    <row r="109" spans="2:2">
      <c r="B109" s="100"/>
    </row>
    <row r="110" spans="2:2">
      <c r="B110" s="100"/>
    </row>
    <row r="111" spans="2:2">
      <c r="B111" s="100"/>
    </row>
    <row r="112" spans="2:2">
      <c r="B112" s="100"/>
    </row>
    <row r="113" spans="2:2">
      <c r="B113" s="100"/>
    </row>
    <row r="114" spans="2:2">
      <c r="B114" s="100"/>
    </row>
    <row r="115" spans="2:2">
      <c r="B115" s="100"/>
    </row>
    <row r="116" spans="2:2">
      <c r="B116" s="100"/>
    </row>
    <row r="117" spans="2:2">
      <c r="B117" s="100"/>
    </row>
    <row r="118" spans="2:2">
      <c r="B118" s="100"/>
    </row>
    <row r="119" spans="2:2">
      <c r="B119" s="100"/>
    </row>
    <row r="120" spans="2:2">
      <c r="B120" s="100"/>
    </row>
    <row r="121" spans="2:2">
      <c r="B121" s="100"/>
    </row>
    <row r="122" spans="2:2">
      <c r="B122" s="100"/>
    </row>
    <row r="123" spans="2:2">
      <c r="B123" s="100"/>
    </row>
    <row r="124" spans="2:2">
      <c r="B124" s="100"/>
    </row>
    <row r="125" spans="2:2">
      <c r="B125" s="100"/>
    </row>
    <row r="126" spans="2:2">
      <c r="B126" s="100"/>
    </row>
    <row r="127" spans="2:2">
      <c r="B127" s="100"/>
    </row>
    <row r="128" spans="2:2">
      <c r="B128" s="100"/>
    </row>
    <row r="129" spans="2:2">
      <c r="B129" s="100"/>
    </row>
    <row r="130" spans="2:2">
      <c r="B130" s="100"/>
    </row>
    <row r="131" spans="2:2">
      <c r="B131" s="100"/>
    </row>
    <row r="132" spans="2:2">
      <c r="B132" s="100"/>
    </row>
    <row r="133" spans="2:2">
      <c r="B133" s="100"/>
    </row>
    <row r="134" spans="2:2">
      <c r="B134" s="100"/>
    </row>
    <row r="135" spans="2:2">
      <c r="B135" s="100"/>
    </row>
    <row r="136" spans="2:2">
      <c r="B136" s="100"/>
    </row>
    <row r="137" spans="2:2">
      <c r="B137" s="100"/>
    </row>
    <row r="138" spans="2:2">
      <c r="B138" s="100"/>
    </row>
    <row r="139" spans="2:2">
      <c r="B139" s="100"/>
    </row>
    <row r="140" spans="2:2">
      <c r="B140" s="100"/>
    </row>
    <row r="141" spans="2:2">
      <c r="B141" s="100"/>
    </row>
    <row r="142" spans="2:2">
      <c r="B142" s="100"/>
    </row>
    <row r="143" spans="2:2">
      <c r="B143" s="100"/>
    </row>
    <row r="144" spans="2:2">
      <c r="B144" s="100"/>
    </row>
    <row r="145" spans="2:2">
      <c r="B145" s="100"/>
    </row>
    <row r="146" spans="2:2">
      <c r="B146" s="100"/>
    </row>
    <row r="147" spans="2:2">
      <c r="B147" s="100"/>
    </row>
    <row r="148" spans="2:2">
      <c r="B148" s="100"/>
    </row>
    <row r="149" spans="2:2">
      <c r="B149" s="100"/>
    </row>
    <row r="150" spans="2:2">
      <c r="B150" s="100"/>
    </row>
    <row r="151" spans="2:2">
      <c r="B151" s="100"/>
    </row>
    <row r="152" spans="2:2">
      <c r="B152" s="100"/>
    </row>
    <row r="153" spans="2:2">
      <c r="B153" s="100"/>
    </row>
    <row r="154" spans="2:2">
      <c r="B154" s="100"/>
    </row>
    <row r="155" spans="2:2">
      <c r="B155" s="100"/>
    </row>
    <row r="156" spans="2:2">
      <c r="B156" s="100"/>
    </row>
    <row r="157" spans="2:2">
      <c r="B157" s="100"/>
    </row>
    <row r="158" spans="2:2">
      <c r="B158" s="100"/>
    </row>
  </sheetData>
  <mergeCells count="200">
    <mergeCell ref="BA71:BB71"/>
    <mergeCell ref="BC71:BF71"/>
    <mergeCell ref="BG71:BI71"/>
    <mergeCell ref="BJ71:BL71"/>
    <mergeCell ref="BA69:BB69"/>
    <mergeCell ref="BC69:BF69"/>
    <mergeCell ref="BG69:BI69"/>
    <mergeCell ref="BJ69:BL69"/>
    <mergeCell ref="BA70:BB70"/>
    <mergeCell ref="BC70:BF70"/>
    <mergeCell ref="BG70:BI70"/>
    <mergeCell ref="BJ70:BL70"/>
    <mergeCell ref="BJ67:BL67"/>
    <mergeCell ref="BA68:BB68"/>
    <mergeCell ref="BC68:BF68"/>
    <mergeCell ref="BG68:BI68"/>
    <mergeCell ref="BJ68:BL68"/>
    <mergeCell ref="BA67:BB67"/>
    <mergeCell ref="BC67:BF67"/>
    <mergeCell ref="BG67:BI67"/>
    <mergeCell ref="BH13:BJ13"/>
    <mergeCell ref="BK13:BK14"/>
    <mergeCell ref="BL13:BL14"/>
    <mergeCell ref="BB1:BI4"/>
    <mergeCell ref="BA5:BB5"/>
    <mergeCell ref="BA6:BB6"/>
    <mergeCell ref="BA7:BB7"/>
    <mergeCell ref="BA8:BB8"/>
    <mergeCell ref="AN83:AO83"/>
    <mergeCell ref="AP83:AS83"/>
    <mergeCell ref="AT83:AV83"/>
    <mergeCell ref="AW83:AY83"/>
    <mergeCell ref="BA1:BA4"/>
    <mergeCell ref="BA9:BL9"/>
    <mergeCell ref="BA11:BL11"/>
    <mergeCell ref="BB12:BF12"/>
    <mergeCell ref="BH12:BL12"/>
    <mergeCell ref="BA13:BA14"/>
    <mergeCell ref="BB13:BB14"/>
    <mergeCell ref="BC13:BC14"/>
    <mergeCell ref="BD13:BD14"/>
    <mergeCell ref="BE13:BE14"/>
    <mergeCell ref="BF13:BF14"/>
    <mergeCell ref="BG13:BG14"/>
    <mergeCell ref="AN81:AO81"/>
    <mergeCell ref="AP81:AS81"/>
    <mergeCell ref="AT81:AV81"/>
    <mergeCell ref="AW81:AY81"/>
    <mergeCell ref="AN82:AO82"/>
    <mergeCell ref="AP82:AS82"/>
    <mergeCell ref="AT82:AV82"/>
    <mergeCell ref="AW82:AY82"/>
    <mergeCell ref="AW79:AY79"/>
    <mergeCell ref="AN80:AO80"/>
    <mergeCell ref="AP80:AS80"/>
    <mergeCell ref="AT80:AV80"/>
    <mergeCell ref="AW80:AY80"/>
    <mergeCell ref="AN79:AO79"/>
    <mergeCell ref="AP79:AS79"/>
    <mergeCell ref="AT79:AV79"/>
    <mergeCell ref="AU13:AW13"/>
    <mergeCell ref="AX13:AX14"/>
    <mergeCell ref="AY13:AY14"/>
    <mergeCell ref="AO1:AV4"/>
    <mergeCell ref="AN5:AO5"/>
    <mergeCell ref="AN6:AO6"/>
    <mergeCell ref="AN7:AO7"/>
    <mergeCell ref="AN8:AO8"/>
    <mergeCell ref="AA71:AB71"/>
    <mergeCell ref="AC71:AF71"/>
    <mergeCell ref="AG71:AI71"/>
    <mergeCell ref="AJ71:AL71"/>
    <mergeCell ref="AN1:AN4"/>
    <mergeCell ref="AN9:AY9"/>
    <mergeCell ref="AN11:AY11"/>
    <mergeCell ref="AO12:AS12"/>
    <mergeCell ref="AU12:AY12"/>
    <mergeCell ref="AN13:AN14"/>
    <mergeCell ref="AO13:AO14"/>
    <mergeCell ref="AP13:AP14"/>
    <mergeCell ref="AQ13:AQ14"/>
    <mergeCell ref="AR13:AR14"/>
    <mergeCell ref="AS13:AS14"/>
    <mergeCell ref="AT13:AT14"/>
    <mergeCell ref="AA69:AB69"/>
    <mergeCell ref="AC69:AF69"/>
    <mergeCell ref="AG69:AI69"/>
    <mergeCell ref="AJ69:AL69"/>
    <mergeCell ref="AA70:AB70"/>
    <mergeCell ref="AC70:AF70"/>
    <mergeCell ref="AG70:AI70"/>
    <mergeCell ref="AJ70:AL70"/>
    <mergeCell ref="AJ67:AL67"/>
    <mergeCell ref="AA68:AB68"/>
    <mergeCell ref="AC68:AF68"/>
    <mergeCell ref="AG68:AI68"/>
    <mergeCell ref="AJ68:AL68"/>
    <mergeCell ref="AA67:AB67"/>
    <mergeCell ref="AC67:AF67"/>
    <mergeCell ref="AG67:AI67"/>
    <mergeCell ref="AH13:AJ13"/>
    <mergeCell ref="AK13:AK14"/>
    <mergeCell ref="AL13:AL14"/>
    <mergeCell ref="AB1:AI4"/>
    <mergeCell ref="AA5:AB5"/>
    <mergeCell ref="AA6:AB6"/>
    <mergeCell ref="AA7:AB7"/>
    <mergeCell ref="AA8:AB8"/>
    <mergeCell ref="N70:O70"/>
    <mergeCell ref="P70:S70"/>
    <mergeCell ref="T70:V70"/>
    <mergeCell ref="W70:Y70"/>
    <mergeCell ref="AA1:AA4"/>
    <mergeCell ref="AA9:AL9"/>
    <mergeCell ref="AA11:AL11"/>
    <mergeCell ref="AB12:AF12"/>
    <mergeCell ref="AH12:AL12"/>
    <mergeCell ref="AA13:AA14"/>
    <mergeCell ref="AB13:AB14"/>
    <mergeCell ref="AC13:AC14"/>
    <mergeCell ref="AD13:AD14"/>
    <mergeCell ref="AE13:AE14"/>
    <mergeCell ref="AF13:AF14"/>
    <mergeCell ref="AG13:AG14"/>
    <mergeCell ref="N68:O68"/>
    <mergeCell ref="P68:S68"/>
    <mergeCell ref="T68:V68"/>
    <mergeCell ref="W68:Y68"/>
    <mergeCell ref="N69:O69"/>
    <mergeCell ref="P69:S69"/>
    <mergeCell ref="T69:V69"/>
    <mergeCell ref="W69:Y69"/>
    <mergeCell ref="N66:O66"/>
    <mergeCell ref="P66:S66"/>
    <mergeCell ref="T66:V66"/>
    <mergeCell ref="W66:Y66"/>
    <mergeCell ref="N67:O67"/>
    <mergeCell ref="P67:S67"/>
    <mergeCell ref="T67:V67"/>
    <mergeCell ref="W67:Y67"/>
    <mergeCell ref="G58:I58"/>
    <mergeCell ref="J58:L58"/>
    <mergeCell ref="A59:B59"/>
    <mergeCell ref="C59:F59"/>
    <mergeCell ref="G59:I59"/>
    <mergeCell ref="J59:L59"/>
    <mergeCell ref="A55:B55"/>
    <mergeCell ref="C55:F55"/>
    <mergeCell ref="G55:I55"/>
    <mergeCell ref="J55:L55"/>
    <mergeCell ref="A56:B56"/>
    <mergeCell ref="C56:F56"/>
    <mergeCell ref="G56:I56"/>
    <mergeCell ref="J56:L56"/>
    <mergeCell ref="A57:B57"/>
    <mergeCell ref="C57:F57"/>
    <mergeCell ref="G57:I57"/>
    <mergeCell ref="J57:L57"/>
    <mergeCell ref="A58:B58"/>
    <mergeCell ref="C58:F58"/>
    <mergeCell ref="U13:W13"/>
    <mergeCell ref="X13:X14"/>
    <mergeCell ref="Y13:Y14"/>
    <mergeCell ref="O1:V4"/>
    <mergeCell ref="N5:O5"/>
    <mergeCell ref="N6:O6"/>
    <mergeCell ref="N7:O7"/>
    <mergeCell ref="N8:O8"/>
    <mergeCell ref="N1:N4"/>
    <mergeCell ref="N9:Y9"/>
    <mergeCell ref="N11:Y11"/>
    <mergeCell ref="O12:S12"/>
    <mergeCell ref="U12:Y12"/>
    <mergeCell ref="N13:N14"/>
    <mergeCell ref="O13:O14"/>
    <mergeCell ref="P13:P14"/>
    <mergeCell ref="Q13:Q14"/>
    <mergeCell ref="R13:R14"/>
    <mergeCell ref="S13:S14"/>
    <mergeCell ref="T13:T14"/>
    <mergeCell ref="A8:B8"/>
    <mergeCell ref="A1:A4"/>
    <mergeCell ref="B1:I4"/>
    <mergeCell ref="A5:B5"/>
    <mergeCell ref="A6:B6"/>
    <mergeCell ref="A7:B7"/>
    <mergeCell ref="G13:G14"/>
    <mergeCell ref="H13:J13"/>
    <mergeCell ref="K13:K14"/>
    <mergeCell ref="L13:L14"/>
    <mergeCell ref="A9:L9"/>
    <mergeCell ref="A11:L11"/>
    <mergeCell ref="B12:F12"/>
    <mergeCell ref="H12:L12"/>
    <mergeCell ref="A13:A14"/>
    <mergeCell ref="B13:B14"/>
    <mergeCell ref="C13:C14"/>
    <mergeCell ref="D13:D14"/>
    <mergeCell ref="E13:E14"/>
    <mergeCell ref="F13:F1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5"/>
  <sheetViews>
    <sheetView topLeftCell="A256" workbookViewId="0">
      <selection activeCell="G276" sqref="G276:L276"/>
    </sheetView>
  </sheetViews>
  <sheetFormatPr defaultRowHeight="15"/>
  <cols>
    <col min="1" max="1" width="10.28515625" customWidth="1"/>
    <col min="7" max="7" width="35.140625" bestFit="1" customWidth="1"/>
    <col min="16" max="16" width="14.140625" bestFit="1" customWidth="1"/>
  </cols>
  <sheetData>
    <row r="1" spans="1:21">
      <c r="A1" s="316"/>
      <c r="B1" s="318" t="s">
        <v>40</v>
      </c>
      <c r="C1" s="319"/>
      <c r="D1" s="319"/>
      <c r="E1" s="319"/>
      <c r="F1" s="319"/>
      <c r="G1" s="319"/>
      <c r="H1" s="319"/>
      <c r="I1" s="319"/>
      <c r="J1" s="9"/>
      <c r="K1" s="9"/>
      <c r="L1" s="10"/>
    </row>
    <row r="2" spans="1:21">
      <c r="A2" s="317"/>
      <c r="B2" s="321"/>
      <c r="C2" s="322"/>
      <c r="D2" s="322"/>
      <c r="E2" s="322"/>
      <c r="F2" s="322"/>
      <c r="G2" s="322"/>
      <c r="H2" s="322"/>
      <c r="I2" s="322"/>
      <c r="L2" s="11"/>
    </row>
    <row r="3" spans="1:21">
      <c r="A3" s="317"/>
      <c r="B3" s="321"/>
      <c r="C3" s="322"/>
      <c r="D3" s="322"/>
      <c r="E3" s="322"/>
      <c r="F3" s="322"/>
      <c r="G3" s="322"/>
      <c r="H3" s="322"/>
      <c r="I3" s="322"/>
      <c r="L3" s="11"/>
    </row>
    <row r="4" spans="1:21">
      <c r="A4" s="317"/>
      <c r="B4" s="419"/>
      <c r="C4" s="420"/>
      <c r="D4" s="420"/>
      <c r="E4" s="420"/>
      <c r="F4" s="420"/>
      <c r="G4" s="420"/>
      <c r="H4" s="420"/>
      <c r="I4" s="420"/>
      <c r="L4" s="11"/>
      <c r="N4" s="45" t="s">
        <v>162</v>
      </c>
      <c r="O4" s="45" t="s">
        <v>407</v>
      </c>
      <c r="P4" s="45" t="s">
        <v>397</v>
      </c>
      <c r="Q4" s="45"/>
      <c r="R4" s="45">
        <v>63</v>
      </c>
      <c r="S4" s="466">
        <v>3.2</v>
      </c>
      <c r="T4" s="467"/>
      <c r="U4" s="468"/>
    </row>
    <row r="5" spans="1:21" ht="16.5">
      <c r="A5" s="310" t="s">
        <v>54</v>
      </c>
      <c r="B5" s="311"/>
      <c r="C5" s="24" t="s">
        <v>64</v>
      </c>
      <c r="D5" s="25"/>
      <c r="E5" s="25"/>
      <c r="F5" s="25"/>
      <c r="G5" s="25"/>
      <c r="H5" s="25"/>
      <c r="I5" s="25"/>
      <c r="J5" s="25"/>
      <c r="K5" s="25"/>
      <c r="L5" s="26"/>
      <c r="N5" s="45" t="s">
        <v>162</v>
      </c>
      <c r="O5" s="45" t="s">
        <v>325</v>
      </c>
      <c r="P5" s="45"/>
      <c r="Q5" s="45"/>
      <c r="R5" s="45">
        <v>63</v>
      </c>
      <c r="S5" s="466">
        <v>11.5</v>
      </c>
      <c r="T5" s="467"/>
      <c r="U5" s="468"/>
    </row>
    <row r="6" spans="1:21" ht="16.5">
      <c r="A6" s="310" t="s">
        <v>59</v>
      </c>
      <c r="B6" s="311"/>
      <c r="C6" s="24" t="s">
        <v>61</v>
      </c>
      <c r="D6" s="25"/>
      <c r="E6" s="25"/>
      <c r="F6" s="25"/>
      <c r="G6" s="25"/>
      <c r="H6" s="25"/>
      <c r="I6" s="25"/>
      <c r="J6" s="25"/>
      <c r="K6" s="25"/>
      <c r="L6" s="26"/>
      <c r="N6" s="45" t="s">
        <v>304</v>
      </c>
      <c r="O6" s="45" t="s">
        <v>300</v>
      </c>
      <c r="P6" s="45"/>
      <c r="Q6" s="45"/>
      <c r="R6" s="45">
        <v>63</v>
      </c>
      <c r="S6" s="466">
        <v>9</v>
      </c>
      <c r="T6" s="467"/>
      <c r="U6" s="468"/>
    </row>
    <row r="7" spans="1:21" ht="16.5">
      <c r="A7" s="324" t="s">
        <v>62</v>
      </c>
      <c r="B7" s="325"/>
      <c r="C7" s="24" t="s">
        <v>63</v>
      </c>
      <c r="D7" s="25"/>
      <c r="E7" s="25"/>
      <c r="F7" s="25"/>
      <c r="G7" s="25"/>
      <c r="H7" s="25"/>
      <c r="I7" s="25"/>
      <c r="J7" s="25"/>
      <c r="K7" s="25"/>
      <c r="L7" s="26"/>
      <c r="N7" s="45" t="s">
        <v>304</v>
      </c>
      <c r="O7" s="45" t="s">
        <v>300</v>
      </c>
      <c r="P7" s="45" t="s">
        <v>408</v>
      </c>
      <c r="Q7" s="45"/>
      <c r="R7" s="45">
        <v>63</v>
      </c>
      <c r="S7" s="466">
        <v>14</v>
      </c>
      <c r="T7" s="467"/>
      <c r="U7" s="468"/>
    </row>
    <row r="8" spans="1:21" ht="16.5">
      <c r="A8" s="310" t="s">
        <v>55</v>
      </c>
      <c r="B8" s="311"/>
      <c r="C8" s="24" t="s">
        <v>53</v>
      </c>
      <c r="D8" s="25"/>
      <c r="E8" s="25"/>
      <c r="F8" s="25"/>
      <c r="G8" s="25"/>
      <c r="H8" s="25"/>
      <c r="I8" s="25"/>
      <c r="J8" s="25"/>
      <c r="K8" s="25"/>
      <c r="L8" s="26"/>
      <c r="N8" s="45" t="s">
        <v>111</v>
      </c>
      <c r="O8" s="45" t="s">
        <v>327</v>
      </c>
      <c r="P8" s="45"/>
      <c r="Q8" s="45"/>
      <c r="R8" s="45">
        <v>63</v>
      </c>
      <c r="S8" s="466">
        <v>105</v>
      </c>
      <c r="T8" s="467"/>
      <c r="U8" s="468"/>
    </row>
    <row r="9" spans="1:21" ht="15.75">
      <c r="A9" s="312" t="s">
        <v>1031</v>
      </c>
      <c r="B9" s="313"/>
      <c r="C9" s="313"/>
      <c r="D9" s="313"/>
      <c r="E9" s="313"/>
      <c r="F9" s="313"/>
      <c r="G9" s="313"/>
      <c r="H9" s="313"/>
      <c r="I9" s="313"/>
      <c r="J9" s="313"/>
      <c r="K9" s="313"/>
      <c r="L9" s="314"/>
      <c r="N9" s="45" t="s">
        <v>112</v>
      </c>
      <c r="O9" s="45" t="s">
        <v>320</v>
      </c>
      <c r="P9" s="45"/>
      <c r="Q9" s="45"/>
      <c r="R9" s="45">
        <v>63</v>
      </c>
      <c r="S9" s="466">
        <v>78.5</v>
      </c>
      <c r="T9" s="467"/>
      <c r="U9" s="468"/>
    </row>
    <row r="10" spans="1:21" ht="15.75">
      <c r="A10" s="18" t="s">
        <v>41</v>
      </c>
      <c r="C10" s="14"/>
      <c r="D10" s="14"/>
      <c r="E10" s="14"/>
      <c r="F10" s="14"/>
      <c r="G10" s="15" t="s">
        <v>42</v>
      </c>
      <c r="H10" s="16"/>
      <c r="I10" s="14"/>
      <c r="J10" s="14"/>
      <c r="K10" s="14"/>
      <c r="L10" s="19"/>
      <c r="N10" s="45" t="s">
        <v>327</v>
      </c>
      <c r="O10" s="45" t="s">
        <v>320</v>
      </c>
      <c r="P10" s="45" t="s">
        <v>408</v>
      </c>
      <c r="Q10" s="45"/>
      <c r="R10" s="45">
        <v>63</v>
      </c>
      <c r="S10" s="466">
        <v>23.8</v>
      </c>
      <c r="T10" s="467"/>
      <c r="U10" s="468"/>
    </row>
    <row r="11" spans="1:21">
      <c r="A11" s="326"/>
      <c r="B11" s="327"/>
      <c r="C11" s="327"/>
      <c r="D11" s="327"/>
      <c r="E11" s="327"/>
      <c r="F11" s="327"/>
      <c r="G11" s="327"/>
      <c r="H11" s="327"/>
      <c r="I11" s="327"/>
      <c r="J11" s="327"/>
      <c r="K11" s="327"/>
      <c r="L11" s="328"/>
      <c r="N11" s="45" t="s">
        <v>320</v>
      </c>
      <c r="O11" s="45" t="s">
        <v>438</v>
      </c>
      <c r="P11" s="45"/>
      <c r="Q11" s="45"/>
      <c r="R11" s="45">
        <v>63</v>
      </c>
      <c r="S11" s="466">
        <v>41.2</v>
      </c>
      <c r="T11" s="467"/>
      <c r="U11" s="468"/>
    </row>
    <row r="12" spans="1:21" ht="15.75">
      <c r="A12" s="30" t="s">
        <v>120</v>
      </c>
      <c r="B12" s="449"/>
      <c r="C12" s="450"/>
      <c r="D12" s="450"/>
      <c r="E12" s="450"/>
      <c r="F12" s="451"/>
      <c r="G12" s="116" t="s">
        <v>480</v>
      </c>
      <c r="H12" s="450"/>
      <c r="I12" s="450"/>
      <c r="J12" s="450"/>
      <c r="K12" s="450"/>
      <c r="L12" s="452"/>
      <c r="N12" s="45" t="s">
        <v>438</v>
      </c>
      <c r="O12" s="45" t="s">
        <v>328</v>
      </c>
      <c r="P12" s="45"/>
      <c r="Q12" s="45"/>
      <c r="R12" s="45">
        <v>63</v>
      </c>
      <c r="S12" s="466">
        <v>74.8</v>
      </c>
      <c r="T12" s="467"/>
      <c r="U12" s="468"/>
    </row>
    <row r="13" spans="1:21">
      <c r="A13" s="445" t="s">
        <v>44</v>
      </c>
      <c r="B13" s="332" t="s">
        <v>45</v>
      </c>
      <c r="C13" s="332" t="s">
        <v>600</v>
      </c>
      <c r="D13" s="332" t="s">
        <v>69</v>
      </c>
      <c r="E13" s="332" t="s">
        <v>70</v>
      </c>
      <c r="F13" s="332" t="s">
        <v>47</v>
      </c>
      <c r="G13" s="332" t="s">
        <v>79</v>
      </c>
      <c r="H13" s="439" t="s">
        <v>49</v>
      </c>
      <c r="I13" s="440"/>
      <c r="J13" s="441"/>
      <c r="K13" s="332" t="s">
        <v>26</v>
      </c>
      <c r="L13" s="438" t="s">
        <v>50</v>
      </c>
      <c r="N13" s="45" t="s">
        <v>303</v>
      </c>
      <c r="O13" s="45" t="s">
        <v>429</v>
      </c>
      <c r="P13" s="45"/>
      <c r="Q13" s="45"/>
      <c r="R13" s="45">
        <v>63</v>
      </c>
      <c r="S13" s="466">
        <v>24.5</v>
      </c>
      <c r="T13" s="467"/>
      <c r="U13" s="468"/>
    </row>
    <row r="14" spans="1:21" ht="60">
      <c r="A14" s="445"/>
      <c r="B14" s="332"/>
      <c r="C14" s="332"/>
      <c r="D14" s="332"/>
      <c r="E14" s="332"/>
      <c r="F14" s="332"/>
      <c r="G14" s="332"/>
      <c r="H14" s="27" t="s">
        <v>51</v>
      </c>
      <c r="I14" s="28" t="s">
        <v>52</v>
      </c>
      <c r="J14" s="27" t="s">
        <v>56</v>
      </c>
      <c r="K14" s="332"/>
      <c r="L14" s="438"/>
      <c r="N14" s="45" t="s">
        <v>429</v>
      </c>
      <c r="O14" s="45" t="s">
        <v>330</v>
      </c>
      <c r="P14" s="45"/>
      <c r="Q14" s="45"/>
      <c r="R14" s="45">
        <v>63</v>
      </c>
      <c r="S14" s="466">
        <v>18.5</v>
      </c>
      <c r="T14" s="467"/>
      <c r="U14" s="468"/>
    </row>
    <row r="15" spans="1:21">
      <c r="A15" s="45">
        <v>1</v>
      </c>
      <c r="B15" s="45" t="s">
        <v>71</v>
      </c>
      <c r="C15" s="45">
        <v>140</v>
      </c>
      <c r="D15" s="45" t="s">
        <v>322</v>
      </c>
      <c r="E15" s="45" t="s">
        <v>349</v>
      </c>
      <c r="F15" s="131">
        <v>403</v>
      </c>
      <c r="G15" s="45" t="s">
        <v>901</v>
      </c>
      <c r="H15" s="45">
        <v>3</v>
      </c>
      <c r="I15" s="45">
        <v>1</v>
      </c>
      <c r="J15" s="45">
        <v>4</v>
      </c>
      <c r="K15" s="45" t="s">
        <v>246</v>
      </c>
      <c r="L15" s="32"/>
      <c r="N15" s="45" t="s">
        <v>330</v>
      </c>
      <c r="O15" s="45" t="s">
        <v>613</v>
      </c>
      <c r="P15" s="45"/>
      <c r="Q15" s="45"/>
      <c r="R15" s="45">
        <v>63</v>
      </c>
      <c r="S15" s="466">
        <v>60</v>
      </c>
      <c r="T15" s="467"/>
      <c r="U15" s="468"/>
    </row>
    <row r="16" spans="1:21">
      <c r="A16" s="45">
        <f>1+A15</f>
        <v>2</v>
      </c>
      <c r="B16" s="45" t="s">
        <v>71</v>
      </c>
      <c r="C16" s="45">
        <v>140</v>
      </c>
      <c r="D16" s="45" t="s">
        <v>349</v>
      </c>
      <c r="E16" s="45" t="s">
        <v>402</v>
      </c>
      <c r="F16" s="131">
        <v>121</v>
      </c>
      <c r="G16" s="45" t="s">
        <v>901</v>
      </c>
      <c r="H16" s="45">
        <v>3</v>
      </c>
      <c r="I16" s="45">
        <v>1</v>
      </c>
      <c r="J16" s="45">
        <v>4</v>
      </c>
      <c r="K16" s="45" t="s">
        <v>246</v>
      </c>
      <c r="L16" s="32"/>
      <c r="N16" s="45" t="s">
        <v>613</v>
      </c>
      <c r="O16" s="45" t="s">
        <v>343</v>
      </c>
      <c r="P16" s="45"/>
      <c r="Q16" s="45"/>
      <c r="R16" s="45">
        <v>63</v>
      </c>
      <c r="S16" s="466">
        <v>29.5</v>
      </c>
      <c r="T16" s="467"/>
      <c r="U16" s="468"/>
    </row>
    <row r="17" spans="1:21">
      <c r="A17" s="45">
        <f t="shared" ref="A17:A65" si="0">1+A16</f>
        <v>3</v>
      </c>
      <c r="B17" s="45" t="s">
        <v>71</v>
      </c>
      <c r="C17" s="45">
        <v>140</v>
      </c>
      <c r="D17" s="45" t="s">
        <v>402</v>
      </c>
      <c r="E17" s="45" t="s">
        <v>614</v>
      </c>
      <c r="F17" s="131">
        <v>29</v>
      </c>
      <c r="G17" s="45" t="s">
        <v>901</v>
      </c>
      <c r="H17" s="45">
        <v>3</v>
      </c>
      <c r="I17" s="45">
        <v>1</v>
      </c>
      <c r="J17" s="45">
        <v>4</v>
      </c>
      <c r="K17" s="45" t="s">
        <v>246</v>
      </c>
      <c r="L17" s="32"/>
      <c r="N17" s="45" t="s">
        <v>343</v>
      </c>
      <c r="O17" s="45" t="s">
        <v>613</v>
      </c>
      <c r="P17" s="45" t="s">
        <v>408</v>
      </c>
      <c r="Q17" s="45"/>
      <c r="R17" s="45">
        <v>63</v>
      </c>
      <c r="S17" s="466">
        <v>55.4</v>
      </c>
      <c r="T17" s="467"/>
      <c r="U17" s="468"/>
    </row>
    <row r="18" spans="1:21">
      <c r="A18" s="45">
        <f t="shared" si="0"/>
        <v>4</v>
      </c>
      <c r="B18" s="45" t="s">
        <v>71</v>
      </c>
      <c r="C18" s="45">
        <v>140</v>
      </c>
      <c r="D18" s="45" t="s">
        <v>614</v>
      </c>
      <c r="E18" s="45" t="s">
        <v>315</v>
      </c>
      <c r="F18" s="131">
        <v>121.5</v>
      </c>
      <c r="G18" s="45" t="s">
        <v>901</v>
      </c>
      <c r="H18" s="45">
        <v>3</v>
      </c>
      <c r="I18" s="45">
        <v>1</v>
      </c>
      <c r="J18" s="45">
        <v>4</v>
      </c>
      <c r="K18" s="45" t="s">
        <v>246</v>
      </c>
      <c r="L18" s="32"/>
      <c r="N18" s="45" t="s">
        <v>343</v>
      </c>
      <c r="O18" s="45" t="s">
        <v>117</v>
      </c>
      <c r="P18" s="45"/>
      <c r="Q18" s="45"/>
      <c r="R18" s="45">
        <v>63</v>
      </c>
      <c r="S18" s="466">
        <v>25.4</v>
      </c>
      <c r="T18" s="467"/>
      <c r="U18" s="468"/>
    </row>
    <row r="19" spans="1:21">
      <c r="A19" s="45">
        <f t="shared" si="0"/>
        <v>5</v>
      </c>
      <c r="B19" s="45" t="s">
        <v>71</v>
      </c>
      <c r="C19" s="45">
        <v>160</v>
      </c>
      <c r="D19" s="45" t="s">
        <v>159</v>
      </c>
      <c r="E19" s="45" t="s">
        <v>100</v>
      </c>
      <c r="F19" s="131">
        <v>228</v>
      </c>
      <c r="G19" s="45" t="s">
        <v>901</v>
      </c>
      <c r="H19" s="45">
        <v>3</v>
      </c>
      <c r="I19" s="45">
        <v>1</v>
      </c>
      <c r="J19" s="45">
        <v>4</v>
      </c>
      <c r="K19" s="45" t="s">
        <v>246</v>
      </c>
      <c r="L19" s="32"/>
      <c r="N19" s="45" t="s">
        <v>343</v>
      </c>
      <c r="O19" s="45" t="s">
        <v>445</v>
      </c>
      <c r="P19" s="45"/>
      <c r="Q19" s="45"/>
      <c r="R19" s="45">
        <v>63</v>
      </c>
      <c r="S19" s="466">
        <v>15.4</v>
      </c>
      <c r="T19" s="467"/>
      <c r="U19" s="468"/>
    </row>
    <row r="20" spans="1:21">
      <c r="A20" s="45">
        <f t="shared" si="0"/>
        <v>6</v>
      </c>
      <c r="B20" s="45" t="s">
        <v>71</v>
      </c>
      <c r="C20" s="45">
        <v>63</v>
      </c>
      <c r="D20" s="45" t="s">
        <v>162</v>
      </c>
      <c r="E20" s="45" t="s">
        <v>407</v>
      </c>
      <c r="F20" s="131">
        <v>3.2</v>
      </c>
      <c r="G20" s="45" t="s">
        <v>901</v>
      </c>
      <c r="H20" s="45">
        <v>3</v>
      </c>
      <c r="I20" s="45">
        <v>1</v>
      </c>
      <c r="J20" s="45">
        <v>4</v>
      </c>
      <c r="K20" s="45" t="s">
        <v>246</v>
      </c>
      <c r="L20" s="32"/>
      <c r="N20" s="45" t="s">
        <v>445</v>
      </c>
      <c r="O20" s="45" t="s">
        <v>438</v>
      </c>
      <c r="P20" s="45"/>
      <c r="Q20" s="45"/>
      <c r="R20" s="45">
        <v>63</v>
      </c>
      <c r="S20" s="466">
        <v>77.3</v>
      </c>
      <c r="T20" s="467"/>
      <c r="U20" s="468"/>
    </row>
    <row r="21" spans="1:21">
      <c r="A21" s="45">
        <f t="shared" si="0"/>
        <v>7</v>
      </c>
      <c r="B21" s="45" t="s">
        <v>71</v>
      </c>
      <c r="C21" s="45">
        <v>63</v>
      </c>
      <c r="D21" s="45" t="s">
        <v>162</v>
      </c>
      <c r="E21" s="45" t="s">
        <v>325</v>
      </c>
      <c r="F21" s="131">
        <v>11.5</v>
      </c>
      <c r="G21" s="45" t="s">
        <v>901</v>
      </c>
      <c r="H21" s="45">
        <v>3</v>
      </c>
      <c r="I21" s="45">
        <v>1</v>
      </c>
      <c r="J21" s="45">
        <v>4</v>
      </c>
      <c r="K21" s="45" t="s">
        <v>246</v>
      </c>
      <c r="L21" s="32"/>
      <c r="N21" s="45" t="s">
        <v>320</v>
      </c>
      <c r="O21" s="45" t="s">
        <v>474</v>
      </c>
      <c r="P21" s="45"/>
      <c r="Q21" s="45"/>
      <c r="R21" s="45">
        <v>63</v>
      </c>
      <c r="S21" s="466">
        <v>24.5</v>
      </c>
      <c r="T21" s="467"/>
      <c r="U21" s="468"/>
    </row>
    <row r="22" spans="1:21">
      <c r="A22" s="45">
        <f t="shared" si="0"/>
        <v>8</v>
      </c>
      <c r="B22" s="45" t="s">
        <v>71</v>
      </c>
      <c r="C22" s="45">
        <v>63</v>
      </c>
      <c r="D22" s="45" t="s">
        <v>304</v>
      </c>
      <c r="E22" s="45" t="s">
        <v>300</v>
      </c>
      <c r="F22" s="131">
        <v>9</v>
      </c>
      <c r="G22" s="45" t="s">
        <v>901</v>
      </c>
      <c r="H22" s="45">
        <v>3</v>
      </c>
      <c r="I22" s="45">
        <v>1</v>
      </c>
      <c r="J22" s="45">
        <v>4</v>
      </c>
      <c r="K22" s="45" t="s">
        <v>246</v>
      </c>
      <c r="L22" s="32"/>
      <c r="N22" s="45" t="s">
        <v>474</v>
      </c>
      <c r="O22" s="45" t="s">
        <v>473</v>
      </c>
      <c r="P22" s="45" t="s">
        <v>408</v>
      </c>
      <c r="Q22" s="45"/>
      <c r="R22" s="45">
        <v>63</v>
      </c>
      <c r="S22" s="466">
        <v>22.1</v>
      </c>
      <c r="T22" s="467"/>
      <c r="U22" s="468"/>
    </row>
    <row r="23" spans="1:21">
      <c r="A23" s="45">
        <f t="shared" si="0"/>
        <v>9</v>
      </c>
      <c r="B23" s="45" t="s">
        <v>71</v>
      </c>
      <c r="C23" s="45">
        <v>63</v>
      </c>
      <c r="D23" s="45" t="s">
        <v>304</v>
      </c>
      <c r="E23" s="45" t="s">
        <v>300</v>
      </c>
      <c r="F23" s="131">
        <v>14</v>
      </c>
      <c r="G23" s="45" t="s">
        <v>901</v>
      </c>
      <c r="H23" s="45">
        <v>3</v>
      </c>
      <c r="I23" s="45">
        <v>1</v>
      </c>
      <c r="J23" s="45">
        <v>4</v>
      </c>
      <c r="K23" s="45" t="s">
        <v>246</v>
      </c>
      <c r="L23" s="32"/>
      <c r="N23" s="45" t="s">
        <v>474</v>
      </c>
      <c r="O23" s="45" t="s">
        <v>399</v>
      </c>
      <c r="P23" s="45" t="s">
        <v>408</v>
      </c>
      <c r="Q23" s="45"/>
      <c r="R23" s="45">
        <v>63</v>
      </c>
      <c r="S23" s="466">
        <v>47.5</v>
      </c>
      <c r="T23" s="467"/>
      <c r="U23" s="468"/>
    </row>
    <row r="24" spans="1:21">
      <c r="A24" s="45">
        <f t="shared" si="0"/>
        <v>10</v>
      </c>
      <c r="B24" s="45" t="s">
        <v>71</v>
      </c>
      <c r="C24" s="45">
        <v>63</v>
      </c>
      <c r="D24" s="45" t="s">
        <v>111</v>
      </c>
      <c r="E24" s="45" t="s">
        <v>327</v>
      </c>
      <c r="F24" s="131">
        <v>105</v>
      </c>
      <c r="G24" s="45" t="s">
        <v>901</v>
      </c>
      <c r="H24" s="45">
        <v>3</v>
      </c>
      <c r="I24" s="45">
        <v>1</v>
      </c>
      <c r="J24" s="45">
        <v>4</v>
      </c>
      <c r="K24" s="45" t="s">
        <v>246</v>
      </c>
      <c r="L24" s="32"/>
      <c r="N24" s="45" t="s">
        <v>399</v>
      </c>
      <c r="O24" s="45" t="s">
        <v>445</v>
      </c>
      <c r="P24" s="45"/>
      <c r="Q24" s="45"/>
      <c r="R24" s="45">
        <v>63</v>
      </c>
      <c r="S24" s="466">
        <v>19</v>
      </c>
      <c r="T24" s="467"/>
      <c r="U24" s="468"/>
    </row>
    <row r="25" spans="1:21">
      <c r="A25" s="45">
        <f t="shared" si="0"/>
        <v>11</v>
      </c>
      <c r="B25" s="45" t="s">
        <v>71</v>
      </c>
      <c r="C25" s="45">
        <v>63</v>
      </c>
      <c r="D25" s="45" t="s">
        <v>112</v>
      </c>
      <c r="E25" s="45" t="s">
        <v>320</v>
      </c>
      <c r="F25" s="131">
        <v>78.5</v>
      </c>
      <c r="G25" s="45" t="s">
        <v>901</v>
      </c>
      <c r="H25" s="45">
        <v>3</v>
      </c>
      <c r="I25" s="45">
        <v>1</v>
      </c>
      <c r="J25" s="45">
        <v>4</v>
      </c>
      <c r="K25" s="45" t="s">
        <v>246</v>
      </c>
      <c r="L25" s="32"/>
      <c r="N25" s="45" t="s">
        <v>399</v>
      </c>
      <c r="O25" s="45" t="s">
        <v>998</v>
      </c>
      <c r="P25" s="45" t="s">
        <v>408</v>
      </c>
      <c r="Q25" s="45"/>
      <c r="R25" s="45">
        <v>63</v>
      </c>
      <c r="S25" s="466">
        <v>39.9</v>
      </c>
      <c r="T25" s="467"/>
      <c r="U25" s="468"/>
    </row>
    <row r="26" spans="1:21">
      <c r="A26" s="45">
        <f t="shared" si="0"/>
        <v>12</v>
      </c>
      <c r="B26" s="45" t="s">
        <v>71</v>
      </c>
      <c r="C26" s="45">
        <v>63</v>
      </c>
      <c r="D26" s="45" t="s">
        <v>327</v>
      </c>
      <c r="E26" s="45" t="s">
        <v>320</v>
      </c>
      <c r="F26" s="131">
        <v>23.8</v>
      </c>
      <c r="G26" s="45" t="s">
        <v>901</v>
      </c>
      <c r="H26" s="45">
        <v>3</v>
      </c>
      <c r="I26" s="45">
        <v>1</v>
      </c>
      <c r="J26" s="45">
        <v>4</v>
      </c>
      <c r="K26" s="45" t="s">
        <v>246</v>
      </c>
      <c r="L26" s="32"/>
      <c r="N26" s="45" t="s">
        <v>613</v>
      </c>
      <c r="O26" s="45" t="s">
        <v>604</v>
      </c>
      <c r="P26" s="45" t="s">
        <v>408</v>
      </c>
      <c r="Q26" s="45"/>
      <c r="R26" s="45">
        <v>63</v>
      </c>
      <c r="S26" s="466">
        <v>18.399999999999999</v>
      </c>
      <c r="T26" s="467"/>
      <c r="U26" s="468"/>
    </row>
    <row r="27" spans="1:21">
      <c r="A27" s="45">
        <f t="shared" si="0"/>
        <v>13</v>
      </c>
      <c r="B27" s="45" t="s">
        <v>71</v>
      </c>
      <c r="C27" s="45">
        <v>63</v>
      </c>
      <c r="D27" s="45" t="s">
        <v>320</v>
      </c>
      <c r="E27" s="45" t="s">
        <v>438</v>
      </c>
      <c r="F27" s="131">
        <v>41.2</v>
      </c>
      <c r="G27" s="45" t="s">
        <v>901</v>
      </c>
      <c r="H27" s="45">
        <v>3</v>
      </c>
      <c r="I27" s="45">
        <v>1</v>
      </c>
      <c r="J27" s="45">
        <v>4</v>
      </c>
      <c r="K27" s="45" t="s">
        <v>246</v>
      </c>
      <c r="L27" s="32"/>
      <c r="N27" s="45" t="s">
        <v>602</v>
      </c>
      <c r="O27" s="45" t="s">
        <v>595</v>
      </c>
      <c r="P27" s="45" t="s">
        <v>408</v>
      </c>
      <c r="Q27" s="45"/>
      <c r="R27" s="45">
        <v>63</v>
      </c>
      <c r="S27" s="466">
        <v>123.5</v>
      </c>
      <c r="T27" s="467"/>
      <c r="U27" s="468"/>
    </row>
    <row r="28" spans="1:21">
      <c r="A28" s="45">
        <f t="shared" si="0"/>
        <v>14</v>
      </c>
      <c r="B28" s="45" t="s">
        <v>71</v>
      </c>
      <c r="C28" s="45">
        <v>63</v>
      </c>
      <c r="D28" s="45" t="s">
        <v>438</v>
      </c>
      <c r="E28" s="45" t="s">
        <v>328</v>
      </c>
      <c r="F28" s="131">
        <v>74.8</v>
      </c>
      <c r="G28" s="45" t="s">
        <v>901</v>
      </c>
      <c r="H28" s="45">
        <v>3</v>
      </c>
      <c r="I28" s="45">
        <v>1</v>
      </c>
      <c r="J28" s="45">
        <v>4</v>
      </c>
      <c r="K28" s="45" t="s">
        <v>246</v>
      </c>
      <c r="L28" s="32"/>
      <c r="N28" s="45" t="s">
        <v>391</v>
      </c>
      <c r="O28" s="45" t="s">
        <v>333</v>
      </c>
      <c r="P28" s="45" t="s">
        <v>408</v>
      </c>
      <c r="Q28" s="45"/>
      <c r="R28" s="45">
        <v>63</v>
      </c>
      <c r="S28" s="466">
        <v>68.2</v>
      </c>
      <c r="T28" s="467"/>
      <c r="U28" s="468"/>
    </row>
    <row r="29" spans="1:21">
      <c r="A29" s="45">
        <f t="shared" si="0"/>
        <v>15</v>
      </c>
      <c r="B29" s="45" t="s">
        <v>71</v>
      </c>
      <c r="C29" s="45">
        <v>63</v>
      </c>
      <c r="D29" s="45" t="s">
        <v>303</v>
      </c>
      <c r="E29" s="45" t="s">
        <v>429</v>
      </c>
      <c r="F29" s="131">
        <v>24.5</v>
      </c>
      <c r="G29" s="45" t="s">
        <v>901</v>
      </c>
      <c r="H29" s="45">
        <v>3</v>
      </c>
      <c r="I29" s="45">
        <v>1</v>
      </c>
      <c r="J29" s="45">
        <v>4</v>
      </c>
      <c r="K29" s="45" t="s">
        <v>246</v>
      </c>
      <c r="L29" s="32"/>
      <c r="N29" s="45" t="s">
        <v>391</v>
      </c>
      <c r="O29" s="45" t="s">
        <v>429</v>
      </c>
      <c r="P29" s="45"/>
      <c r="Q29" s="45"/>
      <c r="R29" s="45">
        <v>63</v>
      </c>
      <c r="S29" s="466">
        <v>95.7</v>
      </c>
      <c r="T29" s="467"/>
      <c r="U29" s="468"/>
    </row>
    <row r="30" spans="1:21">
      <c r="A30" s="45">
        <f t="shared" si="0"/>
        <v>16</v>
      </c>
      <c r="B30" s="45" t="s">
        <v>71</v>
      </c>
      <c r="C30" s="45">
        <v>63</v>
      </c>
      <c r="D30" s="45" t="s">
        <v>429</v>
      </c>
      <c r="E30" s="45" t="s">
        <v>330</v>
      </c>
      <c r="F30" s="131">
        <v>18.5</v>
      </c>
      <c r="G30" s="45" t="s">
        <v>901</v>
      </c>
      <c r="H30" s="45">
        <v>3</v>
      </c>
      <c r="I30" s="45">
        <v>1</v>
      </c>
      <c r="J30" s="45">
        <v>4</v>
      </c>
      <c r="K30" s="45" t="s">
        <v>246</v>
      </c>
      <c r="L30" s="32"/>
      <c r="N30" s="45" t="s">
        <v>330</v>
      </c>
      <c r="O30" s="45" t="s">
        <v>333</v>
      </c>
      <c r="P30" s="45"/>
      <c r="Q30" s="45"/>
      <c r="R30" s="45">
        <v>63</v>
      </c>
      <c r="S30" s="466">
        <v>61.5</v>
      </c>
      <c r="T30" s="467"/>
      <c r="U30" s="468"/>
    </row>
    <row r="31" spans="1:21">
      <c r="A31" s="45">
        <f t="shared" si="0"/>
        <v>17</v>
      </c>
      <c r="B31" s="45" t="s">
        <v>71</v>
      </c>
      <c r="C31" s="45">
        <v>63</v>
      </c>
      <c r="D31" s="45" t="s">
        <v>330</v>
      </c>
      <c r="E31" s="45" t="s">
        <v>613</v>
      </c>
      <c r="F31" s="131">
        <v>60</v>
      </c>
      <c r="G31" s="45" t="s">
        <v>901</v>
      </c>
      <c r="H31" s="45">
        <v>3</v>
      </c>
      <c r="I31" s="45">
        <v>1</v>
      </c>
      <c r="J31" s="45">
        <v>4</v>
      </c>
      <c r="K31" s="45" t="s">
        <v>246</v>
      </c>
      <c r="L31" s="32"/>
      <c r="N31" s="45" t="s">
        <v>270</v>
      </c>
      <c r="O31" s="45" t="s">
        <v>697</v>
      </c>
      <c r="P31" s="45" t="s">
        <v>408</v>
      </c>
      <c r="Q31" s="45"/>
      <c r="R31" s="45">
        <v>63</v>
      </c>
      <c r="S31" s="466">
        <v>8.4</v>
      </c>
      <c r="T31" s="467"/>
      <c r="U31" s="468"/>
    </row>
    <row r="32" spans="1:21">
      <c r="A32" s="45">
        <f t="shared" si="0"/>
        <v>18</v>
      </c>
      <c r="B32" s="45" t="s">
        <v>71</v>
      </c>
      <c r="C32" s="45">
        <v>63</v>
      </c>
      <c r="D32" s="45" t="s">
        <v>613</v>
      </c>
      <c r="E32" s="45" t="s">
        <v>343</v>
      </c>
      <c r="F32" s="131">
        <v>29.5</v>
      </c>
      <c r="G32" s="45" t="s">
        <v>901</v>
      </c>
      <c r="H32" s="45">
        <v>3</v>
      </c>
      <c r="I32" s="45">
        <v>1</v>
      </c>
      <c r="J32" s="45">
        <v>4</v>
      </c>
      <c r="K32" s="45" t="s">
        <v>246</v>
      </c>
      <c r="L32" s="32"/>
      <c r="N32" s="45" t="s">
        <v>270</v>
      </c>
      <c r="O32" s="45" t="s">
        <v>697</v>
      </c>
      <c r="P32" s="45"/>
      <c r="Q32" s="45"/>
      <c r="R32" s="45">
        <v>63</v>
      </c>
      <c r="S32" s="466">
        <v>157</v>
      </c>
      <c r="T32" s="467"/>
      <c r="U32" s="468"/>
    </row>
    <row r="33" spans="1:21">
      <c r="A33" s="45">
        <f t="shared" si="0"/>
        <v>19</v>
      </c>
      <c r="B33" s="45" t="s">
        <v>71</v>
      </c>
      <c r="C33" s="45">
        <v>63</v>
      </c>
      <c r="D33" s="45" t="s">
        <v>343</v>
      </c>
      <c r="E33" s="45" t="s">
        <v>613</v>
      </c>
      <c r="F33" s="131">
        <v>55.4</v>
      </c>
      <c r="G33" s="45" t="s">
        <v>901</v>
      </c>
      <c r="H33" s="45">
        <v>3</v>
      </c>
      <c r="I33" s="45">
        <v>1</v>
      </c>
      <c r="J33" s="45">
        <v>4</v>
      </c>
      <c r="K33" s="45" t="s">
        <v>246</v>
      </c>
      <c r="L33" s="32"/>
      <c r="N33" s="45" t="s">
        <v>616</v>
      </c>
      <c r="O33" s="45" t="s">
        <v>353</v>
      </c>
      <c r="P33" s="45"/>
      <c r="Q33" s="45"/>
      <c r="R33" s="45">
        <v>63</v>
      </c>
      <c r="S33" s="466">
        <v>22.2</v>
      </c>
      <c r="T33" s="467"/>
      <c r="U33" s="468"/>
    </row>
    <row r="34" spans="1:21">
      <c r="A34" s="45">
        <f t="shared" si="0"/>
        <v>20</v>
      </c>
      <c r="B34" s="45" t="s">
        <v>71</v>
      </c>
      <c r="C34" s="45">
        <v>63</v>
      </c>
      <c r="D34" s="45" t="s">
        <v>343</v>
      </c>
      <c r="E34" s="45" t="s">
        <v>117</v>
      </c>
      <c r="F34" s="131">
        <v>25.4</v>
      </c>
      <c r="G34" s="45" t="s">
        <v>901</v>
      </c>
      <c r="H34" s="45">
        <v>3</v>
      </c>
      <c r="I34" s="45">
        <v>1</v>
      </c>
      <c r="J34" s="45">
        <v>4</v>
      </c>
      <c r="K34" s="45" t="s">
        <v>246</v>
      </c>
      <c r="L34" s="32"/>
      <c r="N34" s="45" t="s">
        <v>353</v>
      </c>
      <c r="O34" s="45" t="s">
        <v>699</v>
      </c>
      <c r="P34" s="45"/>
      <c r="Q34" s="45"/>
      <c r="R34" s="45">
        <v>63</v>
      </c>
      <c r="S34" s="466">
        <v>69.8</v>
      </c>
      <c r="T34" s="467"/>
      <c r="U34" s="468"/>
    </row>
    <row r="35" spans="1:21">
      <c r="A35" s="45">
        <f t="shared" si="0"/>
        <v>21</v>
      </c>
      <c r="B35" s="45" t="s">
        <v>71</v>
      </c>
      <c r="C35" s="45">
        <v>63</v>
      </c>
      <c r="D35" s="45" t="s">
        <v>343</v>
      </c>
      <c r="E35" s="45" t="s">
        <v>445</v>
      </c>
      <c r="F35" s="131">
        <v>15.4</v>
      </c>
      <c r="G35" s="45" t="s">
        <v>901</v>
      </c>
      <c r="H35" s="45">
        <v>3</v>
      </c>
      <c r="I35" s="45">
        <v>1</v>
      </c>
      <c r="J35" s="45">
        <v>4</v>
      </c>
      <c r="K35" s="45" t="s">
        <v>246</v>
      </c>
      <c r="L35" s="32"/>
      <c r="N35" s="45" t="s">
        <v>353</v>
      </c>
      <c r="O35" s="45" t="s">
        <v>389</v>
      </c>
      <c r="P35" s="45"/>
      <c r="Q35" s="45"/>
      <c r="R35" s="45">
        <v>63</v>
      </c>
      <c r="S35" s="466">
        <v>84.2</v>
      </c>
      <c r="T35" s="467"/>
      <c r="U35" s="468"/>
    </row>
    <row r="36" spans="1:21">
      <c r="A36" s="45">
        <f t="shared" si="0"/>
        <v>22</v>
      </c>
      <c r="B36" s="45" t="s">
        <v>71</v>
      </c>
      <c r="C36" s="45">
        <v>63</v>
      </c>
      <c r="D36" s="45" t="s">
        <v>445</v>
      </c>
      <c r="E36" s="45" t="s">
        <v>438</v>
      </c>
      <c r="F36" s="131">
        <v>77.3</v>
      </c>
      <c r="G36" s="45" t="s">
        <v>901</v>
      </c>
      <c r="H36" s="45">
        <v>3</v>
      </c>
      <c r="I36" s="45">
        <v>1</v>
      </c>
      <c r="J36" s="45">
        <v>4</v>
      </c>
      <c r="K36" s="45" t="s">
        <v>246</v>
      </c>
      <c r="L36" s="32"/>
      <c r="N36" s="45" t="s">
        <v>389</v>
      </c>
      <c r="O36" s="45" t="s">
        <v>347</v>
      </c>
      <c r="P36" s="45"/>
      <c r="Q36" s="45"/>
      <c r="R36" s="45">
        <v>63</v>
      </c>
      <c r="S36" s="466">
        <v>28.5</v>
      </c>
      <c r="T36" s="467"/>
      <c r="U36" s="468"/>
    </row>
    <row r="37" spans="1:21">
      <c r="A37" s="45">
        <f t="shared" si="0"/>
        <v>23</v>
      </c>
      <c r="B37" s="45" t="s">
        <v>71</v>
      </c>
      <c r="C37" s="45">
        <v>63</v>
      </c>
      <c r="D37" s="45" t="s">
        <v>320</v>
      </c>
      <c r="E37" s="45" t="s">
        <v>474</v>
      </c>
      <c r="F37" s="131">
        <v>24.5</v>
      </c>
      <c r="G37" s="45" t="s">
        <v>901</v>
      </c>
      <c r="H37" s="45">
        <v>3</v>
      </c>
      <c r="I37" s="45">
        <v>1</v>
      </c>
      <c r="J37" s="45">
        <v>4</v>
      </c>
      <c r="K37" s="45" t="s">
        <v>246</v>
      </c>
      <c r="L37" s="32"/>
      <c r="N37" s="45" t="s">
        <v>389</v>
      </c>
      <c r="O37" s="45" t="s">
        <v>312</v>
      </c>
      <c r="P37" s="45"/>
      <c r="Q37" s="45"/>
      <c r="R37" s="45">
        <v>63</v>
      </c>
      <c r="S37" s="466">
        <v>117.2</v>
      </c>
      <c r="T37" s="467"/>
      <c r="U37" s="468"/>
    </row>
    <row r="38" spans="1:21">
      <c r="A38" s="45">
        <f t="shared" si="0"/>
        <v>24</v>
      </c>
      <c r="B38" s="45" t="s">
        <v>71</v>
      </c>
      <c r="C38" s="45">
        <v>63</v>
      </c>
      <c r="D38" s="45" t="s">
        <v>474</v>
      </c>
      <c r="E38" s="45" t="s">
        <v>473</v>
      </c>
      <c r="F38" s="131">
        <v>22.1</v>
      </c>
      <c r="G38" s="45" t="s">
        <v>901</v>
      </c>
      <c r="H38" s="45">
        <v>3</v>
      </c>
      <c r="I38" s="45">
        <v>1</v>
      </c>
      <c r="J38" s="45">
        <v>4</v>
      </c>
      <c r="K38" s="45" t="s">
        <v>246</v>
      </c>
      <c r="L38" s="32"/>
      <c r="N38" s="45" t="s">
        <v>389</v>
      </c>
      <c r="O38" s="45" t="s">
        <v>312</v>
      </c>
      <c r="P38" s="45" t="s">
        <v>408</v>
      </c>
      <c r="Q38" s="45"/>
      <c r="R38" s="45">
        <v>63</v>
      </c>
      <c r="S38" s="466">
        <v>16</v>
      </c>
      <c r="T38" s="467"/>
      <c r="U38" s="468"/>
    </row>
    <row r="39" spans="1:21">
      <c r="A39" s="45">
        <f t="shared" si="0"/>
        <v>25</v>
      </c>
      <c r="B39" s="45" t="s">
        <v>71</v>
      </c>
      <c r="C39" s="45">
        <v>63</v>
      </c>
      <c r="D39" s="45" t="s">
        <v>474</v>
      </c>
      <c r="E39" s="45" t="s">
        <v>399</v>
      </c>
      <c r="F39" s="131">
        <v>47.5</v>
      </c>
      <c r="G39" s="45" t="s">
        <v>901</v>
      </c>
      <c r="H39" s="45">
        <v>3</v>
      </c>
      <c r="I39" s="45">
        <v>1</v>
      </c>
      <c r="J39" s="45">
        <v>4</v>
      </c>
      <c r="K39" s="45" t="s">
        <v>246</v>
      </c>
      <c r="L39" s="32"/>
      <c r="N39" s="45" t="s">
        <v>312</v>
      </c>
      <c r="O39" s="45" t="s">
        <v>313</v>
      </c>
      <c r="P39" s="45" t="s">
        <v>408</v>
      </c>
      <c r="Q39" s="45"/>
      <c r="R39" s="45">
        <v>63</v>
      </c>
      <c r="S39" s="466">
        <v>96.3</v>
      </c>
      <c r="T39" s="467"/>
      <c r="U39" s="468"/>
    </row>
    <row r="40" spans="1:21">
      <c r="A40" s="45">
        <f t="shared" si="0"/>
        <v>26</v>
      </c>
      <c r="B40" s="45" t="s">
        <v>71</v>
      </c>
      <c r="C40" s="45">
        <v>63</v>
      </c>
      <c r="D40" s="45" t="s">
        <v>399</v>
      </c>
      <c r="E40" s="45" t="s">
        <v>445</v>
      </c>
      <c r="F40" s="71">
        <v>19</v>
      </c>
      <c r="G40" s="45" t="s">
        <v>901</v>
      </c>
      <c r="H40" s="45">
        <v>3</v>
      </c>
      <c r="I40" s="45">
        <v>1</v>
      </c>
      <c r="J40" s="45">
        <v>4</v>
      </c>
      <c r="K40" s="45" t="s">
        <v>246</v>
      </c>
      <c r="L40" s="32"/>
      <c r="N40" s="45" t="s">
        <v>323</v>
      </c>
      <c r="O40" s="45" t="s">
        <v>350</v>
      </c>
      <c r="P40" s="45"/>
      <c r="Q40" s="45"/>
      <c r="R40" s="45">
        <v>63</v>
      </c>
      <c r="S40" s="466">
        <v>288.8</v>
      </c>
      <c r="T40" s="467"/>
      <c r="U40" s="468"/>
    </row>
    <row r="41" spans="1:21">
      <c r="A41" s="45">
        <f t="shared" si="0"/>
        <v>27</v>
      </c>
      <c r="B41" s="45" t="s">
        <v>71</v>
      </c>
      <c r="C41" s="45">
        <v>63</v>
      </c>
      <c r="D41" s="45" t="s">
        <v>399</v>
      </c>
      <c r="E41" s="45" t="s">
        <v>998</v>
      </c>
      <c r="F41" s="71">
        <v>39.9</v>
      </c>
      <c r="G41" s="45" t="s">
        <v>901</v>
      </c>
      <c r="H41" s="45">
        <v>3</v>
      </c>
      <c r="I41" s="45">
        <v>1</v>
      </c>
      <c r="J41" s="45">
        <v>4</v>
      </c>
      <c r="K41" s="45" t="s">
        <v>246</v>
      </c>
      <c r="L41" s="32"/>
      <c r="N41" s="45" t="s">
        <v>331</v>
      </c>
      <c r="O41" s="45" t="s">
        <v>110</v>
      </c>
      <c r="P41" s="45"/>
      <c r="Q41" s="45"/>
      <c r="R41" s="45">
        <v>63</v>
      </c>
      <c r="S41" s="466">
        <v>115.1</v>
      </c>
      <c r="T41" s="467"/>
      <c r="U41" s="468"/>
    </row>
    <row r="42" spans="1:21">
      <c r="A42" s="45">
        <f t="shared" si="0"/>
        <v>28</v>
      </c>
      <c r="B42" s="45" t="s">
        <v>71</v>
      </c>
      <c r="C42" s="45">
        <v>63</v>
      </c>
      <c r="D42" s="45" t="s">
        <v>613</v>
      </c>
      <c r="E42" s="45" t="s">
        <v>604</v>
      </c>
      <c r="F42" s="71">
        <v>18.399999999999999</v>
      </c>
      <c r="G42" s="45" t="s">
        <v>901</v>
      </c>
      <c r="H42" s="45">
        <v>3</v>
      </c>
      <c r="I42" s="45">
        <v>1</v>
      </c>
      <c r="J42" s="45">
        <v>4</v>
      </c>
      <c r="K42" s="45" t="s">
        <v>246</v>
      </c>
      <c r="L42" s="32"/>
      <c r="N42" s="45" t="s">
        <v>110</v>
      </c>
      <c r="O42" s="45" t="s">
        <v>102</v>
      </c>
      <c r="P42" s="45" t="s">
        <v>408</v>
      </c>
      <c r="Q42" s="45"/>
      <c r="R42" s="45">
        <v>63</v>
      </c>
      <c r="S42" s="466">
        <v>34.200000000000003</v>
      </c>
      <c r="T42" s="467"/>
      <c r="U42" s="468"/>
    </row>
    <row r="43" spans="1:21">
      <c r="A43" s="45">
        <f t="shared" si="0"/>
        <v>29</v>
      </c>
      <c r="B43" s="45" t="s">
        <v>71</v>
      </c>
      <c r="C43" s="45">
        <v>63</v>
      </c>
      <c r="D43" s="45" t="s">
        <v>602</v>
      </c>
      <c r="E43" s="45" t="s">
        <v>595</v>
      </c>
      <c r="F43" s="71">
        <v>123.5</v>
      </c>
      <c r="G43" s="45" t="s">
        <v>901</v>
      </c>
      <c r="H43" s="45">
        <v>3</v>
      </c>
      <c r="I43" s="45">
        <v>1</v>
      </c>
      <c r="J43" s="45">
        <v>4</v>
      </c>
      <c r="K43" s="45" t="s">
        <v>246</v>
      </c>
      <c r="L43" s="32"/>
      <c r="N43" s="45" t="s">
        <v>110</v>
      </c>
      <c r="O43" s="45" t="s">
        <v>999</v>
      </c>
      <c r="P43" s="45" t="s">
        <v>408</v>
      </c>
      <c r="Q43" s="45"/>
      <c r="R43" s="45">
        <v>63</v>
      </c>
      <c r="S43" s="466">
        <v>73.5</v>
      </c>
      <c r="T43" s="467"/>
      <c r="U43" s="468"/>
    </row>
    <row r="44" spans="1:21">
      <c r="A44" s="45">
        <f t="shared" si="0"/>
        <v>30</v>
      </c>
      <c r="B44" s="45" t="s">
        <v>71</v>
      </c>
      <c r="C44" s="45">
        <v>63</v>
      </c>
      <c r="D44" s="45" t="s">
        <v>391</v>
      </c>
      <c r="E44" s="45" t="s">
        <v>333</v>
      </c>
      <c r="F44" s="71">
        <v>68.2</v>
      </c>
      <c r="G44" s="45" t="s">
        <v>901</v>
      </c>
      <c r="H44" s="45">
        <v>3</v>
      </c>
      <c r="I44" s="45">
        <v>1</v>
      </c>
      <c r="J44" s="45">
        <v>4</v>
      </c>
      <c r="K44" s="45" t="s">
        <v>246</v>
      </c>
      <c r="L44" s="32"/>
      <c r="N44" s="45" t="s">
        <v>999</v>
      </c>
      <c r="O44" s="45" t="s">
        <v>342</v>
      </c>
      <c r="P44" s="45"/>
      <c r="Q44" s="45"/>
      <c r="R44" s="45">
        <v>63</v>
      </c>
      <c r="S44" s="466">
        <v>47</v>
      </c>
      <c r="T44" s="467"/>
      <c r="U44" s="468"/>
    </row>
    <row r="45" spans="1:21">
      <c r="A45" s="45">
        <f t="shared" si="0"/>
        <v>31</v>
      </c>
      <c r="B45" s="45" t="s">
        <v>71</v>
      </c>
      <c r="C45" s="45">
        <v>63</v>
      </c>
      <c r="D45" s="45" t="s">
        <v>391</v>
      </c>
      <c r="E45" s="45" t="s">
        <v>429</v>
      </c>
      <c r="F45" s="71">
        <v>95.7</v>
      </c>
      <c r="G45" s="45" t="s">
        <v>901</v>
      </c>
      <c r="H45" s="45">
        <v>3</v>
      </c>
      <c r="I45" s="45">
        <v>1</v>
      </c>
      <c r="J45" s="45">
        <v>4</v>
      </c>
      <c r="K45" s="45" t="s">
        <v>246</v>
      </c>
      <c r="L45" s="32"/>
      <c r="N45" s="45" t="s">
        <v>347</v>
      </c>
      <c r="O45" s="45" t="s">
        <v>696</v>
      </c>
      <c r="P45" s="45"/>
      <c r="Q45" s="45"/>
      <c r="R45" s="45">
        <v>63</v>
      </c>
      <c r="S45" s="466">
        <v>637</v>
      </c>
      <c r="T45" s="467"/>
      <c r="U45" s="468"/>
    </row>
    <row r="46" spans="1:21">
      <c r="A46" s="45">
        <f t="shared" si="0"/>
        <v>32</v>
      </c>
      <c r="B46" s="45" t="s">
        <v>71</v>
      </c>
      <c r="C46" s="45">
        <v>63</v>
      </c>
      <c r="D46" s="45" t="s">
        <v>330</v>
      </c>
      <c r="E46" s="45" t="s">
        <v>333</v>
      </c>
      <c r="F46" s="71">
        <v>61.5</v>
      </c>
      <c r="G46" s="45" t="s">
        <v>901</v>
      </c>
      <c r="H46" s="45">
        <v>3</v>
      </c>
      <c r="I46" s="45">
        <v>1</v>
      </c>
      <c r="J46" s="45">
        <v>4</v>
      </c>
      <c r="K46" s="45" t="s">
        <v>246</v>
      </c>
      <c r="L46" s="32"/>
      <c r="N46" s="45" t="s">
        <v>696</v>
      </c>
      <c r="O46" s="45" t="s">
        <v>700</v>
      </c>
      <c r="P46" s="45"/>
      <c r="Q46" s="45"/>
      <c r="R46" s="45">
        <v>63</v>
      </c>
      <c r="S46" s="466">
        <v>7</v>
      </c>
      <c r="T46" s="467"/>
      <c r="U46" s="468"/>
    </row>
    <row r="47" spans="1:21">
      <c r="A47" s="45">
        <f t="shared" si="0"/>
        <v>33</v>
      </c>
      <c r="B47" s="45" t="s">
        <v>71</v>
      </c>
      <c r="C47" s="45">
        <v>63</v>
      </c>
      <c r="D47" s="45" t="s">
        <v>270</v>
      </c>
      <c r="E47" s="45" t="s">
        <v>697</v>
      </c>
      <c r="F47" s="71">
        <v>8.4</v>
      </c>
      <c r="G47" s="45" t="s">
        <v>901</v>
      </c>
      <c r="H47" s="45">
        <v>3</v>
      </c>
      <c r="I47" s="45">
        <v>1</v>
      </c>
      <c r="J47" s="45">
        <v>4</v>
      </c>
      <c r="K47" s="45" t="s">
        <v>246</v>
      </c>
      <c r="L47" s="32"/>
      <c r="N47" s="45" t="s">
        <v>696</v>
      </c>
      <c r="O47" s="45" t="s">
        <v>700</v>
      </c>
      <c r="P47" s="45"/>
      <c r="Q47" s="45"/>
      <c r="R47" s="45">
        <v>63</v>
      </c>
      <c r="S47" s="466">
        <v>275.60000000000002</v>
      </c>
      <c r="T47" s="467"/>
      <c r="U47" s="468"/>
    </row>
    <row r="48" spans="1:21">
      <c r="A48" s="45">
        <f t="shared" si="0"/>
        <v>34</v>
      </c>
      <c r="B48" s="45" t="s">
        <v>71</v>
      </c>
      <c r="C48" s="45">
        <v>63</v>
      </c>
      <c r="D48" s="45" t="s">
        <v>270</v>
      </c>
      <c r="E48" s="45" t="s">
        <v>697</v>
      </c>
      <c r="F48" s="71">
        <v>157</v>
      </c>
      <c r="G48" s="45" t="s">
        <v>901</v>
      </c>
      <c r="H48" s="45">
        <v>3</v>
      </c>
      <c r="I48" s="45">
        <v>1</v>
      </c>
      <c r="J48" s="45">
        <v>4</v>
      </c>
      <c r="K48" s="45" t="s">
        <v>246</v>
      </c>
      <c r="L48" s="32"/>
      <c r="N48" s="45" t="s">
        <v>696</v>
      </c>
      <c r="O48" s="45" t="s">
        <v>700</v>
      </c>
      <c r="P48" s="45"/>
      <c r="Q48" s="45"/>
      <c r="R48" s="45">
        <v>63</v>
      </c>
      <c r="S48" s="466">
        <v>11</v>
      </c>
      <c r="T48" s="467"/>
      <c r="U48" s="468"/>
    </row>
    <row r="49" spans="1:21">
      <c r="A49" s="45">
        <f t="shared" si="0"/>
        <v>35</v>
      </c>
      <c r="B49" s="45" t="s">
        <v>71</v>
      </c>
      <c r="C49" s="45">
        <v>63</v>
      </c>
      <c r="D49" s="45" t="s">
        <v>616</v>
      </c>
      <c r="E49" s="45" t="s">
        <v>353</v>
      </c>
      <c r="F49" s="71">
        <v>22.2</v>
      </c>
      <c r="G49" s="45" t="s">
        <v>901</v>
      </c>
      <c r="H49" s="45">
        <v>3</v>
      </c>
      <c r="I49" s="45">
        <v>1</v>
      </c>
      <c r="J49" s="45">
        <v>4</v>
      </c>
      <c r="K49" s="45" t="s">
        <v>246</v>
      </c>
      <c r="L49" s="32"/>
      <c r="N49" s="45" t="s">
        <v>696</v>
      </c>
      <c r="O49" s="45" t="s">
        <v>700</v>
      </c>
      <c r="P49" s="45" t="s">
        <v>397</v>
      </c>
      <c r="Q49" s="45"/>
      <c r="R49" s="45">
        <v>63</v>
      </c>
      <c r="S49" s="466">
        <v>3</v>
      </c>
      <c r="T49" s="467"/>
      <c r="U49" s="468"/>
    </row>
    <row r="50" spans="1:21">
      <c r="A50" s="45">
        <f t="shared" si="0"/>
        <v>36</v>
      </c>
      <c r="B50" s="45" t="s">
        <v>71</v>
      </c>
      <c r="C50" s="45">
        <v>63</v>
      </c>
      <c r="D50" s="45" t="s">
        <v>353</v>
      </c>
      <c r="E50" s="45" t="s">
        <v>699</v>
      </c>
      <c r="F50" s="71">
        <v>69.8</v>
      </c>
      <c r="G50" s="45" t="s">
        <v>901</v>
      </c>
      <c r="H50" s="45">
        <v>3</v>
      </c>
      <c r="I50" s="45">
        <v>1</v>
      </c>
      <c r="J50" s="45">
        <v>4</v>
      </c>
      <c r="K50" s="45" t="s">
        <v>246</v>
      </c>
      <c r="L50" s="32"/>
      <c r="N50" s="45" t="s">
        <v>414</v>
      </c>
      <c r="O50" s="45" t="s">
        <v>1000</v>
      </c>
      <c r="P50" s="45"/>
      <c r="Q50" s="45"/>
      <c r="R50" s="45">
        <v>63</v>
      </c>
      <c r="S50" s="466">
        <v>8</v>
      </c>
      <c r="T50" s="467"/>
      <c r="U50" s="468"/>
    </row>
    <row r="51" spans="1:21">
      <c r="A51" s="45">
        <f t="shared" si="0"/>
        <v>37</v>
      </c>
      <c r="B51" s="45" t="s">
        <v>71</v>
      </c>
      <c r="C51" s="45">
        <v>63</v>
      </c>
      <c r="D51" s="45" t="s">
        <v>353</v>
      </c>
      <c r="E51" s="45" t="s">
        <v>389</v>
      </c>
      <c r="F51" s="71">
        <v>84.2</v>
      </c>
      <c r="G51" s="45" t="s">
        <v>901</v>
      </c>
      <c r="H51" s="45">
        <v>3</v>
      </c>
      <c r="I51" s="45">
        <v>1</v>
      </c>
      <c r="J51" s="45">
        <v>4</v>
      </c>
      <c r="K51" s="45" t="s">
        <v>246</v>
      </c>
      <c r="L51" s="32"/>
      <c r="N51" s="45" t="s">
        <v>1000</v>
      </c>
      <c r="O51" s="45" t="s">
        <v>1001</v>
      </c>
      <c r="P51" s="45"/>
      <c r="Q51" s="45"/>
      <c r="R51" s="45">
        <v>63</v>
      </c>
      <c r="S51" s="466">
        <v>113</v>
      </c>
      <c r="T51" s="467"/>
      <c r="U51" s="468"/>
    </row>
    <row r="52" spans="1:21">
      <c r="A52" s="45">
        <f t="shared" si="0"/>
        <v>38</v>
      </c>
      <c r="B52" s="45" t="s">
        <v>71</v>
      </c>
      <c r="C52" s="45">
        <v>63</v>
      </c>
      <c r="D52" s="45" t="s">
        <v>389</v>
      </c>
      <c r="E52" s="45" t="s">
        <v>347</v>
      </c>
      <c r="F52" s="71">
        <v>28.5</v>
      </c>
      <c r="G52" s="45" t="s">
        <v>901</v>
      </c>
      <c r="H52" s="45">
        <v>3</v>
      </c>
      <c r="I52" s="45">
        <v>1</v>
      </c>
      <c r="J52" s="45">
        <v>4</v>
      </c>
      <c r="K52" s="45" t="s">
        <v>246</v>
      </c>
      <c r="L52" s="32"/>
      <c r="N52" s="45" t="s">
        <v>1000</v>
      </c>
      <c r="O52" s="45" t="s">
        <v>411</v>
      </c>
      <c r="P52" s="45"/>
      <c r="Q52" s="45"/>
      <c r="R52" s="45">
        <v>63</v>
      </c>
      <c r="S52" s="466">
        <v>66.3</v>
      </c>
      <c r="T52" s="467"/>
      <c r="U52" s="468"/>
    </row>
    <row r="53" spans="1:21">
      <c r="A53" s="45">
        <f t="shared" si="0"/>
        <v>39</v>
      </c>
      <c r="B53" s="45" t="s">
        <v>71</v>
      </c>
      <c r="C53" s="45">
        <v>63</v>
      </c>
      <c r="D53" s="45" t="s">
        <v>389</v>
      </c>
      <c r="E53" s="45" t="s">
        <v>312</v>
      </c>
      <c r="F53" s="71">
        <v>117.2</v>
      </c>
      <c r="G53" s="45" t="s">
        <v>901</v>
      </c>
      <c r="H53" s="45">
        <v>3</v>
      </c>
      <c r="I53" s="45">
        <v>1</v>
      </c>
      <c r="J53" s="45">
        <v>4</v>
      </c>
      <c r="K53" s="45" t="s">
        <v>246</v>
      </c>
      <c r="L53" s="32"/>
      <c r="N53" s="45" t="s">
        <v>411</v>
      </c>
      <c r="O53" s="45" t="s">
        <v>1002</v>
      </c>
      <c r="P53" s="45"/>
      <c r="Q53" s="45"/>
      <c r="R53" s="45">
        <v>63</v>
      </c>
      <c r="S53" s="466">
        <v>73</v>
      </c>
      <c r="T53" s="467"/>
      <c r="U53" s="468"/>
    </row>
    <row r="54" spans="1:21">
      <c r="A54" s="45">
        <f t="shared" si="0"/>
        <v>40</v>
      </c>
      <c r="B54" s="45" t="s">
        <v>71</v>
      </c>
      <c r="C54" s="45">
        <v>63</v>
      </c>
      <c r="D54" s="45" t="s">
        <v>389</v>
      </c>
      <c r="E54" s="45" t="s">
        <v>312</v>
      </c>
      <c r="F54" s="71">
        <v>16</v>
      </c>
      <c r="G54" s="45" t="s">
        <v>901</v>
      </c>
      <c r="H54" s="45">
        <v>3</v>
      </c>
      <c r="I54" s="45">
        <v>1</v>
      </c>
      <c r="J54" s="45">
        <v>4</v>
      </c>
      <c r="K54" s="45" t="s">
        <v>246</v>
      </c>
      <c r="L54" s="32"/>
      <c r="N54" s="45" t="s">
        <v>411</v>
      </c>
      <c r="O54" s="45" t="s">
        <v>1003</v>
      </c>
      <c r="P54" s="45"/>
      <c r="Q54" s="45"/>
      <c r="R54" s="45">
        <v>63</v>
      </c>
      <c r="S54" s="466">
        <v>50</v>
      </c>
      <c r="T54" s="467"/>
      <c r="U54" s="468"/>
    </row>
    <row r="55" spans="1:21">
      <c r="A55" s="45">
        <f t="shared" si="0"/>
        <v>41</v>
      </c>
      <c r="B55" s="45" t="s">
        <v>71</v>
      </c>
      <c r="C55" s="45">
        <v>63</v>
      </c>
      <c r="D55" s="45" t="s">
        <v>312</v>
      </c>
      <c r="E55" s="45" t="s">
        <v>313</v>
      </c>
      <c r="F55" s="71">
        <v>96.3</v>
      </c>
      <c r="G55" s="45" t="s">
        <v>901</v>
      </c>
      <c r="H55" s="45">
        <v>3</v>
      </c>
      <c r="I55" s="45">
        <v>1</v>
      </c>
      <c r="J55" s="45">
        <v>4</v>
      </c>
      <c r="K55" s="45" t="s">
        <v>246</v>
      </c>
      <c r="L55" s="32"/>
      <c r="N55" s="45" t="s">
        <v>714</v>
      </c>
      <c r="O55" s="45" t="s">
        <v>715</v>
      </c>
      <c r="P55" s="45"/>
      <c r="Q55" s="45"/>
      <c r="R55" s="45">
        <v>63</v>
      </c>
      <c r="S55" s="466">
        <v>168</v>
      </c>
      <c r="T55" s="467"/>
      <c r="U55" s="468"/>
    </row>
    <row r="56" spans="1:21">
      <c r="A56" s="45">
        <f t="shared" si="0"/>
        <v>42</v>
      </c>
      <c r="B56" s="45" t="s">
        <v>71</v>
      </c>
      <c r="C56" s="45">
        <v>63</v>
      </c>
      <c r="D56" s="45" t="s">
        <v>323</v>
      </c>
      <c r="E56" s="45" t="s">
        <v>350</v>
      </c>
      <c r="F56" s="71">
        <v>288.8</v>
      </c>
      <c r="G56" s="45" t="s">
        <v>901</v>
      </c>
      <c r="H56" s="45">
        <v>3</v>
      </c>
      <c r="I56" s="45">
        <v>1</v>
      </c>
      <c r="J56" s="45">
        <v>4</v>
      </c>
      <c r="K56" s="45" t="s">
        <v>246</v>
      </c>
      <c r="L56" s="32"/>
      <c r="N56" s="45" t="s">
        <v>615</v>
      </c>
      <c r="O56" s="45" t="s">
        <v>390</v>
      </c>
      <c r="P56" s="45"/>
      <c r="Q56" s="45"/>
      <c r="R56" s="45">
        <v>63</v>
      </c>
      <c r="S56" s="466">
        <v>148.5</v>
      </c>
      <c r="T56" s="467"/>
      <c r="U56" s="468"/>
    </row>
    <row r="57" spans="1:21">
      <c r="A57" s="45">
        <f t="shared" si="0"/>
        <v>43</v>
      </c>
      <c r="B57" s="45" t="s">
        <v>71</v>
      </c>
      <c r="C57" s="45">
        <v>63</v>
      </c>
      <c r="D57" s="45" t="s">
        <v>331</v>
      </c>
      <c r="E57" s="45" t="s">
        <v>110</v>
      </c>
      <c r="F57" s="71">
        <v>115.1</v>
      </c>
      <c r="G57" s="45" t="s">
        <v>901</v>
      </c>
      <c r="H57" s="45">
        <v>3</v>
      </c>
      <c r="I57" s="45">
        <v>1</v>
      </c>
      <c r="J57" s="45">
        <v>4</v>
      </c>
      <c r="K57" s="45" t="s">
        <v>246</v>
      </c>
      <c r="L57" s="32"/>
      <c r="N57" s="45" t="s">
        <v>402</v>
      </c>
      <c r="O57" s="45" t="s">
        <v>336</v>
      </c>
      <c r="P57" s="45" t="s">
        <v>397</v>
      </c>
      <c r="Q57" s="45"/>
      <c r="R57" s="45">
        <v>63</v>
      </c>
      <c r="S57" s="466">
        <v>3</v>
      </c>
      <c r="T57" s="467"/>
      <c r="U57" s="468"/>
    </row>
    <row r="58" spans="1:21">
      <c r="A58" s="45">
        <f t="shared" si="0"/>
        <v>44</v>
      </c>
      <c r="B58" s="45" t="s">
        <v>71</v>
      </c>
      <c r="C58" s="45">
        <v>63</v>
      </c>
      <c r="D58" s="45" t="s">
        <v>110</v>
      </c>
      <c r="E58" s="45" t="s">
        <v>102</v>
      </c>
      <c r="F58" s="71">
        <v>34.200000000000003</v>
      </c>
      <c r="G58" s="45" t="s">
        <v>901</v>
      </c>
      <c r="H58" s="45">
        <v>3</v>
      </c>
      <c r="I58" s="45">
        <v>1</v>
      </c>
      <c r="J58" s="45">
        <v>4</v>
      </c>
      <c r="K58" s="45" t="s">
        <v>246</v>
      </c>
      <c r="L58" s="32"/>
      <c r="N58" s="45" t="s">
        <v>402</v>
      </c>
      <c r="O58" s="45" t="s">
        <v>336</v>
      </c>
      <c r="P58" s="45"/>
      <c r="Q58" s="45"/>
      <c r="R58" s="45">
        <v>63</v>
      </c>
      <c r="S58" s="466">
        <v>134</v>
      </c>
      <c r="T58" s="467"/>
      <c r="U58" s="468"/>
    </row>
    <row r="59" spans="1:21">
      <c r="A59" s="45">
        <f t="shared" si="0"/>
        <v>45</v>
      </c>
      <c r="B59" s="45" t="s">
        <v>71</v>
      </c>
      <c r="C59" s="45">
        <v>63</v>
      </c>
      <c r="D59" s="45" t="s">
        <v>110</v>
      </c>
      <c r="E59" s="45" t="s">
        <v>999</v>
      </c>
      <c r="F59" s="71">
        <v>73.5</v>
      </c>
      <c r="G59" s="45" t="s">
        <v>901</v>
      </c>
      <c r="H59" s="45">
        <v>3</v>
      </c>
      <c r="I59" s="45">
        <v>1</v>
      </c>
      <c r="J59" s="45">
        <v>4</v>
      </c>
      <c r="K59" s="45" t="s">
        <v>246</v>
      </c>
      <c r="L59" s="32"/>
      <c r="N59" s="45" t="s">
        <v>336</v>
      </c>
      <c r="O59" s="45" t="s">
        <v>601</v>
      </c>
      <c r="P59" s="45" t="s">
        <v>397</v>
      </c>
      <c r="Q59" s="45"/>
      <c r="R59" s="45">
        <v>63</v>
      </c>
      <c r="S59" s="466">
        <v>3</v>
      </c>
      <c r="T59" s="467"/>
      <c r="U59" s="468"/>
    </row>
    <row r="60" spans="1:21">
      <c r="A60" s="45">
        <f t="shared" si="0"/>
        <v>46</v>
      </c>
      <c r="B60" s="45" t="s">
        <v>71</v>
      </c>
      <c r="C60" s="45">
        <v>63</v>
      </c>
      <c r="D60" s="45" t="s">
        <v>999</v>
      </c>
      <c r="E60" s="45" t="s">
        <v>342</v>
      </c>
      <c r="F60" s="71">
        <v>47</v>
      </c>
      <c r="G60" s="45" t="s">
        <v>901</v>
      </c>
      <c r="H60" s="45">
        <v>3</v>
      </c>
      <c r="I60" s="45">
        <v>1</v>
      </c>
      <c r="J60" s="45">
        <v>4</v>
      </c>
      <c r="K60" s="45" t="s">
        <v>246</v>
      </c>
      <c r="L60" s="32"/>
      <c r="N60" s="45" t="s">
        <v>336</v>
      </c>
      <c r="O60" s="45" t="s">
        <v>601</v>
      </c>
      <c r="P60" s="45"/>
      <c r="Q60" s="45"/>
      <c r="R60" s="45">
        <v>63</v>
      </c>
      <c r="S60" s="466">
        <v>268.89999999999998</v>
      </c>
      <c r="T60" s="467"/>
      <c r="U60" s="468"/>
    </row>
    <row r="61" spans="1:21">
      <c r="A61" s="45">
        <f t="shared" si="0"/>
        <v>47</v>
      </c>
      <c r="B61" s="45" t="s">
        <v>71</v>
      </c>
      <c r="C61" s="45">
        <v>63</v>
      </c>
      <c r="D61" s="45" t="s">
        <v>347</v>
      </c>
      <c r="E61" s="45" t="s">
        <v>696</v>
      </c>
      <c r="F61" s="71">
        <v>637</v>
      </c>
      <c r="G61" s="45" t="s">
        <v>901</v>
      </c>
      <c r="H61" s="45">
        <v>3</v>
      </c>
      <c r="I61" s="45">
        <v>1</v>
      </c>
      <c r="J61" s="45">
        <v>4</v>
      </c>
      <c r="K61" s="45" t="s">
        <v>246</v>
      </c>
      <c r="L61" s="32"/>
      <c r="N61" s="45" t="s">
        <v>336</v>
      </c>
      <c r="O61" s="45" t="s">
        <v>314</v>
      </c>
      <c r="P61" s="45"/>
      <c r="Q61" s="45"/>
      <c r="R61" s="45">
        <v>63</v>
      </c>
      <c r="S61" s="466">
        <v>140</v>
      </c>
      <c r="T61" s="467"/>
      <c r="U61" s="468"/>
    </row>
    <row r="62" spans="1:21">
      <c r="A62" s="45">
        <f t="shared" si="0"/>
        <v>48</v>
      </c>
      <c r="B62" s="45" t="s">
        <v>71</v>
      </c>
      <c r="C62" s="45">
        <v>63</v>
      </c>
      <c r="D62" s="45" t="s">
        <v>696</v>
      </c>
      <c r="E62" s="45" t="s">
        <v>700</v>
      </c>
      <c r="F62" s="71">
        <v>7</v>
      </c>
      <c r="G62" s="45" t="s">
        <v>901</v>
      </c>
      <c r="H62" s="45">
        <v>3</v>
      </c>
      <c r="I62" s="45">
        <v>1</v>
      </c>
      <c r="J62" s="45">
        <v>4</v>
      </c>
      <c r="K62" s="45" t="s">
        <v>246</v>
      </c>
      <c r="L62" s="32"/>
      <c r="N62" s="45" t="s">
        <v>314</v>
      </c>
      <c r="O62" s="45" t="s">
        <v>316</v>
      </c>
      <c r="P62" s="45"/>
      <c r="Q62" s="45"/>
      <c r="R62" s="45">
        <v>63</v>
      </c>
      <c r="S62" s="466">
        <v>147</v>
      </c>
      <c r="T62" s="467"/>
      <c r="U62" s="468"/>
    </row>
    <row r="63" spans="1:21">
      <c r="A63" s="45">
        <f t="shared" si="0"/>
        <v>49</v>
      </c>
      <c r="B63" s="45" t="s">
        <v>71</v>
      </c>
      <c r="C63" s="45">
        <v>63</v>
      </c>
      <c r="D63" s="45" t="s">
        <v>696</v>
      </c>
      <c r="E63" s="45" t="s">
        <v>700</v>
      </c>
      <c r="F63" s="71">
        <v>275.60000000000002</v>
      </c>
      <c r="G63" s="45" t="s">
        <v>901</v>
      </c>
      <c r="H63" s="45">
        <v>3</v>
      </c>
      <c r="I63" s="45">
        <v>1</v>
      </c>
      <c r="J63" s="45">
        <v>4</v>
      </c>
      <c r="K63" s="45" t="s">
        <v>246</v>
      </c>
      <c r="L63" s="32"/>
      <c r="N63" s="45" t="s">
        <v>314</v>
      </c>
      <c r="O63" s="45" t="s">
        <v>316</v>
      </c>
      <c r="P63" s="45" t="s">
        <v>397</v>
      </c>
      <c r="Q63" s="45"/>
      <c r="R63" s="45">
        <v>63</v>
      </c>
      <c r="S63" s="466">
        <v>3</v>
      </c>
      <c r="T63" s="467"/>
      <c r="U63" s="468"/>
    </row>
    <row r="64" spans="1:21">
      <c r="A64" s="45">
        <f t="shared" si="0"/>
        <v>50</v>
      </c>
      <c r="B64" s="45" t="s">
        <v>71</v>
      </c>
      <c r="C64" s="45">
        <v>63</v>
      </c>
      <c r="D64" s="45" t="s">
        <v>696</v>
      </c>
      <c r="E64" s="45" t="s">
        <v>700</v>
      </c>
      <c r="F64" s="71">
        <v>11</v>
      </c>
      <c r="G64" s="45" t="s">
        <v>901</v>
      </c>
      <c r="H64" s="45">
        <v>3</v>
      </c>
      <c r="I64" s="45">
        <v>1</v>
      </c>
      <c r="J64" s="45">
        <v>4</v>
      </c>
      <c r="K64" s="45" t="s">
        <v>246</v>
      </c>
      <c r="L64" s="32"/>
      <c r="N64" s="45" t="s">
        <v>614</v>
      </c>
      <c r="O64" s="45" t="s">
        <v>1004</v>
      </c>
      <c r="P64" s="45"/>
      <c r="Q64" s="45"/>
      <c r="R64" s="45">
        <v>63</v>
      </c>
      <c r="S64" s="466">
        <v>181.7</v>
      </c>
      <c r="T64" s="467"/>
      <c r="U64" s="468"/>
    </row>
    <row r="65" spans="1:21">
      <c r="A65" s="45">
        <f t="shared" si="0"/>
        <v>51</v>
      </c>
      <c r="B65" s="45" t="s">
        <v>71</v>
      </c>
      <c r="C65" s="45">
        <v>63</v>
      </c>
      <c r="D65" s="45" t="s">
        <v>696</v>
      </c>
      <c r="E65" s="45" t="s">
        <v>700</v>
      </c>
      <c r="F65" s="71">
        <v>3</v>
      </c>
      <c r="G65" s="45" t="s">
        <v>901</v>
      </c>
      <c r="H65" s="45">
        <v>3</v>
      </c>
      <c r="I65" s="45">
        <v>1</v>
      </c>
      <c r="J65" s="45">
        <v>4</v>
      </c>
      <c r="K65" s="45" t="s">
        <v>246</v>
      </c>
      <c r="L65" s="32"/>
      <c r="N65" s="45" t="s">
        <v>315</v>
      </c>
      <c r="O65" s="45" t="s">
        <v>349</v>
      </c>
      <c r="P65" s="45"/>
      <c r="Q65" s="45"/>
      <c r="R65" s="45">
        <v>63</v>
      </c>
      <c r="S65" s="466">
        <v>216.5</v>
      </c>
      <c r="T65" s="467"/>
      <c r="U65" s="468"/>
    </row>
    <row r="66" spans="1:21">
      <c r="A66" s="428"/>
      <c r="B66" s="428"/>
      <c r="C66" s="429" t="s">
        <v>57</v>
      </c>
      <c r="D66" s="429"/>
      <c r="E66" s="429"/>
      <c r="F66" s="429"/>
      <c r="G66" s="429" t="s">
        <v>58</v>
      </c>
      <c r="H66" s="429"/>
      <c r="I66" s="429"/>
      <c r="J66" s="429" t="s">
        <v>34</v>
      </c>
      <c r="K66" s="429"/>
      <c r="L66" s="429"/>
      <c r="N66" s="45" t="s">
        <v>996</v>
      </c>
      <c r="O66" s="45" t="s">
        <v>75</v>
      </c>
      <c r="P66" s="45"/>
      <c r="Q66" s="45"/>
      <c r="R66" s="45">
        <v>63</v>
      </c>
      <c r="S66" s="466">
        <v>98</v>
      </c>
      <c r="T66" s="467"/>
      <c r="U66" s="468"/>
    </row>
    <row r="67" spans="1:21">
      <c r="A67" s="402" t="s">
        <v>35</v>
      </c>
      <c r="B67" s="402"/>
      <c r="C67" s="409"/>
      <c r="D67" s="409"/>
      <c r="E67" s="409"/>
      <c r="F67" s="409"/>
      <c r="G67" s="409"/>
      <c r="H67" s="409"/>
      <c r="I67" s="409"/>
      <c r="J67" s="409"/>
      <c r="K67" s="409"/>
      <c r="L67" s="409"/>
      <c r="N67" s="45" t="s">
        <v>739</v>
      </c>
      <c r="O67" s="45" t="s">
        <v>580</v>
      </c>
      <c r="P67" s="45"/>
      <c r="Q67" s="45"/>
      <c r="R67" s="45">
        <v>63</v>
      </c>
      <c r="S67" s="466">
        <v>164</v>
      </c>
      <c r="T67" s="467"/>
      <c r="U67" s="468"/>
    </row>
    <row r="68" spans="1:21">
      <c r="A68" s="402" t="s">
        <v>36</v>
      </c>
      <c r="B68" s="402"/>
      <c r="C68" s="409"/>
      <c r="D68" s="409"/>
      <c r="E68" s="409"/>
      <c r="F68" s="409"/>
      <c r="G68" s="409"/>
      <c r="H68" s="409"/>
      <c r="I68" s="409"/>
      <c r="J68" s="409"/>
      <c r="K68" s="409"/>
      <c r="L68" s="409"/>
      <c r="N68" s="45" t="s">
        <v>739</v>
      </c>
      <c r="O68" s="45" t="s">
        <v>1005</v>
      </c>
      <c r="P68" s="45"/>
      <c r="Q68" s="45"/>
      <c r="R68" s="45">
        <v>63</v>
      </c>
      <c r="S68" s="466">
        <v>88</v>
      </c>
      <c r="T68" s="467"/>
      <c r="U68" s="468"/>
    </row>
    <row r="69" spans="1:21">
      <c r="A69" s="402" t="s">
        <v>37</v>
      </c>
      <c r="B69" s="402"/>
      <c r="C69" s="409"/>
      <c r="D69" s="409"/>
      <c r="E69" s="409"/>
      <c r="F69" s="409"/>
      <c r="G69" s="409"/>
      <c r="H69" s="409"/>
      <c r="I69" s="409"/>
      <c r="J69" s="409"/>
      <c r="K69" s="409"/>
      <c r="L69" s="409"/>
      <c r="N69" s="45" t="s">
        <v>739</v>
      </c>
      <c r="O69" s="45" t="s">
        <v>1005</v>
      </c>
      <c r="P69" s="45" t="s">
        <v>408</v>
      </c>
      <c r="Q69" s="45"/>
      <c r="R69" s="45">
        <v>63</v>
      </c>
      <c r="S69" s="466">
        <v>30</v>
      </c>
      <c r="T69" s="467"/>
      <c r="U69" s="468"/>
    </row>
    <row r="70" spans="1:21">
      <c r="A70" s="402" t="s">
        <v>38</v>
      </c>
      <c r="B70" s="402"/>
      <c r="C70" s="407"/>
      <c r="D70" s="408"/>
      <c r="E70" s="408"/>
      <c r="F70" s="408"/>
      <c r="G70" s="409"/>
      <c r="H70" s="409"/>
      <c r="I70" s="409"/>
      <c r="J70" s="409"/>
      <c r="K70" s="409"/>
      <c r="L70" s="409"/>
      <c r="N70" s="45" t="s">
        <v>1005</v>
      </c>
      <c r="O70" s="45" t="s">
        <v>745</v>
      </c>
      <c r="P70" s="45" t="s">
        <v>408</v>
      </c>
      <c r="Q70" s="45"/>
      <c r="R70" s="45">
        <v>63</v>
      </c>
      <c r="S70" s="466">
        <v>28</v>
      </c>
      <c r="T70" s="467"/>
      <c r="U70" s="468"/>
    </row>
    <row r="71" spans="1:21">
      <c r="N71" s="45" t="s">
        <v>1005</v>
      </c>
      <c r="O71" s="45" t="s">
        <v>745</v>
      </c>
      <c r="P71" s="45"/>
      <c r="Q71" s="45"/>
      <c r="R71" s="45">
        <v>63</v>
      </c>
      <c r="S71" s="466">
        <v>17.2</v>
      </c>
      <c r="T71" s="467"/>
      <c r="U71" s="468"/>
    </row>
    <row r="72" spans="1:21" ht="15.75" thickBot="1">
      <c r="N72" s="45" t="s">
        <v>745</v>
      </c>
      <c r="O72" s="45" t="s">
        <v>1006</v>
      </c>
      <c r="P72" s="45"/>
      <c r="Q72" s="45"/>
      <c r="R72" s="45">
        <v>63</v>
      </c>
      <c r="S72" s="466">
        <v>12.7</v>
      </c>
      <c r="T72" s="467"/>
      <c r="U72" s="468"/>
    </row>
    <row r="73" spans="1:21">
      <c r="A73" s="316"/>
      <c r="B73" s="318" t="s">
        <v>40</v>
      </c>
      <c r="C73" s="319"/>
      <c r="D73" s="319"/>
      <c r="E73" s="319"/>
      <c r="F73" s="319"/>
      <c r="G73" s="319"/>
      <c r="H73" s="319"/>
      <c r="I73" s="319"/>
      <c r="J73" s="9"/>
      <c r="K73" s="9"/>
      <c r="L73" s="10"/>
      <c r="N73" s="45" t="s">
        <v>1006</v>
      </c>
      <c r="O73" s="45" t="s">
        <v>1007</v>
      </c>
      <c r="P73" s="45"/>
      <c r="Q73" s="45"/>
      <c r="R73" s="45">
        <v>63</v>
      </c>
      <c r="S73" s="466">
        <v>12.2</v>
      </c>
      <c r="T73" s="467"/>
      <c r="U73" s="468"/>
    </row>
    <row r="74" spans="1:21">
      <c r="A74" s="317"/>
      <c r="B74" s="321"/>
      <c r="C74" s="322"/>
      <c r="D74" s="322"/>
      <c r="E74" s="322"/>
      <c r="F74" s="322"/>
      <c r="G74" s="322"/>
      <c r="H74" s="322"/>
      <c r="I74" s="322"/>
      <c r="L74" s="11"/>
      <c r="N74" s="45" t="s">
        <v>1006</v>
      </c>
      <c r="O74" s="45" t="s">
        <v>1008</v>
      </c>
      <c r="P74" s="45"/>
      <c r="Q74" s="45"/>
      <c r="R74" s="45">
        <v>63</v>
      </c>
      <c r="S74" s="466">
        <v>36.299999999999997</v>
      </c>
      <c r="T74" s="467"/>
      <c r="U74" s="468"/>
    </row>
    <row r="75" spans="1:21">
      <c r="A75" s="317"/>
      <c r="B75" s="321"/>
      <c r="C75" s="322"/>
      <c r="D75" s="322"/>
      <c r="E75" s="322"/>
      <c r="F75" s="322"/>
      <c r="G75" s="322"/>
      <c r="H75" s="322"/>
      <c r="I75" s="322"/>
      <c r="L75" s="11"/>
      <c r="N75" s="45" t="s">
        <v>1009</v>
      </c>
      <c r="O75" s="45" t="s">
        <v>747</v>
      </c>
      <c r="P75" s="45"/>
      <c r="Q75" s="45"/>
      <c r="R75" s="45">
        <v>63</v>
      </c>
      <c r="S75" s="466">
        <v>12.4</v>
      </c>
      <c r="T75" s="467"/>
      <c r="U75" s="468"/>
    </row>
    <row r="76" spans="1:21">
      <c r="A76" s="317"/>
      <c r="B76" s="419"/>
      <c r="C76" s="420"/>
      <c r="D76" s="420"/>
      <c r="E76" s="420"/>
      <c r="F76" s="420"/>
      <c r="G76" s="420"/>
      <c r="H76" s="420"/>
      <c r="I76" s="420"/>
      <c r="L76" s="11"/>
      <c r="N76" s="45" t="s">
        <v>1009</v>
      </c>
      <c r="O76" s="45" t="s">
        <v>717</v>
      </c>
      <c r="P76" s="45"/>
      <c r="Q76" s="45"/>
      <c r="R76" s="45">
        <v>63</v>
      </c>
      <c r="S76" s="466">
        <v>46</v>
      </c>
      <c r="T76" s="467"/>
      <c r="U76" s="468"/>
    </row>
    <row r="77" spans="1:21" ht="16.5">
      <c r="A77" s="310" t="s">
        <v>54</v>
      </c>
      <c r="B77" s="311"/>
      <c r="C77" s="24" t="s">
        <v>64</v>
      </c>
      <c r="D77" s="25"/>
      <c r="E77" s="25"/>
      <c r="F77" s="25"/>
      <c r="G77" s="25"/>
      <c r="H77" s="25"/>
      <c r="I77" s="25"/>
      <c r="J77" s="25"/>
      <c r="K77" s="25"/>
      <c r="L77" s="26"/>
      <c r="N77" s="45" t="s">
        <v>1010</v>
      </c>
      <c r="O77" s="45" t="s">
        <v>1011</v>
      </c>
      <c r="P77" s="45"/>
      <c r="Q77" s="45"/>
      <c r="R77" s="45">
        <v>63</v>
      </c>
      <c r="S77" s="466">
        <v>17.7</v>
      </c>
      <c r="T77" s="467"/>
      <c r="U77" s="468"/>
    </row>
    <row r="78" spans="1:21" ht="16.5">
      <c r="A78" s="310" t="s">
        <v>59</v>
      </c>
      <c r="B78" s="311"/>
      <c r="C78" s="24" t="s">
        <v>61</v>
      </c>
      <c r="D78" s="25"/>
      <c r="E78" s="25"/>
      <c r="F78" s="25"/>
      <c r="G78" s="25"/>
      <c r="H78" s="25"/>
      <c r="I78" s="25"/>
      <c r="J78" s="25"/>
      <c r="K78" s="25"/>
      <c r="L78" s="26"/>
      <c r="N78" s="45" t="s">
        <v>149</v>
      </c>
      <c r="O78" s="45" t="s">
        <v>1012</v>
      </c>
      <c r="P78" s="45"/>
      <c r="Q78" s="45"/>
      <c r="R78" s="45">
        <v>63</v>
      </c>
      <c r="S78" s="466">
        <v>26.3</v>
      </c>
      <c r="T78" s="467"/>
      <c r="U78" s="468"/>
    </row>
    <row r="79" spans="1:21" ht="16.5">
      <c r="A79" s="324" t="s">
        <v>62</v>
      </c>
      <c r="B79" s="325"/>
      <c r="C79" s="24" t="s">
        <v>63</v>
      </c>
      <c r="D79" s="25"/>
      <c r="E79" s="25"/>
      <c r="F79" s="25"/>
      <c r="G79" s="25"/>
      <c r="H79" s="25"/>
      <c r="I79" s="25"/>
      <c r="J79" s="25"/>
      <c r="K79" s="25"/>
      <c r="L79" s="26"/>
      <c r="N79" s="45" t="s">
        <v>572</v>
      </c>
      <c r="O79" s="45" t="s">
        <v>1013</v>
      </c>
      <c r="P79" s="45" t="s">
        <v>408</v>
      </c>
      <c r="Q79" s="45"/>
      <c r="R79" s="45">
        <v>63</v>
      </c>
      <c r="S79" s="466">
        <v>70</v>
      </c>
      <c r="T79" s="467"/>
      <c r="U79" s="468"/>
    </row>
    <row r="80" spans="1:21" ht="16.5">
      <c r="A80" s="310" t="s">
        <v>55</v>
      </c>
      <c r="B80" s="311"/>
      <c r="C80" s="24" t="s">
        <v>53</v>
      </c>
      <c r="D80" s="25"/>
      <c r="E80" s="25"/>
      <c r="F80" s="25"/>
      <c r="G80" s="25"/>
      <c r="H80" s="25"/>
      <c r="I80" s="25"/>
      <c r="J80" s="25"/>
      <c r="K80" s="25"/>
      <c r="L80" s="26"/>
      <c r="N80" s="45" t="s">
        <v>1013</v>
      </c>
      <c r="O80" s="45" t="s">
        <v>1014</v>
      </c>
      <c r="P80" s="45"/>
      <c r="Q80" s="45"/>
      <c r="R80" s="45">
        <v>63</v>
      </c>
      <c r="S80" s="466">
        <v>46.7</v>
      </c>
      <c r="T80" s="467"/>
      <c r="U80" s="468"/>
    </row>
    <row r="81" spans="1:21" ht="15.75">
      <c r="A81" s="312" t="s">
        <v>1031</v>
      </c>
      <c r="B81" s="313"/>
      <c r="C81" s="313"/>
      <c r="D81" s="313"/>
      <c r="E81" s="313"/>
      <c r="F81" s="313"/>
      <c r="G81" s="313"/>
      <c r="H81" s="313"/>
      <c r="I81" s="313"/>
      <c r="J81" s="313"/>
      <c r="K81" s="313"/>
      <c r="L81" s="314"/>
      <c r="N81" s="45" t="s">
        <v>1013</v>
      </c>
      <c r="O81" s="45" t="s">
        <v>657</v>
      </c>
      <c r="P81" s="45" t="s">
        <v>408</v>
      </c>
      <c r="Q81" s="45"/>
      <c r="R81" s="45">
        <v>63</v>
      </c>
      <c r="S81" s="466">
        <v>27.5</v>
      </c>
      <c r="T81" s="467"/>
      <c r="U81" s="468"/>
    </row>
    <row r="82" spans="1:21" ht="15.75">
      <c r="A82" s="18" t="s">
        <v>41</v>
      </c>
      <c r="C82" s="14"/>
      <c r="D82" s="14"/>
      <c r="E82" s="14"/>
      <c r="F82" s="14"/>
      <c r="G82" s="15" t="s">
        <v>42</v>
      </c>
      <c r="H82" s="16"/>
      <c r="I82" s="14"/>
      <c r="J82" s="14"/>
      <c r="K82" s="14"/>
      <c r="L82" s="19"/>
      <c r="N82" s="45" t="s">
        <v>732</v>
      </c>
      <c r="O82" s="45" t="s">
        <v>688</v>
      </c>
      <c r="P82" s="45" t="s">
        <v>397</v>
      </c>
      <c r="Q82" s="45"/>
      <c r="R82" s="45">
        <v>63</v>
      </c>
      <c r="S82" s="466">
        <v>3</v>
      </c>
      <c r="T82" s="467"/>
      <c r="U82" s="468"/>
    </row>
    <row r="83" spans="1:21">
      <c r="A83" s="326"/>
      <c r="B83" s="327"/>
      <c r="C83" s="327"/>
      <c r="D83" s="327"/>
      <c r="E83" s="327"/>
      <c r="F83" s="327"/>
      <c r="G83" s="327"/>
      <c r="H83" s="327"/>
      <c r="I83" s="327"/>
      <c r="J83" s="327"/>
      <c r="K83" s="327"/>
      <c r="L83" s="328"/>
      <c r="N83" s="45" t="s">
        <v>732</v>
      </c>
      <c r="O83" s="45" t="s">
        <v>688</v>
      </c>
      <c r="P83" s="45" t="s">
        <v>408</v>
      </c>
      <c r="Q83" s="45"/>
      <c r="R83" s="45">
        <v>63</v>
      </c>
      <c r="S83" s="466">
        <v>32</v>
      </c>
      <c r="T83" s="467"/>
      <c r="U83" s="468"/>
    </row>
    <row r="84" spans="1:21" ht="15.75">
      <c r="A84" s="30" t="s">
        <v>120</v>
      </c>
      <c r="B84" s="449"/>
      <c r="C84" s="450"/>
      <c r="D84" s="450"/>
      <c r="E84" s="450"/>
      <c r="F84" s="451"/>
      <c r="G84" s="116" t="s">
        <v>480</v>
      </c>
      <c r="H84" s="450"/>
      <c r="I84" s="450"/>
      <c r="J84" s="450"/>
      <c r="K84" s="450"/>
      <c r="L84" s="452"/>
      <c r="N84" s="45" t="s">
        <v>718</v>
      </c>
      <c r="O84" s="45" t="s">
        <v>652</v>
      </c>
      <c r="P84" s="45" t="s">
        <v>397</v>
      </c>
      <c r="Q84" s="45"/>
      <c r="R84" s="45">
        <v>63</v>
      </c>
      <c r="S84" s="466">
        <v>3</v>
      </c>
      <c r="T84" s="467"/>
      <c r="U84" s="468"/>
    </row>
    <row r="85" spans="1:21">
      <c r="A85" s="445" t="s">
        <v>44</v>
      </c>
      <c r="B85" s="332" t="s">
        <v>45</v>
      </c>
      <c r="C85" s="332" t="s">
        <v>600</v>
      </c>
      <c r="D85" s="332" t="s">
        <v>69</v>
      </c>
      <c r="E85" s="332" t="s">
        <v>70</v>
      </c>
      <c r="F85" s="332" t="s">
        <v>47</v>
      </c>
      <c r="G85" s="332" t="s">
        <v>79</v>
      </c>
      <c r="H85" s="439" t="s">
        <v>49</v>
      </c>
      <c r="I85" s="440"/>
      <c r="J85" s="441"/>
      <c r="K85" s="332" t="s">
        <v>26</v>
      </c>
      <c r="L85" s="438" t="s">
        <v>50</v>
      </c>
      <c r="N85" s="45" t="s">
        <v>718</v>
      </c>
      <c r="O85" s="45" t="s">
        <v>652</v>
      </c>
      <c r="P85" s="45"/>
      <c r="Q85" s="45"/>
      <c r="R85" s="45">
        <v>63</v>
      </c>
      <c r="S85" s="466">
        <v>64.3</v>
      </c>
      <c r="T85" s="467"/>
      <c r="U85" s="468"/>
    </row>
    <row r="86" spans="1:21" ht="60">
      <c r="A86" s="445"/>
      <c r="B86" s="332"/>
      <c r="C86" s="332"/>
      <c r="D86" s="332"/>
      <c r="E86" s="332"/>
      <c r="F86" s="332"/>
      <c r="G86" s="332"/>
      <c r="H86" s="27" t="s">
        <v>51</v>
      </c>
      <c r="I86" s="28" t="s">
        <v>52</v>
      </c>
      <c r="J86" s="27" t="s">
        <v>56</v>
      </c>
      <c r="K86" s="332"/>
      <c r="L86" s="438"/>
      <c r="N86" s="45" t="s">
        <v>702</v>
      </c>
      <c r="O86" s="45" t="s">
        <v>727</v>
      </c>
      <c r="P86" s="45"/>
      <c r="Q86" s="45"/>
      <c r="R86" s="45">
        <v>63</v>
      </c>
      <c r="S86" s="466">
        <v>125</v>
      </c>
      <c r="T86" s="467"/>
      <c r="U86" s="468"/>
    </row>
    <row r="87" spans="1:21">
      <c r="A87" s="32">
        <v>1</v>
      </c>
      <c r="B87" s="32" t="s">
        <v>71</v>
      </c>
      <c r="C87" s="45">
        <v>140</v>
      </c>
      <c r="D87" s="45" t="s">
        <v>100</v>
      </c>
      <c r="E87" s="45" t="s">
        <v>755</v>
      </c>
      <c r="F87" s="77">
        <v>172.5</v>
      </c>
      <c r="G87" s="71" t="s">
        <v>95</v>
      </c>
      <c r="H87" s="71">
        <v>3.3</v>
      </c>
      <c r="I87" s="71">
        <v>1</v>
      </c>
      <c r="J87" s="71">
        <v>4.3</v>
      </c>
      <c r="K87" s="71" t="s">
        <v>246</v>
      </c>
      <c r="L87" s="32"/>
      <c r="N87" s="45" t="s">
        <v>652</v>
      </c>
      <c r="O87" s="45" t="s">
        <v>694</v>
      </c>
      <c r="P87" s="45" t="s">
        <v>397</v>
      </c>
      <c r="Q87" s="45"/>
      <c r="R87" s="45">
        <v>63</v>
      </c>
      <c r="S87" s="466">
        <v>3</v>
      </c>
      <c r="T87" s="467"/>
      <c r="U87" s="468"/>
    </row>
    <row r="88" spans="1:21">
      <c r="A88" s="32">
        <f>1+A87</f>
        <v>2</v>
      </c>
      <c r="B88" s="32" t="s">
        <v>71</v>
      </c>
      <c r="C88" s="45">
        <v>140</v>
      </c>
      <c r="D88" s="45" t="s">
        <v>755</v>
      </c>
      <c r="E88" s="45" t="s">
        <v>171</v>
      </c>
      <c r="F88" s="77">
        <v>80</v>
      </c>
      <c r="G88" s="71" t="s">
        <v>95</v>
      </c>
      <c r="H88" s="71">
        <v>3.3</v>
      </c>
      <c r="I88" s="71">
        <v>1</v>
      </c>
      <c r="J88" s="71">
        <v>4.3</v>
      </c>
      <c r="K88" s="71" t="s">
        <v>246</v>
      </c>
      <c r="L88" s="32"/>
      <c r="N88" s="45" t="s">
        <v>652</v>
      </c>
      <c r="O88" s="45" t="s">
        <v>694</v>
      </c>
      <c r="P88" s="45" t="s">
        <v>408</v>
      </c>
      <c r="Q88" s="45"/>
      <c r="R88" s="45">
        <v>63</v>
      </c>
      <c r="S88" s="466">
        <v>21</v>
      </c>
      <c r="T88" s="467"/>
      <c r="U88" s="468"/>
    </row>
    <row r="89" spans="1:21">
      <c r="A89" s="32">
        <f t="shared" ref="A89:A120" si="1">1+A88</f>
        <v>3</v>
      </c>
      <c r="B89" s="32" t="s">
        <v>71</v>
      </c>
      <c r="C89" s="45">
        <v>140</v>
      </c>
      <c r="D89" s="45" t="s">
        <v>755</v>
      </c>
      <c r="E89" s="45" t="s">
        <v>162</v>
      </c>
      <c r="F89" s="77">
        <v>19.8</v>
      </c>
      <c r="G89" s="71" t="s">
        <v>95</v>
      </c>
      <c r="H89" s="71">
        <v>3.3</v>
      </c>
      <c r="I89" s="71">
        <v>1</v>
      </c>
      <c r="J89" s="71">
        <v>4.3</v>
      </c>
      <c r="K89" s="71" t="s">
        <v>246</v>
      </c>
      <c r="L89" s="32"/>
      <c r="N89" s="45" t="s">
        <v>1015</v>
      </c>
      <c r="O89" s="45" t="s">
        <v>685</v>
      </c>
      <c r="P89" s="45"/>
      <c r="Q89" s="45"/>
      <c r="R89" s="45">
        <v>63</v>
      </c>
      <c r="S89" s="466">
        <v>59.6</v>
      </c>
      <c r="T89" s="467"/>
      <c r="U89" s="468"/>
    </row>
    <row r="90" spans="1:21">
      <c r="A90" s="32">
        <f t="shared" si="1"/>
        <v>4</v>
      </c>
      <c r="B90" s="32" t="s">
        <v>71</v>
      </c>
      <c r="C90" s="45">
        <v>140</v>
      </c>
      <c r="D90" s="45" t="s">
        <v>162</v>
      </c>
      <c r="E90" s="45" t="s">
        <v>322</v>
      </c>
      <c r="F90" s="77">
        <v>29.2</v>
      </c>
      <c r="G90" s="71" t="s">
        <v>95</v>
      </c>
      <c r="H90" s="71">
        <v>3.3</v>
      </c>
      <c r="I90" s="71">
        <v>1</v>
      </c>
      <c r="J90" s="71">
        <v>4.3</v>
      </c>
      <c r="K90" s="71" t="s">
        <v>246</v>
      </c>
      <c r="L90" s="32"/>
      <c r="N90" s="45" t="s">
        <v>685</v>
      </c>
      <c r="O90" s="45" t="s">
        <v>1016</v>
      </c>
      <c r="P90" s="45" t="s">
        <v>397</v>
      </c>
      <c r="Q90" s="45"/>
      <c r="R90" s="45">
        <v>63</v>
      </c>
      <c r="S90" s="466">
        <v>3</v>
      </c>
      <c r="T90" s="467"/>
      <c r="U90" s="468"/>
    </row>
    <row r="91" spans="1:21">
      <c r="A91" s="32">
        <f t="shared" si="1"/>
        <v>5</v>
      </c>
      <c r="B91" s="32" t="s">
        <v>71</v>
      </c>
      <c r="C91" s="45">
        <v>140</v>
      </c>
      <c r="D91" s="45" t="s">
        <v>162</v>
      </c>
      <c r="E91" s="45" t="s">
        <v>322</v>
      </c>
      <c r="F91" s="77">
        <v>3</v>
      </c>
      <c r="G91" s="71" t="s">
        <v>95</v>
      </c>
      <c r="H91" s="71">
        <v>3.3</v>
      </c>
      <c r="I91" s="71">
        <v>1</v>
      </c>
      <c r="J91" s="71">
        <v>4.3</v>
      </c>
      <c r="K91" s="71" t="s">
        <v>246</v>
      </c>
      <c r="L91" s="32"/>
      <c r="N91" s="45" t="s">
        <v>685</v>
      </c>
      <c r="O91" s="45" t="s">
        <v>1016</v>
      </c>
      <c r="P91" s="45"/>
      <c r="Q91" s="45"/>
      <c r="R91" s="45">
        <v>63</v>
      </c>
      <c r="S91" s="466">
        <v>26.6</v>
      </c>
      <c r="T91" s="467"/>
      <c r="U91" s="468"/>
    </row>
    <row r="92" spans="1:21">
      <c r="A92" s="32">
        <f t="shared" si="1"/>
        <v>6</v>
      </c>
      <c r="B92" s="32" t="s">
        <v>71</v>
      </c>
      <c r="C92" s="45">
        <v>140</v>
      </c>
      <c r="D92" s="45" t="s">
        <v>322</v>
      </c>
      <c r="E92" s="45" t="s">
        <v>349</v>
      </c>
      <c r="F92" s="77">
        <v>3</v>
      </c>
      <c r="G92" s="71" t="s">
        <v>95</v>
      </c>
      <c r="H92" s="71">
        <v>3.3</v>
      </c>
      <c r="I92" s="71">
        <v>1</v>
      </c>
      <c r="J92" s="71">
        <v>4.3</v>
      </c>
      <c r="K92" s="71" t="s">
        <v>246</v>
      </c>
      <c r="L92" s="32"/>
      <c r="N92" s="45" t="s">
        <v>1016</v>
      </c>
      <c r="O92" s="45" t="s">
        <v>1017</v>
      </c>
      <c r="P92" s="45"/>
      <c r="Q92" s="45"/>
      <c r="R92" s="45">
        <v>63</v>
      </c>
      <c r="S92" s="466">
        <v>109.5</v>
      </c>
      <c r="T92" s="467"/>
      <c r="U92" s="468"/>
    </row>
    <row r="93" spans="1:21">
      <c r="A93" s="32">
        <f t="shared" si="1"/>
        <v>7</v>
      </c>
      <c r="B93" s="32" t="s">
        <v>71</v>
      </c>
      <c r="C93" s="45">
        <v>63</v>
      </c>
      <c r="D93" s="45" t="s">
        <v>414</v>
      </c>
      <c r="E93" s="45" t="s">
        <v>1000</v>
      </c>
      <c r="F93" s="77">
        <v>8</v>
      </c>
      <c r="G93" s="71" t="s">
        <v>95</v>
      </c>
      <c r="H93" s="71">
        <v>3.3</v>
      </c>
      <c r="I93" s="71">
        <v>1</v>
      </c>
      <c r="J93" s="71">
        <v>4.3</v>
      </c>
      <c r="K93" s="71" t="s">
        <v>246</v>
      </c>
      <c r="L93" s="32"/>
      <c r="N93" s="45" t="s">
        <v>1016</v>
      </c>
      <c r="O93" s="45" t="s">
        <v>745</v>
      </c>
      <c r="P93" s="45"/>
      <c r="Q93" s="45"/>
      <c r="R93" s="45">
        <v>63</v>
      </c>
      <c r="S93" s="466">
        <v>63</v>
      </c>
      <c r="T93" s="467"/>
      <c r="U93" s="468"/>
    </row>
    <row r="94" spans="1:21">
      <c r="A94" s="32">
        <f t="shared" si="1"/>
        <v>8</v>
      </c>
      <c r="B94" s="32" t="s">
        <v>71</v>
      </c>
      <c r="C94" s="45">
        <v>63</v>
      </c>
      <c r="D94" s="45" t="s">
        <v>1000</v>
      </c>
      <c r="E94" s="45" t="s">
        <v>1001</v>
      </c>
      <c r="F94" s="77">
        <v>113</v>
      </c>
      <c r="G94" s="71" t="s">
        <v>95</v>
      </c>
      <c r="H94" s="71">
        <v>3.3</v>
      </c>
      <c r="I94" s="71">
        <v>1</v>
      </c>
      <c r="J94" s="71">
        <v>4.3</v>
      </c>
      <c r="K94" s="71" t="s">
        <v>246</v>
      </c>
      <c r="L94" s="32"/>
      <c r="N94" s="45" t="s">
        <v>750</v>
      </c>
      <c r="O94" s="45" t="s">
        <v>1018</v>
      </c>
      <c r="P94" s="45" t="s">
        <v>419</v>
      </c>
      <c r="Q94" s="45"/>
      <c r="R94" s="45">
        <v>63</v>
      </c>
      <c r="S94" s="466">
        <v>107.3</v>
      </c>
      <c r="T94" s="467"/>
      <c r="U94" s="468"/>
    </row>
    <row r="95" spans="1:21">
      <c r="A95" s="32">
        <f t="shared" si="1"/>
        <v>9</v>
      </c>
      <c r="B95" s="32" t="s">
        <v>71</v>
      </c>
      <c r="C95" s="45">
        <v>63</v>
      </c>
      <c r="D95" s="45" t="s">
        <v>1000</v>
      </c>
      <c r="E95" s="45" t="s">
        <v>411</v>
      </c>
      <c r="F95" s="77">
        <v>66.3</v>
      </c>
      <c r="G95" s="71" t="s">
        <v>95</v>
      </c>
      <c r="H95" s="71">
        <v>3.3</v>
      </c>
      <c r="I95" s="71">
        <v>1</v>
      </c>
      <c r="J95" s="71">
        <v>4.3</v>
      </c>
      <c r="K95" s="71" t="s">
        <v>246</v>
      </c>
      <c r="L95" s="32"/>
      <c r="N95" s="45" t="s">
        <v>1018</v>
      </c>
      <c r="O95" s="45" t="s">
        <v>1019</v>
      </c>
      <c r="P95" s="45" t="s">
        <v>419</v>
      </c>
      <c r="Q95" s="45"/>
      <c r="R95" s="45">
        <v>63</v>
      </c>
      <c r="S95" s="466">
        <v>1.5</v>
      </c>
      <c r="T95" s="467"/>
      <c r="U95" s="468"/>
    </row>
    <row r="96" spans="1:21">
      <c r="A96" s="32">
        <f t="shared" si="1"/>
        <v>10</v>
      </c>
      <c r="B96" s="32" t="s">
        <v>71</v>
      </c>
      <c r="C96" s="45">
        <v>63</v>
      </c>
      <c r="D96" s="45" t="s">
        <v>411</v>
      </c>
      <c r="E96" s="45" t="s">
        <v>1002</v>
      </c>
      <c r="F96" s="77">
        <v>73</v>
      </c>
      <c r="G96" s="71" t="s">
        <v>95</v>
      </c>
      <c r="H96" s="71">
        <v>3.3</v>
      </c>
      <c r="I96" s="71">
        <v>1</v>
      </c>
      <c r="J96" s="71">
        <v>4.3</v>
      </c>
      <c r="K96" s="71" t="s">
        <v>246</v>
      </c>
      <c r="L96" s="32"/>
      <c r="N96" s="45" t="s">
        <v>1018</v>
      </c>
      <c r="O96" s="45" t="s">
        <v>1019</v>
      </c>
      <c r="P96" s="45"/>
      <c r="Q96" s="45"/>
      <c r="R96" s="45">
        <v>63</v>
      </c>
      <c r="S96" s="466">
        <v>10</v>
      </c>
      <c r="T96" s="467"/>
      <c r="U96" s="468"/>
    </row>
    <row r="97" spans="1:21">
      <c r="A97" s="32">
        <f t="shared" si="1"/>
        <v>11</v>
      </c>
      <c r="B97" s="32" t="s">
        <v>71</v>
      </c>
      <c r="C97" s="45">
        <v>63</v>
      </c>
      <c r="D97" s="45" t="s">
        <v>411</v>
      </c>
      <c r="E97" s="45" t="s">
        <v>1003</v>
      </c>
      <c r="F97" s="77">
        <v>50</v>
      </c>
      <c r="G97" s="71" t="s">
        <v>95</v>
      </c>
      <c r="H97" s="71">
        <v>3.3</v>
      </c>
      <c r="I97" s="71">
        <v>1</v>
      </c>
      <c r="J97" s="71">
        <v>4.3</v>
      </c>
      <c r="K97" s="71" t="s">
        <v>246</v>
      </c>
      <c r="L97" s="32"/>
      <c r="N97" s="45" t="s">
        <v>1019</v>
      </c>
      <c r="O97" s="45" t="s">
        <v>734</v>
      </c>
      <c r="P97" s="45" t="s">
        <v>408</v>
      </c>
      <c r="Q97" s="45"/>
      <c r="R97" s="45">
        <v>63</v>
      </c>
      <c r="S97" s="466">
        <v>32.1</v>
      </c>
      <c r="T97" s="467"/>
      <c r="U97" s="468"/>
    </row>
    <row r="98" spans="1:21">
      <c r="A98" s="32">
        <f t="shared" si="1"/>
        <v>12</v>
      </c>
      <c r="B98" s="32" t="s">
        <v>71</v>
      </c>
      <c r="C98" s="45">
        <v>63</v>
      </c>
      <c r="D98" s="45" t="s">
        <v>714</v>
      </c>
      <c r="E98" s="45" t="s">
        <v>715</v>
      </c>
      <c r="F98" s="77">
        <v>168</v>
      </c>
      <c r="G98" s="71" t="s">
        <v>95</v>
      </c>
      <c r="H98" s="71">
        <v>3.3</v>
      </c>
      <c r="I98" s="71">
        <v>1</v>
      </c>
      <c r="J98" s="71">
        <v>4.3</v>
      </c>
      <c r="K98" s="71" t="s">
        <v>246</v>
      </c>
      <c r="L98" s="32"/>
      <c r="N98" s="45" t="s">
        <v>1019</v>
      </c>
      <c r="O98" s="45" t="s">
        <v>734</v>
      </c>
      <c r="P98" s="45"/>
      <c r="Q98" s="45"/>
      <c r="R98" s="45">
        <v>63</v>
      </c>
      <c r="S98" s="466">
        <v>87.2</v>
      </c>
      <c r="T98" s="467"/>
      <c r="U98" s="468"/>
    </row>
    <row r="99" spans="1:21">
      <c r="A99" s="32">
        <f t="shared" si="1"/>
        <v>13</v>
      </c>
      <c r="B99" s="32" t="s">
        <v>71</v>
      </c>
      <c r="C99" s="45">
        <v>63</v>
      </c>
      <c r="D99" s="45" t="s">
        <v>615</v>
      </c>
      <c r="E99" s="45" t="s">
        <v>390</v>
      </c>
      <c r="F99" s="77">
        <v>148.5</v>
      </c>
      <c r="G99" s="71" t="s">
        <v>95</v>
      </c>
      <c r="H99" s="71">
        <v>3.3</v>
      </c>
      <c r="I99" s="71">
        <v>1</v>
      </c>
      <c r="J99" s="71">
        <v>4.3</v>
      </c>
      <c r="K99" s="71" t="s">
        <v>246</v>
      </c>
      <c r="L99" s="32"/>
      <c r="N99" s="45" t="s">
        <v>1018</v>
      </c>
      <c r="O99" s="45" t="s">
        <v>380</v>
      </c>
      <c r="P99" s="45" t="s">
        <v>419</v>
      </c>
      <c r="Q99" s="45"/>
      <c r="R99" s="45">
        <v>63</v>
      </c>
      <c r="S99" s="466">
        <v>17.8</v>
      </c>
      <c r="T99" s="467"/>
      <c r="U99" s="468"/>
    </row>
    <row r="100" spans="1:21">
      <c r="A100" s="32">
        <f t="shared" si="1"/>
        <v>14</v>
      </c>
      <c r="B100" s="32" t="s">
        <v>71</v>
      </c>
      <c r="C100" s="45">
        <v>63</v>
      </c>
      <c r="D100" s="45" t="s">
        <v>402</v>
      </c>
      <c r="E100" s="45" t="s">
        <v>336</v>
      </c>
      <c r="F100" s="77">
        <v>3</v>
      </c>
      <c r="G100" s="71" t="s">
        <v>95</v>
      </c>
      <c r="H100" s="71">
        <v>3.3</v>
      </c>
      <c r="I100" s="71">
        <v>1</v>
      </c>
      <c r="J100" s="71">
        <v>4.3</v>
      </c>
      <c r="K100" s="71" t="s">
        <v>246</v>
      </c>
      <c r="L100" s="32"/>
      <c r="N100" s="45" t="s">
        <v>380</v>
      </c>
      <c r="O100" s="45" t="s">
        <v>738</v>
      </c>
      <c r="P100" s="45" t="s">
        <v>419</v>
      </c>
      <c r="Q100" s="45"/>
      <c r="R100" s="45">
        <v>63</v>
      </c>
      <c r="S100" s="466">
        <v>4</v>
      </c>
      <c r="T100" s="467"/>
      <c r="U100" s="468"/>
    </row>
    <row r="101" spans="1:21">
      <c r="A101" s="32">
        <f t="shared" si="1"/>
        <v>15</v>
      </c>
      <c r="B101" s="32" t="s">
        <v>71</v>
      </c>
      <c r="C101" s="45">
        <v>63</v>
      </c>
      <c r="D101" s="45" t="s">
        <v>402</v>
      </c>
      <c r="E101" s="45" t="s">
        <v>336</v>
      </c>
      <c r="F101" s="77">
        <v>134</v>
      </c>
      <c r="G101" s="71" t="s">
        <v>95</v>
      </c>
      <c r="H101" s="71">
        <v>3.3</v>
      </c>
      <c r="I101" s="71">
        <v>1</v>
      </c>
      <c r="J101" s="71">
        <v>4.3</v>
      </c>
      <c r="K101" s="71" t="s">
        <v>246</v>
      </c>
      <c r="L101" s="32"/>
      <c r="N101" s="45" t="s">
        <v>380</v>
      </c>
      <c r="O101" s="45" t="s">
        <v>738</v>
      </c>
      <c r="P101" s="45"/>
      <c r="Q101" s="45"/>
      <c r="R101" s="45">
        <v>63</v>
      </c>
      <c r="S101" s="466">
        <v>11</v>
      </c>
      <c r="T101" s="467"/>
      <c r="U101" s="468"/>
    </row>
    <row r="102" spans="1:21">
      <c r="A102" s="32">
        <f t="shared" si="1"/>
        <v>16</v>
      </c>
      <c r="B102" s="32" t="s">
        <v>71</v>
      </c>
      <c r="C102" s="45">
        <v>63</v>
      </c>
      <c r="D102" s="45" t="s">
        <v>336</v>
      </c>
      <c r="E102" s="45" t="s">
        <v>601</v>
      </c>
      <c r="F102" s="77">
        <v>3</v>
      </c>
      <c r="G102" s="71" t="s">
        <v>95</v>
      </c>
      <c r="H102" s="71">
        <v>3.3</v>
      </c>
      <c r="I102" s="71">
        <v>1</v>
      </c>
      <c r="J102" s="71">
        <v>4.3</v>
      </c>
      <c r="K102" s="71" t="s">
        <v>246</v>
      </c>
      <c r="L102" s="32"/>
      <c r="N102" s="45" t="s">
        <v>380</v>
      </c>
      <c r="O102" s="45" t="s">
        <v>1020</v>
      </c>
      <c r="P102" s="45" t="s">
        <v>419</v>
      </c>
      <c r="Q102" s="45"/>
      <c r="R102" s="45">
        <v>63</v>
      </c>
      <c r="S102" s="466">
        <v>29</v>
      </c>
      <c r="T102" s="467"/>
      <c r="U102" s="468"/>
    </row>
    <row r="103" spans="1:21">
      <c r="A103" s="32">
        <f t="shared" si="1"/>
        <v>17</v>
      </c>
      <c r="B103" s="32" t="s">
        <v>71</v>
      </c>
      <c r="C103" s="45">
        <v>63</v>
      </c>
      <c r="D103" s="45" t="s">
        <v>336</v>
      </c>
      <c r="E103" s="45" t="s">
        <v>601</v>
      </c>
      <c r="F103" s="77">
        <v>268.89999999999998</v>
      </c>
      <c r="G103" s="71" t="s">
        <v>95</v>
      </c>
      <c r="H103" s="71">
        <v>3.3</v>
      </c>
      <c r="I103" s="71">
        <v>1</v>
      </c>
      <c r="J103" s="71">
        <v>4.3</v>
      </c>
      <c r="K103" s="71" t="s">
        <v>246</v>
      </c>
      <c r="L103" s="32"/>
      <c r="N103" s="45" t="s">
        <v>380</v>
      </c>
      <c r="O103" s="45" t="s">
        <v>1020</v>
      </c>
      <c r="P103" s="45"/>
      <c r="Q103" s="45"/>
      <c r="R103" s="45">
        <v>63</v>
      </c>
      <c r="S103" s="466">
        <v>165</v>
      </c>
      <c r="T103" s="467"/>
      <c r="U103" s="468"/>
    </row>
    <row r="104" spans="1:21">
      <c r="A104" s="32">
        <f t="shared" si="1"/>
        <v>18</v>
      </c>
      <c r="B104" s="32" t="s">
        <v>71</v>
      </c>
      <c r="C104" s="45">
        <v>63</v>
      </c>
      <c r="D104" s="45" t="s">
        <v>336</v>
      </c>
      <c r="E104" s="45" t="s">
        <v>314</v>
      </c>
      <c r="F104" s="77">
        <v>140</v>
      </c>
      <c r="G104" s="71" t="s">
        <v>95</v>
      </c>
      <c r="H104" s="71">
        <v>3.3</v>
      </c>
      <c r="I104" s="71">
        <v>1</v>
      </c>
      <c r="J104" s="71">
        <v>4.3</v>
      </c>
      <c r="K104" s="71" t="s">
        <v>246</v>
      </c>
      <c r="L104" s="32"/>
      <c r="N104" s="45" t="s">
        <v>1020</v>
      </c>
      <c r="O104" s="45" t="s">
        <v>737</v>
      </c>
      <c r="P104" s="45"/>
      <c r="Q104" s="45"/>
      <c r="R104" s="45">
        <v>63</v>
      </c>
      <c r="S104" s="466">
        <v>108.3</v>
      </c>
      <c r="T104" s="467"/>
      <c r="U104" s="468"/>
    </row>
    <row r="105" spans="1:21">
      <c r="A105" s="32">
        <f t="shared" si="1"/>
        <v>19</v>
      </c>
      <c r="B105" s="32" t="s">
        <v>71</v>
      </c>
      <c r="C105" s="45">
        <v>63</v>
      </c>
      <c r="D105" s="45" t="s">
        <v>314</v>
      </c>
      <c r="E105" s="45" t="s">
        <v>316</v>
      </c>
      <c r="F105" s="77">
        <v>147</v>
      </c>
      <c r="G105" s="71" t="s">
        <v>95</v>
      </c>
      <c r="H105" s="71">
        <v>3.3</v>
      </c>
      <c r="I105" s="71">
        <v>1</v>
      </c>
      <c r="J105" s="71">
        <v>4.3</v>
      </c>
      <c r="K105" s="71" t="s">
        <v>246</v>
      </c>
      <c r="L105" s="32"/>
      <c r="N105" s="45" t="s">
        <v>1020</v>
      </c>
      <c r="O105" s="45" t="s">
        <v>1015</v>
      </c>
      <c r="P105" s="45"/>
      <c r="Q105" s="45"/>
      <c r="R105" s="45">
        <v>63</v>
      </c>
      <c r="S105" s="466">
        <v>162</v>
      </c>
      <c r="T105" s="467"/>
      <c r="U105" s="468"/>
    </row>
    <row r="106" spans="1:21">
      <c r="A106" s="32">
        <f t="shared" si="1"/>
        <v>20</v>
      </c>
      <c r="B106" s="32" t="s">
        <v>71</v>
      </c>
      <c r="C106" s="45">
        <v>63</v>
      </c>
      <c r="D106" s="45" t="s">
        <v>314</v>
      </c>
      <c r="E106" s="45" t="s">
        <v>316</v>
      </c>
      <c r="F106" s="77">
        <v>3</v>
      </c>
      <c r="G106" s="71" t="s">
        <v>95</v>
      </c>
      <c r="H106" s="71">
        <v>3.3</v>
      </c>
      <c r="I106" s="71">
        <v>1</v>
      </c>
      <c r="J106" s="71">
        <v>4.3</v>
      </c>
      <c r="K106" s="71" t="s">
        <v>246</v>
      </c>
      <c r="L106" s="32"/>
      <c r="N106" s="45" t="s">
        <v>1020</v>
      </c>
      <c r="O106" s="45" t="s">
        <v>1015</v>
      </c>
      <c r="P106" s="45" t="s">
        <v>408</v>
      </c>
      <c r="Q106" s="45"/>
      <c r="R106" s="45">
        <v>63</v>
      </c>
      <c r="S106" s="466">
        <v>23</v>
      </c>
      <c r="T106" s="467"/>
      <c r="U106" s="468"/>
    </row>
    <row r="107" spans="1:21">
      <c r="A107" s="32">
        <f t="shared" si="1"/>
        <v>21</v>
      </c>
      <c r="B107" s="32" t="s">
        <v>71</v>
      </c>
      <c r="C107" s="45">
        <v>63</v>
      </c>
      <c r="D107" s="45" t="s">
        <v>614</v>
      </c>
      <c r="E107" s="45" t="s">
        <v>1004</v>
      </c>
      <c r="F107" s="77">
        <v>181.7</v>
      </c>
      <c r="G107" s="71" t="s">
        <v>95</v>
      </c>
      <c r="H107" s="71">
        <v>3.3</v>
      </c>
      <c r="I107" s="71">
        <v>1</v>
      </c>
      <c r="J107" s="71">
        <v>4.3</v>
      </c>
      <c r="K107" s="71" t="s">
        <v>246</v>
      </c>
      <c r="L107" s="32"/>
      <c r="N107" s="45" t="s">
        <v>1021</v>
      </c>
      <c r="O107" s="45" t="s">
        <v>598</v>
      </c>
      <c r="P107" s="45"/>
      <c r="Q107" s="45"/>
      <c r="R107" s="45">
        <v>63</v>
      </c>
      <c r="S107" s="466">
        <v>79</v>
      </c>
      <c r="T107" s="467"/>
      <c r="U107" s="468"/>
    </row>
    <row r="108" spans="1:21">
      <c r="A108" s="32">
        <f t="shared" si="1"/>
        <v>22</v>
      </c>
      <c r="B108" s="32" t="s">
        <v>71</v>
      </c>
      <c r="C108" s="45">
        <v>63</v>
      </c>
      <c r="D108" s="45" t="s">
        <v>315</v>
      </c>
      <c r="E108" s="45" t="s">
        <v>349</v>
      </c>
      <c r="F108" s="77">
        <v>216.5</v>
      </c>
      <c r="G108" s="71" t="s">
        <v>95</v>
      </c>
      <c r="H108" s="71">
        <v>3.3</v>
      </c>
      <c r="I108" s="71">
        <v>1</v>
      </c>
      <c r="J108" s="71">
        <v>4.3</v>
      </c>
      <c r="K108" s="71" t="s">
        <v>246</v>
      </c>
      <c r="L108" s="32"/>
      <c r="N108" s="45" t="s">
        <v>1021</v>
      </c>
      <c r="O108" s="45" t="s">
        <v>1022</v>
      </c>
      <c r="P108" s="45"/>
      <c r="Q108" s="45"/>
      <c r="R108" s="45">
        <v>63</v>
      </c>
      <c r="S108" s="466">
        <v>10</v>
      </c>
      <c r="T108" s="467"/>
      <c r="U108" s="468"/>
    </row>
    <row r="109" spans="1:21">
      <c r="A109" s="32">
        <f t="shared" si="1"/>
        <v>23</v>
      </c>
      <c r="B109" s="32" t="s">
        <v>71</v>
      </c>
      <c r="C109" s="45">
        <v>63</v>
      </c>
      <c r="D109" s="45" t="s">
        <v>996</v>
      </c>
      <c r="E109" s="45" t="s">
        <v>75</v>
      </c>
      <c r="F109" s="77">
        <v>98</v>
      </c>
      <c r="G109" s="71" t="s">
        <v>95</v>
      </c>
      <c r="H109" s="71">
        <v>3.3</v>
      </c>
      <c r="I109" s="71">
        <v>1</v>
      </c>
      <c r="J109" s="71">
        <v>4.3</v>
      </c>
      <c r="K109" s="71" t="s">
        <v>246</v>
      </c>
      <c r="L109" s="32"/>
      <c r="N109" s="45" t="s">
        <v>712</v>
      </c>
      <c r="O109" s="45" t="s">
        <v>352</v>
      </c>
      <c r="P109" s="45"/>
      <c r="Q109" s="45"/>
      <c r="R109" s="45">
        <v>63</v>
      </c>
      <c r="S109" s="466">
        <v>18</v>
      </c>
      <c r="T109" s="467"/>
      <c r="U109" s="468"/>
    </row>
    <row r="110" spans="1:21">
      <c r="A110" s="32">
        <f t="shared" si="1"/>
        <v>24</v>
      </c>
      <c r="B110" s="32" t="s">
        <v>71</v>
      </c>
      <c r="C110" s="45">
        <v>63</v>
      </c>
      <c r="D110" s="45" t="s">
        <v>739</v>
      </c>
      <c r="E110" s="45" t="s">
        <v>580</v>
      </c>
      <c r="F110" s="77">
        <v>164</v>
      </c>
      <c r="G110" s="71" t="s">
        <v>95</v>
      </c>
      <c r="H110" s="71">
        <v>3.3</v>
      </c>
      <c r="I110" s="71">
        <v>1</v>
      </c>
      <c r="J110" s="71">
        <v>4.3</v>
      </c>
      <c r="K110" s="71" t="s">
        <v>246</v>
      </c>
      <c r="L110" s="32"/>
      <c r="N110" s="45" t="s">
        <v>159</v>
      </c>
      <c r="O110" s="45" t="s">
        <v>755</v>
      </c>
      <c r="P110" s="45"/>
      <c r="Q110" s="45"/>
      <c r="R110" s="45">
        <v>63</v>
      </c>
      <c r="S110" s="466">
        <v>305</v>
      </c>
      <c r="T110" s="467"/>
      <c r="U110" s="468"/>
    </row>
    <row r="111" spans="1:21">
      <c r="A111" s="32">
        <f t="shared" si="1"/>
        <v>25</v>
      </c>
      <c r="B111" s="32" t="s">
        <v>71</v>
      </c>
      <c r="C111" s="45">
        <v>63</v>
      </c>
      <c r="D111" s="45" t="s">
        <v>739</v>
      </c>
      <c r="E111" s="45" t="s">
        <v>1005</v>
      </c>
      <c r="F111" s="77">
        <v>88</v>
      </c>
      <c r="G111" s="71" t="s">
        <v>95</v>
      </c>
      <c r="H111" s="71">
        <v>3.3</v>
      </c>
      <c r="I111" s="71">
        <v>1</v>
      </c>
      <c r="J111" s="71">
        <v>4.3</v>
      </c>
      <c r="K111" s="71" t="s">
        <v>246</v>
      </c>
      <c r="L111" s="32"/>
      <c r="N111" s="45" t="s">
        <v>343</v>
      </c>
      <c r="O111" s="45" t="s">
        <v>445</v>
      </c>
      <c r="P111" s="45"/>
      <c r="Q111" s="45"/>
      <c r="R111" s="45">
        <v>63</v>
      </c>
      <c r="S111" s="466">
        <v>314.60000000000002</v>
      </c>
      <c r="T111" s="467"/>
      <c r="U111" s="468"/>
    </row>
    <row r="112" spans="1:21">
      <c r="A112" s="32">
        <f t="shared" si="1"/>
        <v>26</v>
      </c>
      <c r="B112" s="32" t="s">
        <v>71</v>
      </c>
      <c r="C112" s="45">
        <v>63</v>
      </c>
      <c r="D112" s="45" t="s">
        <v>739</v>
      </c>
      <c r="E112" s="45" t="s">
        <v>1005</v>
      </c>
      <c r="F112" s="77">
        <v>30</v>
      </c>
      <c r="G112" s="71" t="s">
        <v>95</v>
      </c>
      <c r="H112" s="71">
        <v>3.3</v>
      </c>
      <c r="I112" s="71">
        <v>1</v>
      </c>
      <c r="J112" s="71">
        <v>4.3</v>
      </c>
      <c r="K112" s="71" t="s">
        <v>246</v>
      </c>
      <c r="L112" s="32"/>
      <c r="N112" s="45" t="s">
        <v>383</v>
      </c>
      <c r="O112" s="45" t="s">
        <v>385</v>
      </c>
      <c r="P112" s="45" t="s">
        <v>419</v>
      </c>
      <c r="Q112" s="45"/>
      <c r="R112" s="45">
        <v>63</v>
      </c>
      <c r="S112" s="466">
        <v>16.7</v>
      </c>
      <c r="T112" s="467"/>
      <c r="U112" s="468"/>
    </row>
    <row r="113" spans="1:21">
      <c r="A113" s="32">
        <f t="shared" si="1"/>
        <v>27</v>
      </c>
      <c r="B113" s="32" t="s">
        <v>71</v>
      </c>
      <c r="C113" s="45">
        <v>63</v>
      </c>
      <c r="D113" s="45" t="s">
        <v>1005</v>
      </c>
      <c r="E113" s="45" t="s">
        <v>745</v>
      </c>
      <c r="F113" s="77">
        <v>28</v>
      </c>
      <c r="G113" s="71" t="s">
        <v>95</v>
      </c>
      <c r="H113" s="71">
        <v>3.3</v>
      </c>
      <c r="I113" s="71">
        <v>1</v>
      </c>
      <c r="J113" s="71">
        <v>4.3</v>
      </c>
      <c r="K113" s="71" t="s">
        <v>246</v>
      </c>
      <c r="L113" s="32"/>
      <c r="N113" s="45" t="s">
        <v>383</v>
      </c>
      <c r="O113" s="45" t="s">
        <v>385</v>
      </c>
      <c r="P113" s="45"/>
      <c r="Q113" s="45"/>
      <c r="R113" s="45">
        <v>63</v>
      </c>
      <c r="S113" s="466">
        <v>79.599999999999994</v>
      </c>
      <c r="T113" s="467"/>
      <c r="U113" s="468"/>
    </row>
    <row r="114" spans="1:21">
      <c r="A114" s="32">
        <f t="shared" si="1"/>
        <v>28</v>
      </c>
      <c r="B114" s="32" t="s">
        <v>71</v>
      </c>
      <c r="C114" s="45">
        <v>63</v>
      </c>
      <c r="D114" s="45" t="s">
        <v>1005</v>
      </c>
      <c r="E114" s="45" t="s">
        <v>745</v>
      </c>
      <c r="F114" s="77">
        <v>17.2</v>
      </c>
      <c r="G114" s="71" t="s">
        <v>95</v>
      </c>
      <c r="H114" s="71">
        <v>3.3</v>
      </c>
      <c r="I114" s="71">
        <v>1</v>
      </c>
      <c r="J114" s="71">
        <v>4.3</v>
      </c>
      <c r="K114" s="71" t="s">
        <v>246</v>
      </c>
      <c r="L114" s="32"/>
      <c r="N114" s="45" t="s">
        <v>385</v>
      </c>
      <c r="O114" s="45" t="s">
        <v>76</v>
      </c>
      <c r="P114" s="45"/>
      <c r="Q114" s="45"/>
      <c r="R114" s="45">
        <v>63</v>
      </c>
      <c r="S114" s="466">
        <v>78</v>
      </c>
      <c r="T114" s="467"/>
      <c r="U114" s="468"/>
    </row>
    <row r="115" spans="1:21">
      <c r="A115" s="32">
        <f t="shared" si="1"/>
        <v>29</v>
      </c>
      <c r="B115" s="32" t="s">
        <v>71</v>
      </c>
      <c r="C115" s="45">
        <v>63</v>
      </c>
      <c r="D115" s="45" t="s">
        <v>745</v>
      </c>
      <c r="E115" s="45" t="s">
        <v>1006</v>
      </c>
      <c r="F115" s="77">
        <v>12.7</v>
      </c>
      <c r="G115" s="71" t="s">
        <v>95</v>
      </c>
      <c r="H115" s="71">
        <v>3.3</v>
      </c>
      <c r="I115" s="71">
        <v>1</v>
      </c>
      <c r="J115" s="71">
        <v>4.3</v>
      </c>
      <c r="K115" s="71" t="s">
        <v>246</v>
      </c>
      <c r="L115" s="32"/>
      <c r="N115" s="45" t="s">
        <v>385</v>
      </c>
      <c r="O115" s="45" t="s">
        <v>413</v>
      </c>
      <c r="P115" s="45"/>
      <c r="Q115" s="45"/>
      <c r="R115" s="45">
        <v>63</v>
      </c>
      <c r="S115" s="471">
        <v>12.5</v>
      </c>
      <c r="T115" s="472"/>
      <c r="U115" s="473"/>
    </row>
    <row r="116" spans="1:21">
      <c r="A116" s="32">
        <f t="shared" si="1"/>
        <v>30</v>
      </c>
      <c r="B116" s="32" t="s">
        <v>71</v>
      </c>
      <c r="C116" s="45">
        <v>63</v>
      </c>
      <c r="D116" s="45" t="s">
        <v>1006</v>
      </c>
      <c r="E116" s="45" t="s">
        <v>1007</v>
      </c>
      <c r="F116" s="77">
        <v>12.2</v>
      </c>
      <c r="G116" s="71" t="s">
        <v>95</v>
      </c>
      <c r="H116" s="71">
        <v>3.3</v>
      </c>
      <c r="I116" s="71">
        <v>1</v>
      </c>
      <c r="J116" s="71">
        <v>4.3</v>
      </c>
      <c r="K116" s="71" t="s">
        <v>246</v>
      </c>
      <c r="L116" s="32"/>
      <c r="N116" s="45" t="s">
        <v>413</v>
      </c>
      <c r="O116" s="45" t="s">
        <v>698</v>
      </c>
      <c r="P116" s="45"/>
      <c r="Q116" s="45"/>
      <c r="R116" s="45">
        <v>63</v>
      </c>
      <c r="S116" s="471">
        <v>35.299999999999997</v>
      </c>
      <c r="T116" s="472"/>
      <c r="U116" s="473"/>
    </row>
    <row r="117" spans="1:21">
      <c r="A117" s="32">
        <f t="shared" si="1"/>
        <v>31</v>
      </c>
      <c r="B117" s="32" t="s">
        <v>71</v>
      </c>
      <c r="C117" s="45">
        <v>63</v>
      </c>
      <c r="D117" s="45" t="s">
        <v>1006</v>
      </c>
      <c r="E117" s="45" t="s">
        <v>1008</v>
      </c>
      <c r="F117" s="77">
        <v>36.299999999999997</v>
      </c>
      <c r="G117" s="71" t="s">
        <v>95</v>
      </c>
      <c r="H117" s="71">
        <v>3.3</v>
      </c>
      <c r="I117" s="71">
        <v>1</v>
      </c>
      <c r="J117" s="71">
        <v>4.3</v>
      </c>
      <c r="K117" s="71" t="s">
        <v>246</v>
      </c>
      <c r="L117" s="32"/>
      <c r="N117" s="45" t="s">
        <v>413</v>
      </c>
      <c r="O117" s="45" t="s">
        <v>311</v>
      </c>
      <c r="P117" s="45"/>
      <c r="Q117" s="45"/>
      <c r="R117" s="45">
        <v>63</v>
      </c>
      <c r="S117" s="471">
        <v>75</v>
      </c>
      <c r="T117" s="472"/>
      <c r="U117" s="473"/>
    </row>
    <row r="118" spans="1:21">
      <c r="A118" s="32">
        <f t="shared" si="1"/>
        <v>32</v>
      </c>
      <c r="B118" s="32" t="s">
        <v>71</v>
      </c>
      <c r="C118" s="45">
        <v>63</v>
      </c>
      <c r="D118" s="45" t="s">
        <v>1009</v>
      </c>
      <c r="E118" s="45" t="s">
        <v>747</v>
      </c>
      <c r="F118" s="77">
        <v>12.4</v>
      </c>
      <c r="G118" s="71" t="s">
        <v>95</v>
      </c>
      <c r="H118" s="71">
        <v>3.3</v>
      </c>
      <c r="I118" s="71">
        <v>1</v>
      </c>
      <c r="J118" s="71">
        <v>4.3</v>
      </c>
      <c r="K118" s="71" t="s">
        <v>246</v>
      </c>
      <c r="L118" s="32"/>
      <c r="N118" s="45" t="s">
        <v>163</v>
      </c>
      <c r="O118" s="45" t="s">
        <v>395</v>
      </c>
      <c r="P118" s="45"/>
      <c r="Q118" s="45"/>
      <c r="R118" s="45">
        <v>63</v>
      </c>
      <c r="S118" s="471">
        <v>75</v>
      </c>
      <c r="T118" s="472"/>
      <c r="U118" s="473"/>
    </row>
    <row r="119" spans="1:21">
      <c r="A119" s="32">
        <f t="shared" si="1"/>
        <v>33</v>
      </c>
      <c r="B119" s="32" t="s">
        <v>71</v>
      </c>
      <c r="C119" s="45">
        <v>63</v>
      </c>
      <c r="D119" s="45" t="s">
        <v>1009</v>
      </c>
      <c r="E119" s="45" t="s">
        <v>717</v>
      </c>
      <c r="F119" s="77">
        <v>46</v>
      </c>
      <c r="G119" s="71" t="s">
        <v>95</v>
      </c>
      <c r="H119" s="71">
        <v>3.3</v>
      </c>
      <c r="I119" s="71">
        <v>1</v>
      </c>
      <c r="J119" s="71">
        <v>4.3</v>
      </c>
      <c r="K119" s="71" t="s">
        <v>246</v>
      </c>
      <c r="L119" s="32"/>
      <c r="N119" s="45" t="s">
        <v>338</v>
      </c>
      <c r="O119" s="45" t="s">
        <v>773</v>
      </c>
      <c r="P119" s="45"/>
      <c r="Q119" s="45"/>
      <c r="R119" s="45">
        <v>63</v>
      </c>
      <c r="S119" s="471">
        <v>69</v>
      </c>
      <c r="T119" s="472"/>
      <c r="U119" s="473"/>
    </row>
    <row r="120" spans="1:21">
      <c r="A120" s="32">
        <f t="shared" si="1"/>
        <v>34</v>
      </c>
      <c r="B120" s="32" t="s">
        <v>71</v>
      </c>
      <c r="C120" s="45">
        <v>63</v>
      </c>
      <c r="D120" s="45" t="s">
        <v>1010</v>
      </c>
      <c r="E120" s="45" t="s">
        <v>1011</v>
      </c>
      <c r="F120" s="77">
        <v>17.7</v>
      </c>
      <c r="G120" s="71" t="s">
        <v>95</v>
      </c>
      <c r="H120" s="71">
        <v>3.3</v>
      </c>
      <c r="I120" s="71">
        <v>1</v>
      </c>
      <c r="J120" s="71">
        <v>4.3</v>
      </c>
      <c r="K120" s="71" t="s">
        <v>246</v>
      </c>
      <c r="L120" s="32"/>
      <c r="N120" s="45" t="s">
        <v>338</v>
      </c>
      <c r="O120" s="45" t="s">
        <v>379</v>
      </c>
      <c r="P120" s="45"/>
      <c r="Q120" s="45"/>
      <c r="R120" s="45">
        <v>63</v>
      </c>
      <c r="S120" s="471">
        <v>298.5</v>
      </c>
      <c r="T120" s="472"/>
      <c r="U120" s="473"/>
    </row>
    <row r="121" spans="1:21">
      <c r="A121" s="428"/>
      <c r="B121" s="428"/>
      <c r="C121" s="429" t="s">
        <v>57</v>
      </c>
      <c r="D121" s="429"/>
      <c r="E121" s="429"/>
      <c r="F121" s="429"/>
      <c r="G121" s="429" t="s">
        <v>58</v>
      </c>
      <c r="H121" s="429"/>
      <c r="I121" s="429"/>
      <c r="J121" s="429" t="s">
        <v>34</v>
      </c>
      <c r="K121" s="429"/>
      <c r="L121" s="429"/>
      <c r="N121" s="45" t="s">
        <v>379</v>
      </c>
      <c r="O121" s="45" t="s">
        <v>705</v>
      </c>
      <c r="P121" s="45"/>
      <c r="Q121" s="45"/>
      <c r="R121" s="45">
        <v>63</v>
      </c>
      <c r="S121" s="471">
        <v>115.2</v>
      </c>
      <c r="T121" s="472"/>
      <c r="U121" s="473"/>
    </row>
    <row r="122" spans="1:21">
      <c r="A122" s="402" t="s">
        <v>35</v>
      </c>
      <c r="B122" s="402"/>
      <c r="C122" s="409"/>
      <c r="D122" s="409"/>
      <c r="E122" s="409"/>
      <c r="F122" s="409"/>
      <c r="G122" s="409"/>
      <c r="H122" s="409"/>
      <c r="I122" s="409"/>
      <c r="J122" s="409"/>
      <c r="K122" s="409"/>
      <c r="L122" s="409"/>
      <c r="N122" s="45" t="s">
        <v>705</v>
      </c>
      <c r="O122" s="45" t="s">
        <v>1023</v>
      </c>
      <c r="P122" s="45"/>
      <c r="Q122" s="45"/>
      <c r="R122" s="45">
        <v>63</v>
      </c>
      <c r="S122" s="471">
        <v>22.4</v>
      </c>
      <c r="T122" s="472"/>
      <c r="U122" s="473"/>
    </row>
    <row r="123" spans="1:21">
      <c r="A123" s="402" t="s">
        <v>36</v>
      </c>
      <c r="B123" s="402"/>
      <c r="C123" s="409"/>
      <c r="D123" s="409"/>
      <c r="E123" s="409"/>
      <c r="F123" s="409"/>
      <c r="G123" s="409"/>
      <c r="H123" s="409"/>
      <c r="I123" s="409"/>
      <c r="J123" s="409"/>
      <c r="K123" s="409"/>
      <c r="L123" s="409"/>
      <c r="N123" s="45" t="s">
        <v>705</v>
      </c>
      <c r="O123" s="45" t="s">
        <v>1023</v>
      </c>
      <c r="P123" s="45" t="s">
        <v>408</v>
      </c>
      <c r="Q123" s="45"/>
      <c r="R123" s="45">
        <v>63</v>
      </c>
      <c r="S123" s="471">
        <v>227</v>
      </c>
      <c r="T123" s="472"/>
      <c r="U123" s="473"/>
    </row>
    <row r="124" spans="1:21">
      <c r="A124" s="402" t="s">
        <v>37</v>
      </c>
      <c r="B124" s="402"/>
      <c r="C124" s="409"/>
      <c r="D124" s="409"/>
      <c r="E124" s="409"/>
      <c r="F124" s="409"/>
      <c r="G124" s="409"/>
      <c r="H124" s="409"/>
      <c r="I124" s="409"/>
      <c r="J124" s="409"/>
      <c r="K124" s="409"/>
      <c r="L124" s="409"/>
      <c r="N124" s="45" t="s">
        <v>705</v>
      </c>
      <c r="O124" s="45" t="s">
        <v>719</v>
      </c>
      <c r="P124" s="45"/>
      <c r="Q124" s="45"/>
      <c r="R124" s="45">
        <v>63</v>
      </c>
      <c r="S124" s="471">
        <v>107.3</v>
      </c>
      <c r="T124" s="472"/>
      <c r="U124" s="473"/>
    </row>
    <row r="125" spans="1:21">
      <c r="A125" s="402" t="s">
        <v>38</v>
      </c>
      <c r="B125" s="402"/>
      <c r="C125" s="407"/>
      <c r="D125" s="408"/>
      <c r="E125" s="408"/>
      <c r="F125" s="408"/>
      <c r="G125" s="409"/>
      <c r="H125" s="409"/>
      <c r="I125" s="409"/>
      <c r="J125" s="409"/>
      <c r="K125" s="409"/>
      <c r="L125" s="409"/>
      <c r="N125" s="45" t="s">
        <v>379</v>
      </c>
      <c r="O125" s="45" t="s">
        <v>707</v>
      </c>
      <c r="P125" s="45"/>
      <c r="Q125" s="45"/>
      <c r="R125" s="45">
        <v>63</v>
      </c>
      <c r="S125" s="471">
        <v>90.8</v>
      </c>
      <c r="T125" s="472"/>
      <c r="U125" s="473"/>
    </row>
    <row r="126" spans="1:21">
      <c r="N126" s="45" t="s">
        <v>707</v>
      </c>
      <c r="O126" s="45" t="s">
        <v>711</v>
      </c>
      <c r="P126" s="45"/>
      <c r="Q126" s="45"/>
      <c r="R126" s="45">
        <v>63</v>
      </c>
      <c r="S126" s="471">
        <v>70</v>
      </c>
      <c r="T126" s="472"/>
      <c r="U126" s="473"/>
    </row>
    <row r="127" spans="1:21" ht="10.5" customHeight="1" thickBot="1">
      <c r="N127" s="45" t="s">
        <v>707</v>
      </c>
      <c r="O127" s="45" t="s">
        <v>706</v>
      </c>
      <c r="P127" s="45"/>
      <c r="Q127" s="45"/>
      <c r="R127" s="45">
        <v>63</v>
      </c>
      <c r="S127" s="471">
        <v>61.6</v>
      </c>
      <c r="T127" s="472"/>
      <c r="U127" s="473"/>
    </row>
    <row r="128" spans="1:21">
      <c r="A128" s="316"/>
      <c r="B128" s="318" t="s">
        <v>40</v>
      </c>
      <c r="C128" s="319"/>
      <c r="D128" s="319"/>
      <c r="E128" s="319"/>
      <c r="F128" s="319"/>
      <c r="G128" s="319"/>
      <c r="H128" s="319"/>
      <c r="I128" s="319"/>
      <c r="J128" s="9"/>
      <c r="K128" s="9"/>
      <c r="L128" s="10"/>
      <c r="N128" s="45" t="s">
        <v>706</v>
      </c>
      <c r="O128" s="45" t="s">
        <v>722</v>
      </c>
      <c r="P128" s="45"/>
      <c r="Q128" s="45"/>
      <c r="R128" s="45">
        <v>63</v>
      </c>
      <c r="S128" s="471">
        <v>70</v>
      </c>
      <c r="T128" s="472"/>
      <c r="U128" s="473"/>
    </row>
    <row r="129" spans="1:21">
      <c r="A129" s="317"/>
      <c r="B129" s="321"/>
      <c r="C129" s="322"/>
      <c r="D129" s="322"/>
      <c r="E129" s="322"/>
      <c r="F129" s="322"/>
      <c r="G129" s="322"/>
      <c r="H129" s="322"/>
      <c r="I129" s="322"/>
      <c r="L129" s="11"/>
      <c r="N129" s="45" t="s">
        <v>706</v>
      </c>
      <c r="O129" s="45" t="s">
        <v>181</v>
      </c>
      <c r="P129" s="45"/>
      <c r="Q129" s="45"/>
      <c r="R129" s="45">
        <v>63</v>
      </c>
      <c r="S129" s="471">
        <v>29.6</v>
      </c>
      <c r="T129" s="472"/>
      <c r="U129" s="473"/>
    </row>
    <row r="130" spans="1:21">
      <c r="A130" s="317"/>
      <c r="B130" s="321"/>
      <c r="C130" s="322"/>
      <c r="D130" s="322"/>
      <c r="E130" s="322"/>
      <c r="F130" s="322"/>
      <c r="G130" s="322"/>
      <c r="H130" s="322"/>
      <c r="I130" s="322"/>
      <c r="L130" s="11"/>
      <c r="N130" s="45" t="s">
        <v>308</v>
      </c>
      <c r="O130" s="45" t="s">
        <v>309</v>
      </c>
      <c r="P130" s="45"/>
      <c r="Q130" s="45"/>
      <c r="R130" s="45">
        <v>63</v>
      </c>
      <c r="S130" s="471">
        <v>23.9</v>
      </c>
      <c r="T130" s="472"/>
      <c r="U130" s="473"/>
    </row>
    <row r="131" spans="1:21">
      <c r="A131" s="317"/>
      <c r="B131" s="419"/>
      <c r="C131" s="420"/>
      <c r="D131" s="420"/>
      <c r="E131" s="420"/>
      <c r="F131" s="420"/>
      <c r="G131" s="420"/>
      <c r="H131" s="420"/>
      <c r="I131" s="420"/>
      <c r="L131" s="11"/>
      <c r="N131" s="45" t="s">
        <v>596</v>
      </c>
      <c r="O131" s="45" t="s">
        <v>693</v>
      </c>
      <c r="P131" s="45"/>
      <c r="Q131" s="45"/>
      <c r="R131" s="45">
        <v>63</v>
      </c>
      <c r="S131" s="471">
        <v>48.6</v>
      </c>
      <c r="T131" s="472"/>
      <c r="U131" s="473"/>
    </row>
    <row r="132" spans="1:21" ht="16.5">
      <c r="A132" s="310" t="s">
        <v>54</v>
      </c>
      <c r="B132" s="311"/>
      <c r="C132" s="24" t="s">
        <v>64</v>
      </c>
      <c r="D132" s="25"/>
      <c r="E132" s="25"/>
      <c r="F132" s="25"/>
      <c r="G132" s="25"/>
      <c r="H132" s="25"/>
      <c r="I132" s="25"/>
      <c r="J132" s="25"/>
      <c r="K132" s="25"/>
      <c r="L132" s="26"/>
      <c r="N132" s="45"/>
      <c r="O132" s="45"/>
      <c r="P132" s="45"/>
      <c r="Q132" s="45"/>
      <c r="R132" s="45"/>
      <c r="S132" s="471"/>
      <c r="T132" s="472"/>
      <c r="U132" s="473"/>
    </row>
    <row r="133" spans="1:21" ht="16.5">
      <c r="A133" s="310" t="s">
        <v>59</v>
      </c>
      <c r="B133" s="311"/>
      <c r="C133" s="24" t="s">
        <v>61</v>
      </c>
      <c r="D133" s="25"/>
      <c r="E133" s="25"/>
      <c r="F133" s="25"/>
      <c r="G133" s="25"/>
      <c r="H133" s="25"/>
      <c r="I133" s="25"/>
      <c r="J133" s="25"/>
      <c r="K133" s="25"/>
      <c r="L133" s="26"/>
      <c r="N133" s="45" t="s">
        <v>704</v>
      </c>
      <c r="O133" s="45" t="s">
        <v>431</v>
      </c>
      <c r="P133" s="45" t="s">
        <v>408</v>
      </c>
      <c r="Q133" s="45"/>
      <c r="R133" s="45">
        <v>63</v>
      </c>
      <c r="S133" s="471">
        <v>190.8</v>
      </c>
      <c r="T133" s="472"/>
      <c r="U133" s="473"/>
    </row>
    <row r="134" spans="1:21" ht="16.5">
      <c r="A134" s="324" t="s">
        <v>62</v>
      </c>
      <c r="B134" s="325"/>
      <c r="C134" s="24" t="s">
        <v>63</v>
      </c>
      <c r="D134" s="25"/>
      <c r="E134" s="25"/>
      <c r="F134" s="25"/>
      <c r="G134" s="25"/>
      <c r="H134" s="25"/>
      <c r="I134" s="25"/>
      <c r="J134" s="25"/>
      <c r="K134" s="25"/>
      <c r="L134" s="26"/>
      <c r="N134" s="45" t="s">
        <v>704</v>
      </c>
      <c r="O134" s="45" t="s">
        <v>431</v>
      </c>
      <c r="P134" s="45"/>
      <c r="Q134" s="45"/>
      <c r="R134" s="45">
        <v>63</v>
      </c>
      <c r="S134" s="471">
        <v>11</v>
      </c>
      <c r="T134" s="472"/>
      <c r="U134" s="473"/>
    </row>
    <row r="135" spans="1:21" ht="16.5">
      <c r="A135" s="310" t="s">
        <v>55</v>
      </c>
      <c r="B135" s="311"/>
      <c r="C135" s="24" t="s">
        <v>53</v>
      </c>
      <c r="D135" s="25"/>
      <c r="E135" s="25"/>
      <c r="F135" s="25"/>
      <c r="G135" s="25"/>
      <c r="H135" s="25"/>
      <c r="I135" s="25"/>
      <c r="J135" s="25"/>
      <c r="K135" s="25"/>
      <c r="L135" s="26"/>
      <c r="N135" s="45" t="s">
        <v>431</v>
      </c>
      <c r="O135" s="45" t="s">
        <v>334</v>
      </c>
      <c r="P135" s="45"/>
      <c r="Q135" s="45"/>
      <c r="R135" s="45">
        <v>63</v>
      </c>
      <c r="S135" s="471">
        <v>11</v>
      </c>
      <c r="T135" s="472"/>
      <c r="U135" s="473"/>
    </row>
    <row r="136" spans="1:21" ht="15.75">
      <c r="A136" s="312" t="s">
        <v>1031</v>
      </c>
      <c r="B136" s="313"/>
      <c r="C136" s="313"/>
      <c r="D136" s="313"/>
      <c r="E136" s="313"/>
      <c r="F136" s="313"/>
      <c r="G136" s="313"/>
      <c r="H136" s="313"/>
      <c r="I136" s="313"/>
      <c r="J136" s="313"/>
      <c r="K136" s="313"/>
      <c r="L136" s="314"/>
      <c r="N136" s="45" t="s">
        <v>334</v>
      </c>
      <c r="O136" s="45" t="s">
        <v>412</v>
      </c>
      <c r="P136" s="45"/>
      <c r="Q136" s="45"/>
      <c r="R136" s="45">
        <v>63</v>
      </c>
      <c r="S136" s="471">
        <v>70</v>
      </c>
      <c r="T136" s="472"/>
      <c r="U136" s="473"/>
    </row>
    <row r="137" spans="1:21" ht="15.75">
      <c r="A137" s="18" t="s">
        <v>41</v>
      </c>
      <c r="C137" s="14"/>
      <c r="D137" s="14"/>
      <c r="E137" s="14"/>
      <c r="F137" s="14"/>
      <c r="G137" s="15" t="s">
        <v>42</v>
      </c>
      <c r="H137" s="16"/>
      <c r="I137" s="14"/>
      <c r="J137" s="14"/>
      <c r="K137" s="14"/>
      <c r="L137" s="19"/>
      <c r="N137" s="45" t="s">
        <v>334</v>
      </c>
      <c r="O137" s="45" t="s">
        <v>440</v>
      </c>
      <c r="P137" s="45"/>
      <c r="Q137" s="45"/>
      <c r="R137" s="45">
        <v>63</v>
      </c>
      <c r="S137" s="471">
        <v>133.30000000000001</v>
      </c>
      <c r="T137" s="472"/>
      <c r="U137" s="473"/>
    </row>
    <row r="138" spans="1:21">
      <c r="A138" s="326"/>
      <c r="B138" s="327"/>
      <c r="C138" s="327"/>
      <c r="D138" s="327"/>
      <c r="E138" s="327"/>
      <c r="F138" s="327"/>
      <c r="G138" s="327"/>
      <c r="H138" s="327"/>
      <c r="I138" s="327"/>
      <c r="J138" s="327"/>
      <c r="K138" s="327"/>
      <c r="L138" s="328"/>
      <c r="N138" s="45" t="s">
        <v>440</v>
      </c>
      <c r="O138" s="45" t="s">
        <v>695</v>
      </c>
      <c r="P138" s="45"/>
      <c r="Q138" s="45"/>
      <c r="R138" s="45">
        <v>63</v>
      </c>
      <c r="S138" s="471">
        <v>58</v>
      </c>
      <c r="T138" s="472"/>
      <c r="U138" s="473"/>
    </row>
    <row r="139" spans="1:21" ht="15.75">
      <c r="A139" s="30" t="s">
        <v>120</v>
      </c>
      <c r="B139" s="449"/>
      <c r="C139" s="450"/>
      <c r="D139" s="450"/>
      <c r="E139" s="450"/>
      <c r="F139" s="451"/>
      <c r="G139" s="116" t="s">
        <v>480</v>
      </c>
      <c r="H139" s="450"/>
      <c r="I139" s="450"/>
      <c r="J139" s="450"/>
      <c r="K139" s="450"/>
      <c r="L139" s="452"/>
      <c r="N139" s="45" t="s">
        <v>440</v>
      </c>
      <c r="O139" s="45" t="s">
        <v>409</v>
      </c>
      <c r="P139" s="45"/>
      <c r="Q139" s="45"/>
      <c r="R139" s="45">
        <v>63</v>
      </c>
      <c r="S139" s="471">
        <v>113.8</v>
      </c>
      <c r="T139" s="472"/>
      <c r="U139" s="473"/>
    </row>
    <row r="140" spans="1:21">
      <c r="A140" s="332" t="s">
        <v>44</v>
      </c>
      <c r="B140" s="332" t="s">
        <v>45</v>
      </c>
      <c r="C140" s="332" t="s">
        <v>600</v>
      </c>
      <c r="D140" s="332" t="s">
        <v>69</v>
      </c>
      <c r="E140" s="332" t="s">
        <v>70</v>
      </c>
      <c r="F140" s="332" t="s">
        <v>47</v>
      </c>
      <c r="G140" s="332" t="s">
        <v>79</v>
      </c>
      <c r="H140" s="335" t="s">
        <v>49</v>
      </c>
      <c r="I140" s="335"/>
      <c r="J140" s="335"/>
      <c r="K140" s="332" t="s">
        <v>26</v>
      </c>
      <c r="L140" s="332" t="s">
        <v>50</v>
      </c>
      <c r="N140" s="45" t="s">
        <v>431</v>
      </c>
      <c r="O140" s="45" t="s">
        <v>307</v>
      </c>
      <c r="P140" s="45"/>
      <c r="Q140" s="45"/>
      <c r="R140" s="45">
        <v>63</v>
      </c>
      <c r="S140" s="471">
        <v>58.4</v>
      </c>
      <c r="T140" s="472"/>
      <c r="U140" s="473"/>
    </row>
    <row r="141" spans="1:21" ht="60">
      <c r="A141" s="332"/>
      <c r="B141" s="332"/>
      <c r="C141" s="332"/>
      <c r="D141" s="332"/>
      <c r="E141" s="332"/>
      <c r="F141" s="332"/>
      <c r="G141" s="332"/>
      <c r="H141" s="27" t="s">
        <v>51</v>
      </c>
      <c r="I141" s="28" t="s">
        <v>52</v>
      </c>
      <c r="J141" s="27" t="s">
        <v>56</v>
      </c>
      <c r="K141" s="332"/>
      <c r="L141" s="332"/>
      <c r="N141" s="45"/>
      <c r="O141" s="45"/>
      <c r="P141" s="45"/>
      <c r="Q141" s="45"/>
      <c r="R141" s="45"/>
      <c r="S141" s="471"/>
      <c r="T141" s="472"/>
      <c r="U141" s="473"/>
    </row>
    <row r="142" spans="1:21">
      <c r="A142" s="45">
        <v>1</v>
      </c>
      <c r="B142" s="45" t="s">
        <v>71</v>
      </c>
      <c r="C142" s="45">
        <v>125</v>
      </c>
      <c r="D142" s="45" t="s">
        <v>400</v>
      </c>
      <c r="E142" s="45" t="s">
        <v>308</v>
      </c>
      <c r="F142" s="71">
        <v>65.099999999999994</v>
      </c>
      <c r="G142" s="71" t="s">
        <v>118</v>
      </c>
      <c r="H142" s="71">
        <v>3</v>
      </c>
      <c r="I142" s="45">
        <v>1</v>
      </c>
      <c r="J142" s="45">
        <v>4</v>
      </c>
      <c r="K142" s="45" t="s">
        <v>246</v>
      </c>
      <c r="L142" s="45"/>
      <c r="N142" s="45" t="s">
        <v>693</v>
      </c>
      <c r="O142" s="45" t="s">
        <v>383</v>
      </c>
      <c r="P142" s="45"/>
      <c r="Q142" s="45"/>
      <c r="R142" s="45">
        <v>63</v>
      </c>
      <c r="S142" s="471">
        <v>188</v>
      </c>
      <c r="T142" s="472"/>
      <c r="U142" s="473"/>
    </row>
    <row r="143" spans="1:21">
      <c r="A143" s="45">
        <f>1+A142</f>
        <v>2</v>
      </c>
      <c r="B143" s="45" t="s">
        <v>71</v>
      </c>
      <c r="C143" s="45">
        <v>125</v>
      </c>
      <c r="D143" s="45" t="s">
        <v>596</v>
      </c>
      <c r="E143" s="45" t="s">
        <v>704</v>
      </c>
      <c r="F143" s="71">
        <v>48</v>
      </c>
      <c r="G143" s="71" t="s">
        <v>118</v>
      </c>
      <c r="H143" s="71">
        <v>3</v>
      </c>
      <c r="I143" s="45">
        <v>1</v>
      </c>
      <c r="J143" s="45">
        <v>4</v>
      </c>
      <c r="K143" s="45" t="s">
        <v>246</v>
      </c>
      <c r="L143" s="45"/>
      <c r="N143" s="45" t="s">
        <v>383</v>
      </c>
      <c r="O143" s="45" t="s">
        <v>400</v>
      </c>
      <c r="P143" s="45"/>
      <c r="Q143" s="45"/>
      <c r="R143" s="45">
        <v>63</v>
      </c>
      <c r="S143" s="471">
        <v>21</v>
      </c>
      <c r="T143" s="472"/>
      <c r="U143" s="473"/>
    </row>
    <row r="144" spans="1:21">
      <c r="A144" s="45">
        <f t="shared" ref="A144:A175" si="2">1+A143</f>
        <v>3</v>
      </c>
      <c r="B144" s="45" t="s">
        <v>71</v>
      </c>
      <c r="C144" s="45">
        <v>125</v>
      </c>
      <c r="D144" s="45" t="s">
        <v>704</v>
      </c>
      <c r="E144" s="45" t="s">
        <v>315</v>
      </c>
      <c r="F144" s="71">
        <v>327</v>
      </c>
      <c r="G144" s="71" t="s">
        <v>118</v>
      </c>
      <c r="H144" s="71">
        <v>3</v>
      </c>
      <c r="I144" s="45">
        <v>1</v>
      </c>
      <c r="J144" s="45">
        <v>4</v>
      </c>
      <c r="K144" s="45" t="s">
        <v>246</v>
      </c>
      <c r="L144" s="45"/>
      <c r="N144" s="45" t="s">
        <v>383</v>
      </c>
      <c r="O144" s="45" t="s">
        <v>400</v>
      </c>
      <c r="P144" s="45"/>
      <c r="Q144" s="45"/>
      <c r="R144" s="45">
        <v>63</v>
      </c>
      <c r="S144" s="471">
        <v>1.8</v>
      </c>
      <c r="T144" s="472"/>
      <c r="U144" s="473"/>
    </row>
    <row r="145" spans="1:21">
      <c r="A145" s="45">
        <f t="shared" si="2"/>
        <v>4</v>
      </c>
      <c r="B145" s="45" t="s">
        <v>71</v>
      </c>
      <c r="C145" s="45">
        <v>125</v>
      </c>
      <c r="D145" s="45" t="s">
        <v>400</v>
      </c>
      <c r="E145" s="45" t="s">
        <v>163</v>
      </c>
      <c r="F145" s="71">
        <v>87.9</v>
      </c>
      <c r="G145" s="71" t="s">
        <v>118</v>
      </c>
      <c r="H145" s="71">
        <v>3</v>
      </c>
      <c r="I145" s="45">
        <v>1</v>
      </c>
      <c r="J145" s="45">
        <v>4</v>
      </c>
      <c r="K145" s="45" t="s">
        <v>246</v>
      </c>
      <c r="L145" s="45"/>
      <c r="N145" s="45" t="s">
        <v>1024</v>
      </c>
      <c r="O145" s="45" t="s">
        <v>1025</v>
      </c>
      <c r="P145" s="45"/>
      <c r="Q145" s="45"/>
      <c r="R145" s="45">
        <v>63</v>
      </c>
      <c r="S145" s="471">
        <v>31</v>
      </c>
      <c r="T145" s="472"/>
      <c r="U145" s="473"/>
    </row>
    <row r="146" spans="1:21">
      <c r="A146" s="45">
        <f t="shared" si="2"/>
        <v>5</v>
      </c>
      <c r="B146" s="45" t="s">
        <v>71</v>
      </c>
      <c r="C146" s="45">
        <v>110</v>
      </c>
      <c r="D146" s="45" t="s">
        <v>449</v>
      </c>
      <c r="E146" s="45" t="s">
        <v>101</v>
      </c>
      <c r="F146" s="71">
        <v>19</v>
      </c>
      <c r="G146" s="71" t="s">
        <v>118</v>
      </c>
      <c r="H146" s="71">
        <v>3</v>
      </c>
      <c r="I146" s="45">
        <v>1</v>
      </c>
      <c r="J146" s="45">
        <v>4</v>
      </c>
      <c r="K146" s="45" t="s">
        <v>246</v>
      </c>
      <c r="L146" s="45"/>
      <c r="N146" s="45" t="s">
        <v>327</v>
      </c>
      <c r="O146" s="45" t="s">
        <v>301</v>
      </c>
      <c r="P146" s="45"/>
      <c r="Q146" s="45"/>
      <c r="R146" s="45">
        <v>63</v>
      </c>
      <c r="S146" s="471">
        <v>124</v>
      </c>
      <c r="T146" s="472"/>
      <c r="U146" s="473"/>
    </row>
    <row r="147" spans="1:21">
      <c r="A147" s="45">
        <f t="shared" si="2"/>
        <v>6</v>
      </c>
      <c r="B147" s="45" t="s">
        <v>71</v>
      </c>
      <c r="C147" s="45">
        <v>110</v>
      </c>
      <c r="D147" s="45" t="s">
        <v>101</v>
      </c>
      <c r="E147" s="45" t="s">
        <v>604</v>
      </c>
      <c r="F147" s="71">
        <v>69</v>
      </c>
      <c r="G147" s="71" t="s">
        <v>118</v>
      </c>
      <c r="H147" s="71">
        <v>3</v>
      </c>
      <c r="I147" s="45">
        <v>1</v>
      </c>
      <c r="J147" s="45">
        <v>4</v>
      </c>
      <c r="K147" s="45" t="s">
        <v>246</v>
      </c>
      <c r="L147" s="45"/>
      <c r="N147" s="45" t="s">
        <v>1009</v>
      </c>
      <c r="O147" s="45" t="s">
        <v>1010</v>
      </c>
      <c r="P147" s="45"/>
      <c r="Q147" s="45"/>
      <c r="R147" s="45">
        <v>75</v>
      </c>
      <c r="S147" s="466">
        <v>33.299999999999997</v>
      </c>
      <c r="T147" s="467"/>
      <c r="U147" s="468"/>
    </row>
    <row r="148" spans="1:21">
      <c r="A148" s="45">
        <f t="shared" si="2"/>
        <v>7</v>
      </c>
      <c r="B148" s="45" t="s">
        <v>71</v>
      </c>
      <c r="C148" s="45">
        <v>110</v>
      </c>
      <c r="D148" s="45" t="s">
        <v>270</v>
      </c>
      <c r="E148" s="45" t="s">
        <v>323</v>
      </c>
      <c r="F148" s="71">
        <v>5</v>
      </c>
      <c r="G148" s="71" t="s">
        <v>118</v>
      </c>
      <c r="H148" s="71">
        <v>3</v>
      </c>
      <c r="I148" s="45">
        <v>1</v>
      </c>
      <c r="J148" s="45">
        <v>4</v>
      </c>
      <c r="K148" s="45" t="s">
        <v>246</v>
      </c>
      <c r="L148" s="45"/>
      <c r="N148" s="45" t="s">
        <v>701</v>
      </c>
      <c r="O148" s="45" t="s">
        <v>338</v>
      </c>
      <c r="P148" s="45"/>
      <c r="Q148" s="45"/>
      <c r="R148" s="45">
        <v>75</v>
      </c>
      <c r="S148" s="466">
        <v>282.10000000000002</v>
      </c>
      <c r="T148" s="467"/>
      <c r="U148" s="468"/>
    </row>
    <row r="149" spans="1:21">
      <c r="A149" s="45">
        <f t="shared" si="2"/>
        <v>8</v>
      </c>
      <c r="B149" s="45" t="s">
        <v>71</v>
      </c>
      <c r="C149" s="45">
        <v>110</v>
      </c>
      <c r="D149" s="45" t="s">
        <v>270</v>
      </c>
      <c r="E149" s="45" t="s">
        <v>323</v>
      </c>
      <c r="F149" s="71">
        <v>3</v>
      </c>
      <c r="G149" s="71" t="s">
        <v>118</v>
      </c>
      <c r="H149" s="71">
        <v>3</v>
      </c>
      <c r="I149" s="45">
        <v>1</v>
      </c>
      <c r="J149" s="45">
        <v>4</v>
      </c>
      <c r="K149" s="45" t="s">
        <v>246</v>
      </c>
      <c r="L149" s="45"/>
      <c r="N149" s="45" t="s">
        <v>1022</v>
      </c>
      <c r="O149" s="45" t="s">
        <v>708</v>
      </c>
      <c r="P149" s="45"/>
      <c r="Q149" s="45"/>
      <c r="R149" s="45">
        <v>75</v>
      </c>
      <c r="S149" s="466">
        <v>185</v>
      </c>
      <c r="T149" s="467"/>
      <c r="U149" s="468"/>
    </row>
    <row r="150" spans="1:21">
      <c r="A150" s="45">
        <f t="shared" si="2"/>
        <v>9</v>
      </c>
      <c r="B150" s="45" t="s">
        <v>71</v>
      </c>
      <c r="C150" s="45">
        <v>110</v>
      </c>
      <c r="D150" s="45" t="s">
        <v>270</v>
      </c>
      <c r="E150" s="45" t="s">
        <v>323</v>
      </c>
      <c r="F150" s="71">
        <v>10</v>
      </c>
      <c r="G150" s="71" t="s">
        <v>118</v>
      </c>
      <c r="H150" s="71">
        <v>3</v>
      </c>
      <c r="I150" s="45">
        <v>1</v>
      </c>
      <c r="J150" s="45">
        <v>4</v>
      </c>
      <c r="K150" s="45" t="s">
        <v>246</v>
      </c>
      <c r="L150" s="45"/>
      <c r="N150" s="45" t="s">
        <v>708</v>
      </c>
      <c r="O150" s="45" t="s">
        <v>346</v>
      </c>
      <c r="P150" s="45"/>
      <c r="Q150" s="45"/>
      <c r="R150" s="45">
        <v>75</v>
      </c>
      <c r="S150" s="466">
        <v>95.5</v>
      </c>
      <c r="T150" s="467"/>
      <c r="U150" s="468"/>
    </row>
    <row r="151" spans="1:21">
      <c r="A151" s="45">
        <f t="shared" si="2"/>
        <v>10</v>
      </c>
      <c r="B151" s="45" t="s">
        <v>71</v>
      </c>
      <c r="C151" s="45">
        <v>110</v>
      </c>
      <c r="D151" s="45" t="s">
        <v>414</v>
      </c>
      <c r="E151" s="45" t="s">
        <v>700</v>
      </c>
      <c r="F151" s="71">
        <v>42</v>
      </c>
      <c r="G151" s="71" t="s">
        <v>118</v>
      </c>
      <c r="H151" s="71">
        <v>3</v>
      </c>
      <c r="I151" s="45">
        <v>1</v>
      </c>
      <c r="J151" s="45">
        <v>4</v>
      </c>
      <c r="K151" s="45" t="s">
        <v>246</v>
      </c>
      <c r="L151" s="45"/>
      <c r="N151" s="45" t="s">
        <v>708</v>
      </c>
      <c r="O151" s="45" t="s">
        <v>598</v>
      </c>
      <c r="P151" s="45"/>
      <c r="Q151" s="45"/>
      <c r="R151" s="45">
        <v>75</v>
      </c>
      <c r="S151" s="466">
        <v>129</v>
      </c>
      <c r="T151" s="467"/>
      <c r="U151" s="468"/>
    </row>
    <row r="152" spans="1:21">
      <c r="A152" s="45">
        <f t="shared" si="2"/>
        <v>11</v>
      </c>
      <c r="B152" s="45" t="s">
        <v>71</v>
      </c>
      <c r="C152" s="45">
        <v>110</v>
      </c>
      <c r="D152" s="45" t="s">
        <v>700</v>
      </c>
      <c r="E152" s="45" t="s">
        <v>714</v>
      </c>
      <c r="F152" s="71">
        <v>154.19999999999999</v>
      </c>
      <c r="G152" s="71" t="s">
        <v>118</v>
      </c>
      <c r="H152" s="71">
        <v>3</v>
      </c>
      <c r="I152" s="45">
        <v>1</v>
      </c>
      <c r="J152" s="45">
        <v>4</v>
      </c>
      <c r="K152" s="45" t="s">
        <v>246</v>
      </c>
      <c r="L152" s="45"/>
      <c r="N152" s="45" t="s">
        <v>598</v>
      </c>
      <c r="O152" s="45" t="s">
        <v>658</v>
      </c>
      <c r="P152" s="45"/>
      <c r="Q152" s="45"/>
      <c r="R152" s="45">
        <v>75</v>
      </c>
      <c r="S152" s="466">
        <v>86.6</v>
      </c>
      <c r="T152" s="467"/>
      <c r="U152" s="468"/>
    </row>
    <row r="153" spans="1:21">
      <c r="A153" s="45">
        <f t="shared" si="2"/>
        <v>12</v>
      </c>
      <c r="B153" s="45" t="s">
        <v>71</v>
      </c>
      <c r="C153" s="45">
        <v>110</v>
      </c>
      <c r="D153" s="45" t="s">
        <v>714</v>
      </c>
      <c r="E153" s="45" t="s">
        <v>615</v>
      </c>
      <c r="F153" s="71">
        <v>350</v>
      </c>
      <c r="G153" s="71" t="s">
        <v>118</v>
      </c>
      <c r="H153" s="71">
        <v>3</v>
      </c>
      <c r="I153" s="45">
        <v>1</v>
      </c>
      <c r="J153" s="45">
        <v>4</v>
      </c>
      <c r="K153" s="45" t="s">
        <v>246</v>
      </c>
      <c r="L153" s="45"/>
      <c r="N153" s="45" t="s">
        <v>322</v>
      </c>
      <c r="O153" s="45" t="s">
        <v>304</v>
      </c>
      <c r="P153" s="45" t="s">
        <v>408</v>
      </c>
      <c r="Q153" s="45"/>
      <c r="R153" s="45">
        <v>75</v>
      </c>
      <c r="S153" s="466">
        <v>88</v>
      </c>
      <c r="T153" s="467"/>
      <c r="U153" s="468"/>
    </row>
    <row r="154" spans="1:21">
      <c r="A154" s="45">
        <f t="shared" si="2"/>
        <v>13</v>
      </c>
      <c r="B154" s="45" t="s">
        <v>71</v>
      </c>
      <c r="C154" s="45">
        <v>110</v>
      </c>
      <c r="D154" s="45" t="s">
        <v>714</v>
      </c>
      <c r="E154" s="45" t="s">
        <v>615</v>
      </c>
      <c r="F154" s="71">
        <v>6</v>
      </c>
      <c r="G154" s="71" t="s">
        <v>118</v>
      </c>
      <c r="H154" s="71">
        <v>3</v>
      </c>
      <c r="I154" s="45">
        <v>1</v>
      </c>
      <c r="J154" s="45">
        <v>4</v>
      </c>
      <c r="K154" s="45" t="s">
        <v>246</v>
      </c>
      <c r="L154" s="45"/>
      <c r="N154" s="45" t="s">
        <v>322</v>
      </c>
      <c r="O154" s="45" t="s">
        <v>304</v>
      </c>
      <c r="P154" s="45"/>
      <c r="Q154" s="45"/>
      <c r="R154" s="45">
        <v>75</v>
      </c>
      <c r="S154" s="466">
        <v>69</v>
      </c>
      <c r="T154" s="467"/>
      <c r="U154" s="468"/>
    </row>
    <row r="155" spans="1:21">
      <c r="A155" s="45">
        <f t="shared" si="2"/>
        <v>14</v>
      </c>
      <c r="B155" s="45" t="s">
        <v>71</v>
      </c>
      <c r="C155" s="45">
        <v>110</v>
      </c>
      <c r="D155" s="45" t="s">
        <v>615</v>
      </c>
      <c r="E155" s="45" t="s">
        <v>323</v>
      </c>
      <c r="F155" s="71">
        <v>28.7</v>
      </c>
      <c r="G155" s="71" t="s">
        <v>118</v>
      </c>
      <c r="H155" s="71">
        <v>3</v>
      </c>
      <c r="I155" s="45">
        <v>1</v>
      </c>
      <c r="J155" s="45">
        <v>4</v>
      </c>
      <c r="K155" s="45" t="s">
        <v>246</v>
      </c>
      <c r="L155" s="45"/>
      <c r="N155" s="45" t="s">
        <v>304</v>
      </c>
      <c r="O155" s="45" t="s">
        <v>111</v>
      </c>
      <c r="P155" s="45"/>
      <c r="Q155" s="45"/>
      <c r="R155" s="45">
        <v>75</v>
      </c>
      <c r="S155" s="466">
        <v>27.6</v>
      </c>
      <c r="T155" s="467"/>
      <c r="U155" s="468"/>
    </row>
    <row r="156" spans="1:21">
      <c r="A156" s="45">
        <f t="shared" si="2"/>
        <v>15</v>
      </c>
      <c r="B156" s="45" t="s">
        <v>71</v>
      </c>
      <c r="C156" s="45">
        <v>110</v>
      </c>
      <c r="D156" s="45" t="s">
        <v>414</v>
      </c>
      <c r="E156" s="45" t="s">
        <v>996</v>
      </c>
      <c r="F156" s="71">
        <v>182.8</v>
      </c>
      <c r="G156" s="71" t="s">
        <v>118</v>
      </c>
      <c r="H156" s="71">
        <v>3</v>
      </c>
      <c r="I156" s="45">
        <v>1</v>
      </c>
      <c r="J156" s="45">
        <v>4</v>
      </c>
      <c r="K156" s="45" t="s">
        <v>246</v>
      </c>
      <c r="L156" s="45"/>
      <c r="N156" s="45" t="s">
        <v>111</v>
      </c>
      <c r="O156" s="45" t="s">
        <v>112</v>
      </c>
      <c r="P156" s="45"/>
      <c r="Q156" s="45"/>
      <c r="R156" s="45">
        <v>75</v>
      </c>
      <c r="S156" s="466">
        <v>37.5</v>
      </c>
      <c r="T156" s="467"/>
      <c r="U156" s="468"/>
    </row>
    <row r="157" spans="1:21">
      <c r="A157" s="45">
        <f t="shared" si="2"/>
        <v>16</v>
      </c>
      <c r="B157" s="45" t="s">
        <v>71</v>
      </c>
      <c r="C157" s="45">
        <v>110</v>
      </c>
      <c r="D157" s="45" t="s">
        <v>996</v>
      </c>
      <c r="E157" s="45" t="s">
        <v>686</v>
      </c>
      <c r="F157" s="71">
        <v>152.69999999999999</v>
      </c>
      <c r="G157" s="71" t="s">
        <v>118</v>
      </c>
      <c r="H157" s="71">
        <v>3</v>
      </c>
      <c r="I157" s="45">
        <v>1</v>
      </c>
      <c r="J157" s="45">
        <v>4</v>
      </c>
      <c r="K157" s="45" t="s">
        <v>246</v>
      </c>
      <c r="L157" s="45"/>
      <c r="N157" s="45" t="s">
        <v>112</v>
      </c>
      <c r="O157" s="45" t="s">
        <v>328</v>
      </c>
      <c r="P157" s="45"/>
      <c r="Q157" s="45"/>
      <c r="R157" s="45">
        <v>75</v>
      </c>
      <c r="S157" s="466">
        <v>164.5</v>
      </c>
      <c r="T157" s="467"/>
      <c r="U157" s="468"/>
    </row>
    <row r="158" spans="1:21">
      <c r="A158" s="45">
        <f t="shared" si="2"/>
        <v>17</v>
      </c>
      <c r="B158" s="45" t="s">
        <v>71</v>
      </c>
      <c r="C158" s="45">
        <v>110</v>
      </c>
      <c r="D158" s="45" t="s">
        <v>686</v>
      </c>
      <c r="E158" s="45" t="s">
        <v>659</v>
      </c>
      <c r="F158" s="71">
        <v>8</v>
      </c>
      <c r="G158" s="71" t="s">
        <v>118</v>
      </c>
      <c r="H158" s="71">
        <v>3</v>
      </c>
      <c r="I158" s="45">
        <v>1</v>
      </c>
      <c r="J158" s="45">
        <v>4</v>
      </c>
      <c r="K158" s="45" t="s">
        <v>246</v>
      </c>
      <c r="L158" s="45"/>
      <c r="N158" s="45" t="s">
        <v>328</v>
      </c>
      <c r="O158" s="45" t="s">
        <v>303</v>
      </c>
      <c r="P158" s="45"/>
      <c r="Q158" s="45"/>
      <c r="R158" s="45">
        <v>75</v>
      </c>
      <c r="S158" s="469">
        <v>136.1</v>
      </c>
      <c r="T158" s="469"/>
      <c r="U158" s="469"/>
    </row>
    <row r="159" spans="1:21">
      <c r="A159" s="45">
        <f t="shared" si="2"/>
        <v>18</v>
      </c>
      <c r="B159" s="45" t="s">
        <v>71</v>
      </c>
      <c r="C159" s="45">
        <v>110</v>
      </c>
      <c r="D159" s="45" t="s">
        <v>686</v>
      </c>
      <c r="E159" s="45" t="s">
        <v>659</v>
      </c>
      <c r="F159" s="71">
        <v>177</v>
      </c>
      <c r="G159" s="71" t="s">
        <v>118</v>
      </c>
      <c r="H159" s="71">
        <v>3</v>
      </c>
      <c r="I159" s="45">
        <v>1</v>
      </c>
      <c r="J159" s="45">
        <v>4</v>
      </c>
      <c r="K159" s="45" t="s">
        <v>246</v>
      </c>
      <c r="L159" s="45"/>
      <c r="N159" s="45" t="s">
        <v>303</v>
      </c>
      <c r="O159" s="45" t="s">
        <v>347</v>
      </c>
      <c r="P159" s="45"/>
      <c r="Q159" s="45"/>
      <c r="R159" s="45">
        <v>75</v>
      </c>
      <c r="S159" s="469">
        <v>243</v>
      </c>
      <c r="T159" s="469"/>
      <c r="U159" s="469"/>
    </row>
    <row r="160" spans="1:21">
      <c r="A160" s="45">
        <f t="shared" si="2"/>
        <v>19</v>
      </c>
      <c r="B160" s="45" t="s">
        <v>71</v>
      </c>
      <c r="C160" s="45">
        <v>110</v>
      </c>
      <c r="D160" s="45" t="s">
        <v>171</v>
      </c>
      <c r="E160" s="45" t="s">
        <v>332</v>
      </c>
      <c r="F160" s="71">
        <v>144</v>
      </c>
      <c r="G160" s="71" t="s">
        <v>118</v>
      </c>
      <c r="H160" s="71">
        <v>3</v>
      </c>
      <c r="I160" s="45">
        <v>1</v>
      </c>
      <c r="J160" s="45">
        <v>4</v>
      </c>
      <c r="K160" s="45" t="s">
        <v>246</v>
      </c>
      <c r="L160" s="45"/>
      <c r="N160" s="45" t="s">
        <v>1005</v>
      </c>
      <c r="O160" s="45" t="s">
        <v>1009</v>
      </c>
      <c r="P160" s="45" t="s">
        <v>408</v>
      </c>
      <c r="Q160" s="45"/>
      <c r="R160" s="45">
        <v>75</v>
      </c>
      <c r="S160" s="469">
        <v>62.2</v>
      </c>
      <c r="T160" s="469"/>
      <c r="U160" s="469"/>
    </row>
    <row r="161" spans="1:21">
      <c r="A161" s="45">
        <f t="shared" si="2"/>
        <v>20</v>
      </c>
      <c r="B161" s="45" t="s">
        <v>71</v>
      </c>
      <c r="C161" s="45">
        <v>110</v>
      </c>
      <c r="D161" s="45" t="s">
        <v>332</v>
      </c>
      <c r="E161" s="45" t="s">
        <v>117</v>
      </c>
      <c r="F161" s="71">
        <v>141</v>
      </c>
      <c r="G161" s="71" t="s">
        <v>118</v>
      </c>
      <c r="H161" s="71">
        <v>3</v>
      </c>
      <c r="I161" s="45">
        <v>1</v>
      </c>
      <c r="J161" s="45">
        <v>4</v>
      </c>
      <c r="K161" s="45" t="s">
        <v>246</v>
      </c>
      <c r="L161" s="45"/>
      <c r="N161" s="45" t="s">
        <v>1009</v>
      </c>
      <c r="O161" s="45" t="s">
        <v>687</v>
      </c>
      <c r="P161" s="32"/>
      <c r="Q161" s="32"/>
      <c r="R161" s="45">
        <v>75</v>
      </c>
      <c r="S161" s="469">
        <v>151</v>
      </c>
      <c r="T161" s="469"/>
      <c r="U161" s="469"/>
    </row>
    <row r="162" spans="1:21">
      <c r="A162" s="45">
        <f t="shared" si="2"/>
        <v>21</v>
      </c>
      <c r="B162" s="45" t="s">
        <v>71</v>
      </c>
      <c r="C162" s="45">
        <v>110</v>
      </c>
      <c r="D162" s="45" t="s">
        <v>163</v>
      </c>
      <c r="E162" s="45" t="s">
        <v>597</v>
      </c>
      <c r="F162" s="71">
        <v>31</v>
      </c>
      <c r="G162" s="71" t="s">
        <v>118</v>
      </c>
      <c r="H162" s="71">
        <v>3</v>
      </c>
      <c r="I162" s="45">
        <v>1</v>
      </c>
      <c r="J162" s="45">
        <v>4</v>
      </c>
      <c r="K162" s="45" t="s">
        <v>246</v>
      </c>
      <c r="L162" s="45"/>
      <c r="N162" s="45" t="s">
        <v>446</v>
      </c>
      <c r="O162" s="45" t="s">
        <v>1026</v>
      </c>
      <c r="P162" s="32"/>
      <c r="Q162" s="32"/>
      <c r="R162" s="45">
        <v>75</v>
      </c>
      <c r="S162" s="469">
        <v>72</v>
      </c>
      <c r="T162" s="469"/>
      <c r="U162" s="469"/>
    </row>
    <row r="163" spans="1:21">
      <c r="A163" s="45">
        <f t="shared" si="2"/>
        <v>22</v>
      </c>
      <c r="B163" s="45" t="s">
        <v>71</v>
      </c>
      <c r="C163" s="45">
        <v>110</v>
      </c>
      <c r="D163" s="45" t="s">
        <v>163</v>
      </c>
      <c r="E163" s="45" t="s">
        <v>597</v>
      </c>
      <c r="F163" s="71">
        <v>8</v>
      </c>
      <c r="G163" s="71" t="s">
        <v>118</v>
      </c>
      <c r="H163" s="71">
        <v>3</v>
      </c>
      <c r="I163" s="45">
        <v>1</v>
      </c>
      <c r="J163" s="45">
        <v>4</v>
      </c>
      <c r="K163" s="45" t="s">
        <v>246</v>
      </c>
      <c r="L163" s="45"/>
      <c r="N163" s="45" t="s">
        <v>732</v>
      </c>
      <c r="O163" s="45" t="s">
        <v>718</v>
      </c>
      <c r="P163" s="32"/>
      <c r="Q163" s="32"/>
      <c r="R163" s="45">
        <v>75</v>
      </c>
      <c r="S163" s="469">
        <v>30.2</v>
      </c>
      <c r="T163" s="469"/>
      <c r="U163" s="469"/>
    </row>
    <row r="164" spans="1:21">
      <c r="A164" s="45">
        <f t="shared" si="2"/>
        <v>23</v>
      </c>
      <c r="B164" s="45" t="s">
        <v>71</v>
      </c>
      <c r="C164" s="45">
        <v>110</v>
      </c>
      <c r="D164" s="45" t="s">
        <v>163</v>
      </c>
      <c r="E164" s="45" t="s">
        <v>597</v>
      </c>
      <c r="F164" s="71">
        <v>40</v>
      </c>
      <c r="G164" s="71" t="s">
        <v>118</v>
      </c>
      <c r="H164" s="71">
        <v>3</v>
      </c>
      <c r="I164" s="45">
        <v>1</v>
      </c>
      <c r="J164" s="45">
        <v>4</v>
      </c>
      <c r="K164" s="45" t="s">
        <v>246</v>
      </c>
      <c r="L164" s="45"/>
      <c r="N164" s="45" t="s">
        <v>718</v>
      </c>
      <c r="O164" s="45" t="s">
        <v>702</v>
      </c>
      <c r="P164" s="32"/>
      <c r="Q164" s="32"/>
      <c r="R164" s="45">
        <v>75</v>
      </c>
      <c r="S164" s="469">
        <v>4</v>
      </c>
      <c r="T164" s="469"/>
      <c r="U164" s="469"/>
    </row>
    <row r="165" spans="1:21">
      <c r="A165" s="45">
        <f t="shared" si="2"/>
        <v>24</v>
      </c>
      <c r="B165" s="45" t="s">
        <v>71</v>
      </c>
      <c r="C165" s="45">
        <v>63</v>
      </c>
      <c r="D165" s="45" t="s">
        <v>149</v>
      </c>
      <c r="E165" s="45" t="s">
        <v>1012</v>
      </c>
      <c r="F165" s="71">
        <v>26.3</v>
      </c>
      <c r="G165" s="71" t="s">
        <v>118</v>
      </c>
      <c r="H165" s="71">
        <v>3</v>
      </c>
      <c r="I165" s="45">
        <v>1</v>
      </c>
      <c r="J165" s="45">
        <v>4</v>
      </c>
      <c r="K165" s="45" t="s">
        <v>246</v>
      </c>
      <c r="L165" s="45"/>
      <c r="N165" s="45" t="s">
        <v>702</v>
      </c>
      <c r="O165" s="45" t="s">
        <v>652</v>
      </c>
      <c r="P165" s="32"/>
      <c r="Q165" s="32"/>
      <c r="R165" s="45">
        <v>75</v>
      </c>
      <c r="S165" s="469">
        <v>55.8</v>
      </c>
      <c r="T165" s="469"/>
      <c r="U165" s="469"/>
    </row>
    <row r="166" spans="1:21">
      <c r="A166" s="45">
        <f t="shared" si="2"/>
        <v>25</v>
      </c>
      <c r="B166" s="45" t="s">
        <v>71</v>
      </c>
      <c r="C166" s="45">
        <v>63</v>
      </c>
      <c r="D166" s="45" t="s">
        <v>572</v>
      </c>
      <c r="E166" s="45" t="s">
        <v>1013</v>
      </c>
      <c r="F166" s="71">
        <v>70</v>
      </c>
      <c r="G166" s="71" t="s">
        <v>118</v>
      </c>
      <c r="H166" s="71">
        <v>3</v>
      </c>
      <c r="I166" s="45">
        <v>1</v>
      </c>
      <c r="J166" s="45">
        <v>4</v>
      </c>
      <c r="K166" s="45" t="s">
        <v>246</v>
      </c>
      <c r="L166" s="45"/>
      <c r="N166" s="45" t="s">
        <v>652</v>
      </c>
      <c r="O166" s="45" t="s">
        <v>1015</v>
      </c>
      <c r="P166" s="32"/>
      <c r="Q166" s="32"/>
      <c r="R166" s="45">
        <v>75</v>
      </c>
      <c r="S166" s="469">
        <v>102</v>
      </c>
      <c r="T166" s="469"/>
      <c r="U166" s="469"/>
    </row>
    <row r="167" spans="1:21">
      <c r="A167" s="45">
        <f t="shared" si="2"/>
        <v>26</v>
      </c>
      <c r="B167" s="45" t="s">
        <v>71</v>
      </c>
      <c r="C167" s="45">
        <v>63</v>
      </c>
      <c r="D167" s="45" t="s">
        <v>1013</v>
      </c>
      <c r="E167" s="45" t="s">
        <v>1014</v>
      </c>
      <c r="F167" s="71">
        <v>46.7</v>
      </c>
      <c r="G167" s="71" t="s">
        <v>118</v>
      </c>
      <c r="H167" s="71">
        <v>3</v>
      </c>
      <c r="I167" s="45">
        <v>1</v>
      </c>
      <c r="J167" s="45">
        <v>4</v>
      </c>
      <c r="K167" s="45" t="s">
        <v>246</v>
      </c>
      <c r="L167" s="45"/>
      <c r="N167" s="45" t="s">
        <v>686</v>
      </c>
      <c r="O167" s="45" t="s">
        <v>1027</v>
      </c>
      <c r="P167" s="45"/>
      <c r="Q167" s="45"/>
      <c r="R167" s="45">
        <v>90</v>
      </c>
      <c r="S167" s="469">
        <v>42.5</v>
      </c>
      <c r="T167" s="469"/>
      <c r="U167" s="469"/>
    </row>
    <row r="168" spans="1:21">
      <c r="A168" s="45">
        <f t="shared" si="2"/>
        <v>27</v>
      </c>
      <c r="B168" s="45" t="s">
        <v>71</v>
      </c>
      <c r="C168" s="45">
        <v>63</v>
      </c>
      <c r="D168" s="45" t="s">
        <v>1013</v>
      </c>
      <c r="E168" s="45" t="s">
        <v>657</v>
      </c>
      <c r="F168" s="71">
        <v>27.5</v>
      </c>
      <c r="G168" s="71" t="s">
        <v>118</v>
      </c>
      <c r="H168" s="71">
        <v>3</v>
      </c>
      <c r="I168" s="45">
        <v>1</v>
      </c>
      <c r="J168" s="45">
        <v>4</v>
      </c>
      <c r="K168" s="45" t="s">
        <v>246</v>
      </c>
      <c r="L168" s="45"/>
      <c r="N168" s="45" t="s">
        <v>659</v>
      </c>
      <c r="O168" s="45" t="s">
        <v>739</v>
      </c>
      <c r="P168" s="32"/>
      <c r="Q168" s="32"/>
      <c r="R168" s="45">
        <v>90</v>
      </c>
      <c r="S168" s="469">
        <v>278.5</v>
      </c>
      <c r="T168" s="469"/>
      <c r="U168" s="469"/>
    </row>
    <row r="169" spans="1:21">
      <c r="A169" s="45">
        <f t="shared" si="2"/>
        <v>28</v>
      </c>
      <c r="B169" s="45" t="s">
        <v>71</v>
      </c>
      <c r="C169" s="45">
        <v>63</v>
      </c>
      <c r="D169" s="45" t="s">
        <v>732</v>
      </c>
      <c r="E169" s="45" t="s">
        <v>688</v>
      </c>
      <c r="F169" s="71">
        <v>3</v>
      </c>
      <c r="G169" s="71" t="s">
        <v>118</v>
      </c>
      <c r="H169" s="71">
        <v>3</v>
      </c>
      <c r="I169" s="45">
        <v>1</v>
      </c>
      <c r="J169" s="45">
        <v>4</v>
      </c>
      <c r="K169" s="45" t="s">
        <v>246</v>
      </c>
      <c r="L169" s="45"/>
      <c r="N169" s="45" t="s">
        <v>659</v>
      </c>
      <c r="O169" s="45" t="s">
        <v>687</v>
      </c>
      <c r="P169" s="32"/>
      <c r="Q169" s="32"/>
      <c r="R169" s="45">
        <v>90</v>
      </c>
      <c r="S169" s="469">
        <v>48</v>
      </c>
      <c r="T169" s="469"/>
      <c r="U169" s="469"/>
    </row>
    <row r="170" spans="1:21">
      <c r="A170" s="45">
        <f t="shared" si="2"/>
        <v>29</v>
      </c>
      <c r="B170" s="45" t="s">
        <v>71</v>
      </c>
      <c r="C170" s="45">
        <v>63</v>
      </c>
      <c r="D170" s="45" t="s">
        <v>732</v>
      </c>
      <c r="E170" s="45" t="s">
        <v>688</v>
      </c>
      <c r="F170" s="71">
        <v>32</v>
      </c>
      <c r="G170" s="71" t="s">
        <v>118</v>
      </c>
      <c r="H170" s="71">
        <v>3</v>
      </c>
      <c r="I170" s="45">
        <v>1</v>
      </c>
      <c r="J170" s="45">
        <v>4</v>
      </c>
      <c r="K170" s="45" t="s">
        <v>246</v>
      </c>
      <c r="L170" s="45"/>
      <c r="N170" s="45" t="s">
        <v>687</v>
      </c>
      <c r="O170" s="45" t="s">
        <v>446</v>
      </c>
      <c r="P170" s="32"/>
      <c r="Q170" s="32"/>
      <c r="R170" s="45">
        <v>90</v>
      </c>
      <c r="S170" s="469">
        <v>46.5</v>
      </c>
      <c r="T170" s="469"/>
      <c r="U170" s="469"/>
    </row>
    <row r="171" spans="1:21">
      <c r="A171" s="45">
        <f t="shared" si="2"/>
        <v>30</v>
      </c>
      <c r="B171" s="45" t="s">
        <v>71</v>
      </c>
      <c r="C171" s="45">
        <v>63</v>
      </c>
      <c r="D171" s="45" t="s">
        <v>718</v>
      </c>
      <c r="E171" s="45" t="s">
        <v>652</v>
      </c>
      <c r="F171" s="71">
        <v>3</v>
      </c>
      <c r="G171" s="71" t="s">
        <v>118</v>
      </c>
      <c r="H171" s="71">
        <v>3</v>
      </c>
      <c r="I171" s="45">
        <v>1</v>
      </c>
      <c r="J171" s="45">
        <v>4</v>
      </c>
      <c r="K171" s="45" t="s">
        <v>246</v>
      </c>
      <c r="L171" s="45"/>
      <c r="N171" s="45" t="s">
        <v>687</v>
      </c>
      <c r="O171" s="45" t="s">
        <v>446</v>
      </c>
      <c r="P171" s="45" t="s">
        <v>419</v>
      </c>
      <c r="Q171" s="32"/>
      <c r="R171" s="45">
        <v>90</v>
      </c>
      <c r="S171" s="469">
        <v>5</v>
      </c>
      <c r="T171" s="469"/>
      <c r="U171" s="469"/>
    </row>
    <row r="172" spans="1:21">
      <c r="A172" s="45">
        <f t="shared" si="2"/>
        <v>31</v>
      </c>
      <c r="B172" s="45" t="s">
        <v>71</v>
      </c>
      <c r="C172" s="45">
        <v>63</v>
      </c>
      <c r="D172" s="45" t="s">
        <v>718</v>
      </c>
      <c r="E172" s="45" t="s">
        <v>652</v>
      </c>
      <c r="F172" s="71">
        <v>64.3</v>
      </c>
      <c r="G172" s="71" t="s">
        <v>118</v>
      </c>
      <c r="H172" s="71">
        <v>3</v>
      </c>
      <c r="I172" s="45">
        <v>1</v>
      </c>
      <c r="J172" s="45">
        <v>4</v>
      </c>
      <c r="K172" s="45" t="s">
        <v>246</v>
      </c>
      <c r="L172" s="45"/>
      <c r="N172" s="45" t="s">
        <v>446</v>
      </c>
      <c r="O172" s="45" t="s">
        <v>1028</v>
      </c>
      <c r="P172" s="32"/>
      <c r="Q172" s="32"/>
      <c r="R172" s="45">
        <v>90</v>
      </c>
      <c r="S172" s="469">
        <v>117</v>
      </c>
      <c r="T172" s="469"/>
      <c r="U172" s="469"/>
    </row>
    <row r="173" spans="1:21">
      <c r="A173" s="45">
        <f t="shared" si="2"/>
        <v>32</v>
      </c>
      <c r="B173" s="45" t="s">
        <v>71</v>
      </c>
      <c r="C173" s="45">
        <v>63</v>
      </c>
      <c r="D173" s="45" t="s">
        <v>702</v>
      </c>
      <c r="E173" s="45" t="s">
        <v>727</v>
      </c>
      <c r="F173" s="71">
        <v>125</v>
      </c>
      <c r="G173" s="71" t="s">
        <v>118</v>
      </c>
      <c r="H173" s="71">
        <v>3</v>
      </c>
      <c r="I173" s="45">
        <v>1</v>
      </c>
      <c r="J173" s="45">
        <v>4</v>
      </c>
      <c r="K173" s="45" t="s">
        <v>246</v>
      </c>
      <c r="L173" s="45"/>
      <c r="N173" s="45" t="s">
        <v>446</v>
      </c>
      <c r="O173" s="45" t="s">
        <v>1028</v>
      </c>
      <c r="P173" s="45" t="s">
        <v>397</v>
      </c>
      <c r="Q173" s="32"/>
      <c r="R173" s="45">
        <v>90</v>
      </c>
      <c r="S173" s="469">
        <v>5</v>
      </c>
      <c r="T173" s="469"/>
      <c r="U173" s="469"/>
    </row>
    <row r="174" spans="1:21">
      <c r="A174" s="45">
        <f t="shared" si="2"/>
        <v>33</v>
      </c>
      <c r="B174" s="45" t="s">
        <v>71</v>
      </c>
      <c r="C174" s="45">
        <v>63</v>
      </c>
      <c r="D174" s="45" t="s">
        <v>652</v>
      </c>
      <c r="E174" s="45" t="s">
        <v>694</v>
      </c>
      <c r="F174" s="71">
        <v>3</v>
      </c>
      <c r="G174" s="71" t="s">
        <v>118</v>
      </c>
      <c r="H174" s="71">
        <v>3</v>
      </c>
      <c r="I174" s="45">
        <v>1</v>
      </c>
      <c r="J174" s="45">
        <v>4</v>
      </c>
      <c r="K174" s="45" t="s">
        <v>246</v>
      </c>
      <c r="L174" s="45"/>
      <c r="N174" s="45" t="s">
        <v>1028</v>
      </c>
      <c r="O174" s="45" t="s">
        <v>572</v>
      </c>
      <c r="P174" s="32"/>
      <c r="Q174" s="32"/>
      <c r="R174" s="45">
        <v>90</v>
      </c>
      <c r="S174" s="469">
        <v>43</v>
      </c>
      <c r="T174" s="469"/>
      <c r="U174" s="469"/>
    </row>
    <row r="175" spans="1:21">
      <c r="A175" s="45">
        <f t="shared" si="2"/>
        <v>34</v>
      </c>
      <c r="B175" s="45" t="s">
        <v>71</v>
      </c>
      <c r="C175" s="45">
        <v>63</v>
      </c>
      <c r="D175" s="45" t="s">
        <v>652</v>
      </c>
      <c r="E175" s="45" t="s">
        <v>694</v>
      </c>
      <c r="F175" s="71">
        <v>21</v>
      </c>
      <c r="G175" s="71" t="s">
        <v>118</v>
      </c>
      <c r="H175" s="71">
        <v>3</v>
      </c>
      <c r="I175" s="45">
        <v>1</v>
      </c>
      <c r="J175" s="45">
        <v>4</v>
      </c>
      <c r="K175" s="45" t="s">
        <v>246</v>
      </c>
      <c r="L175" s="45"/>
      <c r="N175" s="45" t="s">
        <v>572</v>
      </c>
      <c r="O175" s="45" t="s">
        <v>732</v>
      </c>
      <c r="P175" s="32"/>
      <c r="Q175" s="32"/>
      <c r="R175" s="45">
        <v>90</v>
      </c>
      <c r="S175" s="469">
        <v>38.299999999999997</v>
      </c>
      <c r="T175" s="469"/>
      <c r="U175" s="469"/>
    </row>
    <row r="176" spans="1:21">
      <c r="A176" s="428"/>
      <c r="B176" s="428"/>
      <c r="C176" s="429" t="s">
        <v>57</v>
      </c>
      <c r="D176" s="429"/>
      <c r="E176" s="429"/>
      <c r="F176" s="429"/>
      <c r="G176" s="429" t="s">
        <v>58</v>
      </c>
      <c r="H176" s="429"/>
      <c r="I176" s="429"/>
      <c r="J176" s="429" t="s">
        <v>34</v>
      </c>
      <c r="K176" s="429"/>
      <c r="L176" s="429"/>
      <c r="N176" s="45" t="s">
        <v>1028</v>
      </c>
      <c r="O176" s="45" t="s">
        <v>1029</v>
      </c>
      <c r="P176" s="32"/>
      <c r="Q176" s="32"/>
      <c r="R176" s="45">
        <v>90</v>
      </c>
      <c r="S176" s="469">
        <v>113</v>
      </c>
      <c r="T176" s="469"/>
      <c r="U176" s="469"/>
    </row>
    <row r="177" spans="1:21">
      <c r="A177" s="402" t="s">
        <v>35</v>
      </c>
      <c r="B177" s="402"/>
      <c r="C177" s="409"/>
      <c r="D177" s="409"/>
      <c r="E177" s="409"/>
      <c r="F177" s="409"/>
      <c r="G177" s="409"/>
      <c r="H177" s="409"/>
      <c r="I177" s="409"/>
      <c r="J177" s="409"/>
      <c r="K177" s="409"/>
      <c r="L177" s="409"/>
      <c r="N177" s="45" t="s">
        <v>1028</v>
      </c>
      <c r="O177" s="45" t="s">
        <v>1029</v>
      </c>
      <c r="P177" s="45" t="s">
        <v>397</v>
      </c>
      <c r="Q177" s="32"/>
      <c r="R177" s="45">
        <v>90</v>
      </c>
      <c r="S177" s="469">
        <v>3</v>
      </c>
      <c r="T177" s="469"/>
      <c r="U177" s="469"/>
    </row>
    <row r="178" spans="1:21">
      <c r="A178" s="402" t="s">
        <v>36</v>
      </c>
      <c r="B178" s="402"/>
      <c r="C178" s="409"/>
      <c r="D178" s="409"/>
      <c r="E178" s="409"/>
      <c r="F178" s="409"/>
      <c r="G178" s="409"/>
      <c r="H178" s="409"/>
      <c r="I178" s="409"/>
      <c r="J178" s="409"/>
      <c r="K178" s="409"/>
      <c r="L178" s="409"/>
      <c r="N178" s="45" t="s">
        <v>1029</v>
      </c>
      <c r="O178" s="45" t="s">
        <v>346</v>
      </c>
      <c r="P178" s="45"/>
      <c r="Q178" s="32"/>
      <c r="R178" s="45">
        <v>90</v>
      </c>
      <c r="S178" s="466">
        <v>663</v>
      </c>
      <c r="T178" s="467"/>
      <c r="U178" s="468"/>
    </row>
    <row r="179" spans="1:21">
      <c r="A179" s="402" t="s">
        <v>37</v>
      </c>
      <c r="B179" s="402"/>
      <c r="C179" s="409"/>
      <c r="D179" s="409"/>
      <c r="E179" s="409"/>
      <c r="F179" s="409"/>
      <c r="G179" s="409"/>
      <c r="H179" s="409"/>
      <c r="I179" s="409"/>
      <c r="J179" s="409"/>
      <c r="K179" s="409"/>
      <c r="L179" s="409"/>
      <c r="N179" s="34" t="s">
        <v>604</v>
      </c>
      <c r="O179" s="34" t="s">
        <v>602</v>
      </c>
      <c r="P179" s="34" t="s">
        <v>408</v>
      </c>
      <c r="Q179" s="32"/>
      <c r="R179" s="34">
        <v>110</v>
      </c>
      <c r="S179" s="469">
        <v>50.9</v>
      </c>
      <c r="T179" s="469"/>
      <c r="U179" s="469"/>
    </row>
    <row r="180" spans="1:21">
      <c r="A180" s="402" t="s">
        <v>38</v>
      </c>
      <c r="B180" s="402"/>
      <c r="C180" s="407"/>
      <c r="D180" s="408"/>
      <c r="E180" s="408"/>
      <c r="F180" s="408"/>
      <c r="G180" s="409"/>
      <c r="H180" s="409"/>
      <c r="I180" s="409"/>
      <c r="J180" s="409"/>
      <c r="K180" s="409"/>
      <c r="L180" s="409"/>
      <c r="N180" s="34" t="s">
        <v>602</v>
      </c>
      <c r="O180" s="34" t="s">
        <v>391</v>
      </c>
      <c r="P180" s="34"/>
      <c r="Q180" s="32"/>
      <c r="R180" s="34">
        <v>110</v>
      </c>
      <c r="S180" s="469">
        <v>9</v>
      </c>
      <c r="T180" s="469"/>
      <c r="U180" s="469"/>
    </row>
    <row r="181" spans="1:21">
      <c r="N181" s="34" t="s">
        <v>602</v>
      </c>
      <c r="O181" s="34" t="s">
        <v>391</v>
      </c>
      <c r="P181" s="34" t="s">
        <v>408</v>
      </c>
      <c r="Q181" s="32"/>
      <c r="R181" s="34">
        <v>110</v>
      </c>
      <c r="S181" s="469">
        <v>16.7</v>
      </c>
      <c r="T181" s="469"/>
      <c r="U181" s="469"/>
    </row>
    <row r="182" spans="1:21" ht="15.75" thickBot="1">
      <c r="N182" s="45" t="s">
        <v>391</v>
      </c>
      <c r="O182" s="45" t="s">
        <v>313</v>
      </c>
      <c r="P182" s="32"/>
      <c r="Q182" s="32"/>
      <c r="R182" s="45">
        <v>110</v>
      </c>
      <c r="S182" s="469">
        <v>151.6</v>
      </c>
      <c r="T182" s="469"/>
      <c r="U182" s="469"/>
    </row>
    <row r="183" spans="1:21">
      <c r="A183" s="316"/>
      <c r="B183" s="318" t="s">
        <v>40</v>
      </c>
      <c r="C183" s="319"/>
      <c r="D183" s="319"/>
      <c r="E183" s="319"/>
      <c r="F183" s="319"/>
      <c r="G183" s="319"/>
      <c r="H183" s="319"/>
      <c r="I183" s="319"/>
      <c r="J183" s="9"/>
      <c r="K183" s="9"/>
      <c r="L183" s="10"/>
      <c r="N183" s="45" t="s">
        <v>313</v>
      </c>
      <c r="O183" s="45" t="s">
        <v>270</v>
      </c>
      <c r="P183" s="34" t="s">
        <v>408</v>
      </c>
      <c r="Q183" s="32"/>
      <c r="R183" s="45">
        <v>110</v>
      </c>
      <c r="S183" s="469">
        <v>20</v>
      </c>
      <c r="T183" s="469"/>
      <c r="U183" s="469"/>
    </row>
    <row r="184" spans="1:21">
      <c r="A184" s="317"/>
      <c r="B184" s="321"/>
      <c r="C184" s="322"/>
      <c r="D184" s="322"/>
      <c r="E184" s="322"/>
      <c r="F184" s="322"/>
      <c r="G184" s="322"/>
      <c r="H184" s="322"/>
      <c r="I184" s="322"/>
      <c r="L184" s="11"/>
      <c r="N184" s="45" t="s">
        <v>270</v>
      </c>
      <c r="O184" s="45" t="s">
        <v>323</v>
      </c>
      <c r="P184" s="34" t="s">
        <v>1030</v>
      </c>
      <c r="Q184" s="32"/>
      <c r="R184" s="45">
        <v>110</v>
      </c>
      <c r="S184" s="466">
        <v>5</v>
      </c>
      <c r="T184" s="467"/>
      <c r="U184" s="468"/>
    </row>
    <row r="185" spans="1:21">
      <c r="A185" s="317"/>
      <c r="B185" s="321"/>
      <c r="C185" s="322"/>
      <c r="D185" s="322"/>
      <c r="E185" s="322"/>
      <c r="F185" s="322"/>
      <c r="G185" s="322"/>
      <c r="H185" s="322"/>
      <c r="I185" s="322"/>
      <c r="L185" s="11"/>
      <c r="N185" s="45" t="s">
        <v>270</v>
      </c>
      <c r="O185" s="45" t="s">
        <v>323</v>
      </c>
      <c r="P185" s="45" t="s">
        <v>397</v>
      </c>
      <c r="Q185" s="32"/>
      <c r="R185" s="45">
        <v>110</v>
      </c>
      <c r="S185" s="469">
        <v>3</v>
      </c>
      <c r="T185" s="469"/>
      <c r="U185" s="469"/>
    </row>
    <row r="186" spans="1:21">
      <c r="A186" s="317"/>
      <c r="B186" s="419"/>
      <c r="C186" s="420"/>
      <c r="D186" s="420"/>
      <c r="E186" s="420"/>
      <c r="F186" s="420"/>
      <c r="G186" s="420"/>
      <c r="H186" s="420"/>
      <c r="I186" s="420"/>
      <c r="L186" s="11"/>
      <c r="N186" s="45" t="s">
        <v>270</v>
      </c>
      <c r="O186" s="45" t="s">
        <v>323</v>
      </c>
      <c r="P186" s="34" t="s">
        <v>408</v>
      </c>
      <c r="Q186" s="32"/>
      <c r="R186" s="45">
        <v>110</v>
      </c>
      <c r="S186" s="469">
        <v>10</v>
      </c>
      <c r="T186" s="469"/>
      <c r="U186" s="469"/>
    </row>
    <row r="187" spans="1:21" ht="16.5">
      <c r="A187" s="310" t="s">
        <v>54</v>
      </c>
      <c r="B187" s="311"/>
      <c r="C187" s="24" t="s">
        <v>64</v>
      </c>
      <c r="D187" s="25"/>
      <c r="E187" s="25"/>
      <c r="F187" s="25"/>
      <c r="G187" s="25"/>
      <c r="H187" s="25"/>
      <c r="I187" s="25"/>
      <c r="J187" s="25"/>
      <c r="K187" s="25"/>
      <c r="L187" s="26"/>
      <c r="N187" s="45" t="s">
        <v>414</v>
      </c>
      <c r="O187" s="45" t="s">
        <v>700</v>
      </c>
      <c r="P187" s="45"/>
      <c r="Q187" s="45"/>
      <c r="R187" s="45">
        <v>110</v>
      </c>
      <c r="S187" s="469">
        <v>42</v>
      </c>
      <c r="T187" s="469"/>
      <c r="U187" s="469"/>
    </row>
    <row r="188" spans="1:21" ht="16.5">
      <c r="A188" s="310" t="s">
        <v>59</v>
      </c>
      <c r="B188" s="311"/>
      <c r="C188" s="24" t="s">
        <v>61</v>
      </c>
      <c r="D188" s="25"/>
      <c r="E188" s="25"/>
      <c r="F188" s="25"/>
      <c r="G188" s="25"/>
      <c r="H188" s="25"/>
      <c r="I188" s="25"/>
      <c r="J188" s="25"/>
      <c r="K188" s="25"/>
      <c r="L188" s="26"/>
      <c r="N188" s="45" t="s">
        <v>700</v>
      </c>
      <c r="O188" s="45" t="s">
        <v>714</v>
      </c>
      <c r="P188" s="45"/>
      <c r="Q188" s="45"/>
      <c r="R188" s="45">
        <v>110</v>
      </c>
      <c r="S188" s="469">
        <v>154.19999999999999</v>
      </c>
      <c r="T188" s="469"/>
      <c r="U188" s="469"/>
    </row>
    <row r="189" spans="1:21" ht="16.5">
      <c r="A189" s="324" t="s">
        <v>62</v>
      </c>
      <c r="B189" s="325"/>
      <c r="C189" s="24" t="s">
        <v>63</v>
      </c>
      <c r="D189" s="25"/>
      <c r="E189" s="25"/>
      <c r="F189" s="25"/>
      <c r="G189" s="25"/>
      <c r="H189" s="25"/>
      <c r="I189" s="25"/>
      <c r="J189" s="25"/>
      <c r="K189" s="25"/>
      <c r="L189" s="26"/>
      <c r="N189" s="129" t="s">
        <v>714</v>
      </c>
      <c r="O189" s="129" t="s">
        <v>615</v>
      </c>
      <c r="P189" s="129"/>
      <c r="Q189" s="129"/>
      <c r="R189" s="129">
        <v>110</v>
      </c>
      <c r="S189" s="470">
        <v>350</v>
      </c>
      <c r="T189" s="470"/>
      <c r="U189" s="470"/>
    </row>
    <row r="190" spans="1:21" ht="16.5">
      <c r="A190" s="310" t="s">
        <v>55</v>
      </c>
      <c r="B190" s="311"/>
      <c r="C190" s="24" t="s">
        <v>53</v>
      </c>
      <c r="D190" s="25"/>
      <c r="E190" s="25"/>
      <c r="F190" s="25"/>
      <c r="G190" s="25"/>
      <c r="H190" s="25"/>
      <c r="I190" s="25"/>
      <c r="J190" s="25"/>
      <c r="K190" s="25"/>
      <c r="L190" s="26"/>
      <c r="N190" s="45" t="s">
        <v>714</v>
      </c>
      <c r="O190" s="45" t="s">
        <v>615</v>
      </c>
      <c r="P190" s="45" t="s">
        <v>397</v>
      </c>
      <c r="Q190" s="45"/>
      <c r="R190" s="45">
        <v>110</v>
      </c>
      <c r="S190" s="470">
        <v>6</v>
      </c>
      <c r="T190" s="470"/>
      <c r="U190" s="470"/>
    </row>
    <row r="191" spans="1:21" ht="15.75">
      <c r="A191" s="312" t="s">
        <v>1031</v>
      </c>
      <c r="B191" s="313"/>
      <c r="C191" s="313"/>
      <c r="D191" s="313"/>
      <c r="E191" s="313"/>
      <c r="F191" s="313"/>
      <c r="G191" s="313"/>
      <c r="H191" s="313"/>
      <c r="I191" s="313"/>
      <c r="J191" s="313"/>
      <c r="K191" s="313"/>
      <c r="L191" s="314"/>
      <c r="N191" s="45" t="s">
        <v>615</v>
      </c>
      <c r="O191" s="45" t="s">
        <v>323</v>
      </c>
      <c r="P191" s="45"/>
      <c r="Q191" s="45"/>
      <c r="R191" s="45">
        <v>110</v>
      </c>
      <c r="S191" s="470">
        <v>28.7</v>
      </c>
      <c r="T191" s="470"/>
      <c r="U191" s="470"/>
    </row>
    <row r="192" spans="1:21" ht="15.75">
      <c r="A192" s="18" t="s">
        <v>41</v>
      </c>
      <c r="C192" s="14"/>
      <c r="D192" s="14"/>
      <c r="E192" s="14"/>
      <c r="F192" s="14"/>
      <c r="G192" s="15" t="s">
        <v>42</v>
      </c>
      <c r="H192" s="16"/>
      <c r="I192" s="14"/>
      <c r="J192" s="14"/>
      <c r="K192" s="14"/>
      <c r="L192" s="19"/>
      <c r="N192" s="45" t="s">
        <v>414</v>
      </c>
      <c r="O192" s="45" t="s">
        <v>996</v>
      </c>
      <c r="P192" s="45"/>
      <c r="Q192" s="45"/>
      <c r="R192" s="45">
        <v>110</v>
      </c>
      <c r="S192" s="470">
        <v>182.8</v>
      </c>
      <c r="T192" s="470"/>
      <c r="U192" s="470"/>
    </row>
    <row r="193" spans="1:21">
      <c r="A193" s="326"/>
      <c r="B193" s="327"/>
      <c r="C193" s="327"/>
      <c r="D193" s="327"/>
      <c r="E193" s="327"/>
      <c r="F193" s="327"/>
      <c r="G193" s="327"/>
      <c r="H193" s="327"/>
      <c r="I193" s="327"/>
      <c r="J193" s="327"/>
      <c r="K193" s="327"/>
      <c r="L193" s="328"/>
      <c r="N193" s="45" t="s">
        <v>996</v>
      </c>
      <c r="O193" s="45" t="s">
        <v>686</v>
      </c>
      <c r="P193" s="45"/>
      <c r="Q193" s="45"/>
      <c r="R193" s="45">
        <v>110</v>
      </c>
      <c r="S193" s="470">
        <v>152.69999999999999</v>
      </c>
      <c r="T193" s="470"/>
      <c r="U193" s="470"/>
    </row>
    <row r="194" spans="1:21" ht="15.75">
      <c r="A194" s="30" t="s">
        <v>120</v>
      </c>
      <c r="B194" s="449"/>
      <c r="C194" s="450"/>
      <c r="D194" s="450"/>
      <c r="E194" s="450"/>
      <c r="F194" s="451"/>
      <c r="G194" s="116" t="s">
        <v>480</v>
      </c>
      <c r="H194" s="450"/>
      <c r="I194" s="450"/>
      <c r="J194" s="450"/>
      <c r="K194" s="450"/>
      <c r="L194" s="452"/>
      <c r="N194" s="45" t="s">
        <v>686</v>
      </c>
      <c r="O194" s="45" t="s">
        <v>659</v>
      </c>
      <c r="P194" s="45" t="s">
        <v>397</v>
      </c>
      <c r="Q194" s="45"/>
      <c r="R194" s="45">
        <v>110</v>
      </c>
      <c r="S194" s="470">
        <v>8</v>
      </c>
      <c r="T194" s="470"/>
      <c r="U194" s="470"/>
    </row>
    <row r="195" spans="1:21">
      <c r="A195" s="332" t="s">
        <v>44</v>
      </c>
      <c r="B195" s="332" t="s">
        <v>45</v>
      </c>
      <c r="C195" s="332" t="s">
        <v>600</v>
      </c>
      <c r="D195" s="332" t="s">
        <v>69</v>
      </c>
      <c r="E195" s="332" t="s">
        <v>70</v>
      </c>
      <c r="F195" s="332" t="s">
        <v>47</v>
      </c>
      <c r="G195" s="332" t="s">
        <v>79</v>
      </c>
      <c r="H195" s="335" t="s">
        <v>49</v>
      </c>
      <c r="I195" s="335"/>
      <c r="J195" s="335"/>
      <c r="K195" s="332" t="s">
        <v>26</v>
      </c>
      <c r="L195" s="332" t="s">
        <v>50</v>
      </c>
      <c r="N195" s="45" t="s">
        <v>686</v>
      </c>
      <c r="O195" s="45" t="s">
        <v>659</v>
      </c>
      <c r="P195" s="45"/>
      <c r="Q195" s="45"/>
      <c r="R195" s="45">
        <v>110</v>
      </c>
      <c r="S195" s="470">
        <v>177</v>
      </c>
      <c r="T195" s="470"/>
      <c r="U195" s="470"/>
    </row>
    <row r="196" spans="1:21" ht="60">
      <c r="A196" s="332"/>
      <c r="B196" s="332"/>
      <c r="C196" s="332"/>
      <c r="D196" s="332"/>
      <c r="E196" s="332"/>
      <c r="F196" s="332"/>
      <c r="G196" s="332"/>
      <c r="H196" s="27" t="s">
        <v>51</v>
      </c>
      <c r="I196" s="28" t="s">
        <v>52</v>
      </c>
      <c r="J196" s="27" t="s">
        <v>56</v>
      </c>
      <c r="K196" s="332"/>
      <c r="L196" s="332"/>
      <c r="N196" s="45" t="s">
        <v>171</v>
      </c>
      <c r="O196" s="45" t="s">
        <v>332</v>
      </c>
      <c r="P196" s="45"/>
      <c r="Q196" s="45"/>
      <c r="R196" s="45">
        <v>110</v>
      </c>
      <c r="S196" s="466">
        <v>144</v>
      </c>
      <c r="T196" s="467"/>
      <c r="U196" s="468"/>
    </row>
    <row r="197" spans="1:21">
      <c r="A197" s="32">
        <v>1</v>
      </c>
      <c r="B197" s="32" t="s">
        <v>71</v>
      </c>
      <c r="C197" s="45">
        <v>110</v>
      </c>
      <c r="D197" s="34" t="s">
        <v>604</v>
      </c>
      <c r="E197" s="34" t="s">
        <v>602</v>
      </c>
      <c r="F197" s="131">
        <v>50.9</v>
      </c>
      <c r="G197" s="45" t="s">
        <v>95</v>
      </c>
      <c r="H197" s="45">
        <v>3.3</v>
      </c>
      <c r="I197" s="45">
        <v>1</v>
      </c>
      <c r="J197" s="45">
        <v>4.3</v>
      </c>
      <c r="K197" s="45" t="s">
        <v>246</v>
      </c>
      <c r="L197" s="32"/>
      <c r="N197" s="45" t="s">
        <v>332</v>
      </c>
      <c r="O197" s="45" t="s">
        <v>117</v>
      </c>
      <c r="P197" s="45"/>
      <c r="Q197" s="45"/>
      <c r="R197" s="45">
        <v>110</v>
      </c>
      <c r="S197" s="466">
        <v>141</v>
      </c>
      <c r="T197" s="467"/>
      <c r="U197" s="468"/>
    </row>
    <row r="198" spans="1:21">
      <c r="A198" s="32">
        <f>1+A197</f>
        <v>2</v>
      </c>
      <c r="B198" s="32" t="s">
        <v>71</v>
      </c>
      <c r="C198" s="45">
        <v>110</v>
      </c>
      <c r="D198" s="34" t="s">
        <v>602</v>
      </c>
      <c r="E198" s="34" t="s">
        <v>391</v>
      </c>
      <c r="F198" s="131">
        <v>9</v>
      </c>
      <c r="G198" s="45" t="s">
        <v>95</v>
      </c>
      <c r="H198" s="45">
        <v>3.3</v>
      </c>
      <c r="I198" s="45">
        <v>1</v>
      </c>
      <c r="J198" s="45">
        <v>4.3</v>
      </c>
      <c r="K198" s="45" t="s">
        <v>246</v>
      </c>
      <c r="L198" s="32"/>
      <c r="N198" s="45" t="s">
        <v>163</v>
      </c>
      <c r="O198" s="45" t="s">
        <v>597</v>
      </c>
      <c r="P198" s="45" t="s">
        <v>408</v>
      </c>
      <c r="Q198" s="45"/>
      <c r="R198" s="45">
        <v>110</v>
      </c>
      <c r="S198" s="466">
        <v>31</v>
      </c>
      <c r="T198" s="467"/>
      <c r="U198" s="468"/>
    </row>
    <row r="199" spans="1:21">
      <c r="A199" s="32">
        <f t="shared" ref="A199:A254" si="3">1+A198</f>
        <v>3</v>
      </c>
      <c r="B199" s="32" t="s">
        <v>71</v>
      </c>
      <c r="C199" s="45">
        <v>110</v>
      </c>
      <c r="D199" s="34" t="s">
        <v>602</v>
      </c>
      <c r="E199" s="34" t="s">
        <v>391</v>
      </c>
      <c r="F199" s="131">
        <v>16.7</v>
      </c>
      <c r="G199" s="45" t="s">
        <v>95</v>
      </c>
      <c r="H199" s="45">
        <v>3.3</v>
      </c>
      <c r="I199" s="45">
        <v>1</v>
      </c>
      <c r="J199" s="45">
        <v>4.3</v>
      </c>
      <c r="K199" s="45" t="s">
        <v>246</v>
      </c>
      <c r="L199" s="71"/>
      <c r="N199" s="45" t="s">
        <v>163</v>
      </c>
      <c r="O199" s="45" t="s">
        <v>597</v>
      </c>
      <c r="P199" s="45" t="s">
        <v>1030</v>
      </c>
      <c r="Q199" s="45"/>
      <c r="R199" s="45">
        <v>110</v>
      </c>
      <c r="S199" s="466">
        <v>8</v>
      </c>
      <c r="T199" s="467"/>
      <c r="U199" s="468"/>
    </row>
    <row r="200" spans="1:21">
      <c r="A200" s="32">
        <f t="shared" si="3"/>
        <v>4</v>
      </c>
      <c r="B200" s="32" t="s">
        <v>71</v>
      </c>
      <c r="C200" s="45">
        <v>110</v>
      </c>
      <c r="D200" s="45" t="s">
        <v>391</v>
      </c>
      <c r="E200" s="45" t="s">
        <v>313</v>
      </c>
      <c r="F200" s="131">
        <v>151.6</v>
      </c>
      <c r="G200" s="45" t="s">
        <v>95</v>
      </c>
      <c r="H200" s="45">
        <v>3.3</v>
      </c>
      <c r="I200" s="45">
        <v>1</v>
      </c>
      <c r="J200" s="45">
        <v>4.3</v>
      </c>
      <c r="K200" s="45" t="s">
        <v>246</v>
      </c>
      <c r="L200" s="71"/>
      <c r="N200" s="45" t="s">
        <v>163</v>
      </c>
      <c r="O200" s="45" t="s">
        <v>597</v>
      </c>
      <c r="P200" s="45"/>
      <c r="Q200" s="45"/>
      <c r="R200" s="45">
        <v>110</v>
      </c>
      <c r="S200" s="466">
        <v>40</v>
      </c>
      <c r="T200" s="467"/>
      <c r="U200" s="468"/>
    </row>
    <row r="201" spans="1:21">
      <c r="A201" s="32">
        <f t="shared" si="3"/>
        <v>5</v>
      </c>
      <c r="B201" s="32" t="s">
        <v>71</v>
      </c>
      <c r="C201" s="45">
        <v>110</v>
      </c>
      <c r="D201" s="45" t="s">
        <v>313</v>
      </c>
      <c r="E201" s="45" t="s">
        <v>270</v>
      </c>
      <c r="F201" s="131">
        <v>20</v>
      </c>
      <c r="G201" s="45" t="s">
        <v>95</v>
      </c>
      <c r="H201" s="45">
        <v>3.3</v>
      </c>
      <c r="I201" s="45">
        <v>1</v>
      </c>
      <c r="J201" s="45">
        <v>4.3</v>
      </c>
      <c r="K201" s="45" t="s">
        <v>246</v>
      </c>
      <c r="L201" s="71"/>
      <c r="N201" s="45"/>
      <c r="O201" s="45"/>
      <c r="P201" s="45"/>
      <c r="Q201" s="45"/>
      <c r="R201" s="45"/>
      <c r="S201" s="466"/>
      <c r="T201" s="467"/>
      <c r="U201" s="468"/>
    </row>
    <row r="202" spans="1:21">
      <c r="A202" s="32">
        <f t="shared" si="3"/>
        <v>6</v>
      </c>
      <c r="B202" s="32" t="s">
        <v>71</v>
      </c>
      <c r="C202" s="45">
        <v>75</v>
      </c>
      <c r="D202" s="45" t="s">
        <v>1009</v>
      </c>
      <c r="E202" s="45" t="s">
        <v>1010</v>
      </c>
      <c r="F202" s="131">
        <v>33.299999999999997</v>
      </c>
      <c r="G202" s="45" t="s">
        <v>95</v>
      </c>
      <c r="H202" s="45">
        <v>3.3</v>
      </c>
      <c r="I202" s="45">
        <v>1</v>
      </c>
      <c r="J202" s="45">
        <v>4.3</v>
      </c>
      <c r="K202" s="45" t="s">
        <v>246</v>
      </c>
      <c r="L202" s="71"/>
      <c r="N202" s="45"/>
      <c r="O202" s="45"/>
      <c r="P202" s="45"/>
      <c r="Q202" s="45"/>
      <c r="R202" s="45"/>
      <c r="S202" s="466"/>
      <c r="T202" s="467"/>
      <c r="U202" s="468"/>
    </row>
    <row r="203" spans="1:21">
      <c r="A203" s="32">
        <f t="shared" si="3"/>
        <v>7</v>
      </c>
      <c r="B203" s="32" t="s">
        <v>71</v>
      </c>
      <c r="C203" s="45">
        <v>75</v>
      </c>
      <c r="D203" s="45" t="s">
        <v>701</v>
      </c>
      <c r="E203" s="45" t="s">
        <v>338</v>
      </c>
      <c r="F203" s="131">
        <v>282.10000000000002</v>
      </c>
      <c r="G203" s="45" t="s">
        <v>95</v>
      </c>
      <c r="H203" s="45">
        <v>3.3</v>
      </c>
      <c r="I203" s="45">
        <v>1</v>
      </c>
      <c r="J203" s="45">
        <v>4.3</v>
      </c>
      <c r="K203" s="45" t="s">
        <v>246</v>
      </c>
      <c r="L203" s="71"/>
      <c r="N203" s="45"/>
      <c r="O203" s="45"/>
      <c r="P203" s="45"/>
      <c r="Q203" s="45"/>
      <c r="R203" s="45"/>
      <c r="S203" s="466"/>
      <c r="T203" s="467"/>
      <c r="U203" s="468"/>
    </row>
    <row r="204" spans="1:21">
      <c r="A204" s="32">
        <f t="shared" si="3"/>
        <v>8</v>
      </c>
      <c r="B204" s="32" t="s">
        <v>71</v>
      </c>
      <c r="C204" s="45">
        <v>75</v>
      </c>
      <c r="D204" s="45" t="s">
        <v>1022</v>
      </c>
      <c r="E204" s="45" t="s">
        <v>708</v>
      </c>
      <c r="F204" s="131">
        <v>185</v>
      </c>
      <c r="G204" s="45" t="s">
        <v>95</v>
      </c>
      <c r="H204" s="45">
        <v>3.3</v>
      </c>
      <c r="I204" s="45">
        <v>1</v>
      </c>
      <c r="J204" s="45">
        <v>4.3</v>
      </c>
      <c r="K204" s="45" t="s">
        <v>246</v>
      </c>
      <c r="L204" s="71"/>
      <c r="N204" s="45"/>
      <c r="O204" s="45"/>
      <c r="P204" s="45"/>
      <c r="Q204" s="45"/>
      <c r="R204" s="45"/>
      <c r="S204" s="466"/>
      <c r="T204" s="467"/>
      <c r="U204" s="468"/>
    </row>
    <row r="205" spans="1:21">
      <c r="A205" s="32">
        <f t="shared" si="3"/>
        <v>9</v>
      </c>
      <c r="B205" s="32" t="s">
        <v>71</v>
      </c>
      <c r="C205" s="45">
        <v>75</v>
      </c>
      <c r="D205" s="45" t="s">
        <v>708</v>
      </c>
      <c r="E205" s="45" t="s">
        <v>346</v>
      </c>
      <c r="F205" s="131">
        <v>95.5</v>
      </c>
      <c r="G205" s="45" t="s">
        <v>95</v>
      </c>
      <c r="H205" s="45">
        <v>3.3</v>
      </c>
      <c r="I205" s="45">
        <v>1</v>
      </c>
      <c r="J205" s="45">
        <v>4.3</v>
      </c>
      <c r="K205" s="45" t="s">
        <v>246</v>
      </c>
      <c r="L205" s="71"/>
      <c r="N205" s="45" t="s">
        <v>449</v>
      </c>
      <c r="O205" s="45" t="s">
        <v>101</v>
      </c>
      <c r="P205" s="45"/>
      <c r="Q205" s="45"/>
      <c r="R205" s="45">
        <v>110</v>
      </c>
      <c r="S205" s="466">
        <v>19</v>
      </c>
      <c r="T205" s="467"/>
      <c r="U205" s="468"/>
    </row>
    <row r="206" spans="1:21">
      <c r="A206" s="32">
        <f t="shared" si="3"/>
        <v>10</v>
      </c>
      <c r="B206" s="32" t="s">
        <v>71</v>
      </c>
      <c r="C206" s="45">
        <v>75</v>
      </c>
      <c r="D206" s="45" t="s">
        <v>708</v>
      </c>
      <c r="E206" s="45" t="s">
        <v>598</v>
      </c>
      <c r="F206" s="131">
        <v>129</v>
      </c>
      <c r="G206" s="45" t="s">
        <v>95</v>
      </c>
      <c r="H206" s="45">
        <v>3.3</v>
      </c>
      <c r="I206" s="45">
        <v>1</v>
      </c>
      <c r="J206" s="45">
        <v>4.3</v>
      </c>
      <c r="K206" s="45" t="s">
        <v>246</v>
      </c>
      <c r="L206" s="71"/>
      <c r="N206" s="45" t="s">
        <v>101</v>
      </c>
      <c r="O206" s="45" t="s">
        <v>604</v>
      </c>
      <c r="P206" s="45"/>
      <c r="Q206" s="45"/>
      <c r="R206" s="45">
        <v>110</v>
      </c>
      <c r="S206" s="466">
        <v>69</v>
      </c>
      <c r="T206" s="467"/>
      <c r="U206" s="468"/>
    </row>
    <row r="207" spans="1:21">
      <c r="A207" s="32">
        <f t="shared" si="3"/>
        <v>11</v>
      </c>
      <c r="B207" s="32" t="s">
        <v>71</v>
      </c>
      <c r="C207" s="45">
        <v>75</v>
      </c>
      <c r="D207" s="45" t="s">
        <v>598</v>
      </c>
      <c r="E207" s="45" t="s">
        <v>658</v>
      </c>
      <c r="F207" s="131">
        <v>86.6</v>
      </c>
      <c r="G207" s="45" t="s">
        <v>95</v>
      </c>
      <c r="H207" s="45">
        <v>3.3</v>
      </c>
      <c r="I207" s="45">
        <v>1</v>
      </c>
      <c r="J207" s="45">
        <v>4.3</v>
      </c>
      <c r="K207" s="45" t="s">
        <v>246</v>
      </c>
      <c r="L207" s="71"/>
      <c r="N207" s="45" t="s">
        <v>400</v>
      </c>
      <c r="O207" s="45" t="s">
        <v>308</v>
      </c>
      <c r="P207" s="45"/>
      <c r="Q207" s="45"/>
      <c r="R207" s="45">
        <v>125</v>
      </c>
      <c r="S207" s="466">
        <v>65.099999999999994</v>
      </c>
      <c r="T207" s="467"/>
      <c r="U207" s="468"/>
    </row>
    <row r="208" spans="1:21">
      <c r="A208" s="32">
        <f t="shared" si="3"/>
        <v>12</v>
      </c>
      <c r="B208" s="32" t="s">
        <v>71</v>
      </c>
      <c r="C208" s="45">
        <v>75</v>
      </c>
      <c r="D208" s="45" t="s">
        <v>322</v>
      </c>
      <c r="E208" s="45" t="s">
        <v>304</v>
      </c>
      <c r="F208" s="131">
        <v>88</v>
      </c>
      <c r="G208" s="45" t="s">
        <v>95</v>
      </c>
      <c r="H208" s="45">
        <v>3.3</v>
      </c>
      <c r="I208" s="45">
        <v>1</v>
      </c>
      <c r="J208" s="45">
        <v>4.3</v>
      </c>
      <c r="K208" s="45" t="s">
        <v>246</v>
      </c>
      <c r="L208" s="71"/>
      <c r="N208" s="45" t="s">
        <v>596</v>
      </c>
      <c r="O208" s="45" t="s">
        <v>704</v>
      </c>
      <c r="P208" s="45"/>
      <c r="Q208" s="45"/>
      <c r="R208" s="45">
        <v>125</v>
      </c>
      <c r="S208" s="466">
        <v>48</v>
      </c>
      <c r="T208" s="467"/>
      <c r="U208" s="468"/>
    </row>
    <row r="209" spans="1:21">
      <c r="A209" s="32">
        <f t="shared" si="3"/>
        <v>13</v>
      </c>
      <c r="B209" s="32" t="s">
        <v>71</v>
      </c>
      <c r="C209" s="45">
        <v>75</v>
      </c>
      <c r="D209" s="45" t="s">
        <v>322</v>
      </c>
      <c r="E209" s="45" t="s">
        <v>304</v>
      </c>
      <c r="F209" s="131">
        <v>69</v>
      </c>
      <c r="G209" s="45" t="s">
        <v>95</v>
      </c>
      <c r="H209" s="45">
        <v>3.3</v>
      </c>
      <c r="I209" s="45">
        <v>1</v>
      </c>
      <c r="J209" s="45">
        <v>4.3</v>
      </c>
      <c r="K209" s="45" t="s">
        <v>246</v>
      </c>
      <c r="L209" s="71"/>
      <c r="N209" s="45" t="s">
        <v>704</v>
      </c>
      <c r="O209" s="45" t="s">
        <v>315</v>
      </c>
      <c r="P209" s="45"/>
      <c r="Q209" s="45"/>
      <c r="R209" s="45">
        <v>125</v>
      </c>
      <c r="S209" s="466">
        <v>327</v>
      </c>
      <c r="T209" s="467"/>
      <c r="U209" s="468"/>
    </row>
    <row r="210" spans="1:21">
      <c r="A210" s="32">
        <f t="shared" si="3"/>
        <v>14</v>
      </c>
      <c r="B210" s="32" t="s">
        <v>71</v>
      </c>
      <c r="C210" s="45">
        <v>75</v>
      </c>
      <c r="D210" s="45" t="s">
        <v>304</v>
      </c>
      <c r="E210" s="45" t="s">
        <v>111</v>
      </c>
      <c r="F210" s="131">
        <v>27.6</v>
      </c>
      <c r="G210" s="45" t="s">
        <v>95</v>
      </c>
      <c r="H210" s="45">
        <v>3.3</v>
      </c>
      <c r="I210" s="45">
        <v>1</v>
      </c>
      <c r="J210" s="45">
        <v>4.3</v>
      </c>
      <c r="K210" s="45" t="s">
        <v>246</v>
      </c>
      <c r="L210" s="71"/>
      <c r="N210" s="45" t="s">
        <v>400</v>
      </c>
      <c r="O210" s="45" t="s">
        <v>163</v>
      </c>
      <c r="P210" s="45" t="s">
        <v>408</v>
      </c>
      <c r="Q210" s="45"/>
      <c r="R210" s="45">
        <v>125</v>
      </c>
      <c r="S210" s="466">
        <v>87.9</v>
      </c>
      <c r="T210" s="467"/>
      <c r="U210" s="468"/>
    </row>
    <row r="211" spans="1:21">
      <c r="A211" s="32">
        <f t="shared" si="3"/>
        <v>15</v>
      </c>
      <c r="B211" s="32" t="s">
        <v>71</v>
      </c>
      <c r="C211" s="45">
        <v>75</v>
      </c>
      <c r="D211" s="45" t="s">
        <v>111</v>
      </c>
      <c r="E211" s="45" t="s">
        <v>112</v>
      </c>
      <c r="F211" s="131">
        <v>37.5</v>
      </c>
      <c r="G211" s="45" t="s">
        <v>95</v>
      </c>
      <c r="H211" s="45">
        <v>3.3</v>
      </c>
      <c r="I211" s="45">
        <v>1</v>
      </c>
      <c r="J211" s="45">
        <v>4.3</v>
      </c>
      <c r="K211" s="45" t="s">
        <v>246</v>
      </c>
      <c r="L211" s="71"/>
      <c r="N211" s="45" t="s">
        <v>100</v>
      </c>
      <c r="O211" s="45" t="s">
        <v>755</v>
      </c>
      <c r="P211" s="45"/>
      <c r="Q211" s="45"/>
      <c r="R211" s="45">
        <v>140</v>
      </c>
      <c r="S211" s="470">
        <v>172.5</v>
      </c>
      <c r="T211" s="470"/>
      <c r="U211" s="470"/>
    </row>
    <row r="212" spans="1:21">
      <c r="A212" s="32">
        <f t="shared" si="3"/>
        <v>16</v>
      </c>
      <c r="B212" s="32" t="s">
        <v>71</v>
      </c>
      <c r="C212" s="45">
        <v>75</v>
      </c>
      <c r="D212" s="45" t="s">
        <v>112</v>
      </c>
      <c r="E212" s="45" t="s">
        <v>328</v>
      </c>
      <c r="F212" s="131">
        <v>164.5</v>
      </c>
      <c r="G212" s="45" t="s">
        <v>95</v>
      </c>
      <c r="H212" s="45">
        <v>3.3</v>
      </c>
      <c r="I212" s="45">
        <v>1</v>
      </c>
      <c r="J212" s="45">
        <v>4.3</v>
      </c>
      <c r="K212" s="45" t="s">
        <v>246</v>
      </c>
      <c r="L212" s="71"/>
      <c r="N212" s="45" t="s">
        <v>755</v>
      </c>
      <c r="O212" s="45" t="s">
        <v>171</v>
      </c>
      <c r="P212" s="45"/>
      <c r="Q212" s="45"/>
      <c r="R212" s="45">
        <v>140</v>
      </c>
      <c r="S212" s="466">
        <v>80</v>
      </c>
      <c r="T212" s="467"/>
      <c r="U212" s="468"/>
    </row>
    <row r="213" spans="1:21">
      <c r="A213" s="32">
        <f t="shared" si="3"/>
        <v>17</v>
      </c>
      <c r="B213" s="32" t="s">
        <v>71</v>
      </c>
      <c r="C213" s="45">
        <v>75</v>
      </c>
      <c r="D213" s="45" t="s">
        <v>328</v>
      </c>
      <c r="E213" s="45" t="s">
        <v>303</v>
      </c>
      <c r="F213" s="131">
        <v>136.1</v>
      </c>
      <c r="G213" s="45" t="s">
        <v>95</v>
      </c>
      <c r="H213" s="45">
        <v>3.3</v>
      </c>
      <c r="I213" s="45">
        <v>1</v>
      </c>
      <c r="J213" s="45">
        <v>4.3</v>
      </c>
      <c r="K213" s="45" t="s">
        <v>246</v>
      </c>
      <c r="L213" s="71"/>
      <c r="N213" s="45" t="s">
        <v>755</v>
      </c>
      <c r="O213" s="45" t="s">
        <v>162</v>
      </c>
      <c r="P213" s="45"/>
      <c r="Q213" s="45"/>
      <c r="R213" s="45">
        <v>140</v>
      </c>
      <c r="S213" s="470">
        <v>19.8</v>
      </c>
      <c r="T213" s="470"/>
      <c r="U213" s="470"/>
    </row>
    <row r="214" spans="1:21">
      <c r="A214" s="32">
        <f t="shared" si="3"/>
        <v>18</v>
      </c>
      <c r="B214" s="32" t="s">
        <v>71</v>
      </c>
      <c r="C214" s="45">
        <v>75</v>
      </c>
      <c r="D214" s="45" t="s">
        <v>303</v>
      </c>
      <c r="E214" s="45" t="s">
        <v>347</v>
      </c>
      <c r="F214" s="131">
        <v>243</v>
      </c>
      <c r="G214" s="45" t="s">
        <v>95</v>
      </c>
      <c r="H214" s="45">
        <v>3.3</v>
      </c>
      <c r="I214" s="45">
        <v>1</v>
      </c>
      <c r="J214" s="45">
        <v>4.3</v>
      </c>
      <c r="K214" s="45" t="s">
        <v>246</v>
      </c>
      <c r="L214" s="71"/>
      <c r="N214" s="45" t="s">
        <v>162</v>
      </c>
      <c r="O214" s="45" t="s">
        <v>322</v>
      </c>
      <c r="P214" s="45"/>
      <c r="Q214" s="45"/>
      <c r="R214" s="45">
        <v>140</v>
      </c>
      <c r="S214" s="470">
        <v>29.2</v>
      </c>
      <c r="T214" s="470"/>
      <c r="U214" s="470"/>
    </row>
    <row r="215" spans="1:21">
      <c r="A215" s="32">
        <f t="shared" si="3"/>
        <v>19</v>
      </c>
      <c r="B215" s="32" t="s">
        <v>71</v>
      </c>
      <c r="C215" s="45">
        <v>75</v>
      </c>
      <c r="D215" s="45" t="s">
        <v>1005</v>
      </c>
      <c r="E215" s="45" t="s">
        <v>1009</v>
      </c>
      <c r="F215" s="131">
        <v>62.2</v>
      </c>
      <c r="G215" s="45" t="s">
        <v>95</v>
      </c>
      <c r="H215" s="45">
        <v>3.3</v>
      </c>
      <c r="I215" s="45">
        <v>1</v>
      </c>
      <c r="J215" s="45">
        <v>4.3</v>
      </c>
      <c r="K215" s="45" t="s">
        <v>246</v>
      </c>
      <c r="L215" s="71"/>
      <c r="N215" s="45" t="s">
        <v>162</v>
      </c>
      <c r="O215" s="45" t="s">
        <v>322</v>
      </c>
      <c r="P215" s="45" t="s">
        <v>397</v>
      </c>
      <c r="Q215" s="45"/>
      <c r="R215" s="45">
        <v>140</v>
      </c>
      <c r="S215" s="470">
        <v>3</v>
      </c>
      <c r="T215" s="470"/>
      <c r="U215" s="470"/>
    </row>
    <row r="216" spans="1:21">
      <c r="A216" s="32">
        <f t="shared" si="3"/>
        <v>20</v>
      </c>
      <c r="B216" s="32" t="s">
        <v>71</v>
      </c>
      <c r="C216" s="45">
        <v>75</v>
      </c>
      <c r="D216" s="45" t="s">
        <v>1009</v>
      </c>
      <c r="E216" s="45" t="s">
        <v>687</v>
      </c>
      <c r="F216" s="131">
        <v>151</v>
      </c>
      <c r="G216" s="45" t="s">
        <v>95</v>
      </c>
      <c r="H216" s="45">
        <v>3.3</v>
      </c>
      <c r="I216" s="45">
        <v>1</v>
      </c>
      <c r="J216" s="45">
        <v>4.3</v>
      </c>
      <c r="K216" s="45" t="s">
        <v>246</v>
      </c>
      <c r="L216" s="71"/>
      <c r="N216" s="45" t="s">
        <v>322</v>
      </c>
      <c r="O216" s="45" t="s">
        <v>349</v>
      </c>
      <c r="P216" s="45" t="s">
        <v>1030</v>
      </c>
      <c r="Q216" s="45"/>
      <c r="R216" s="45">
        <v>140</v>
      </c>
      <c r="S216" s="466">
        <v>3</v>
      </c>
      <c r="T216" s="467"/>
      <c r="U216" s="468"/>
    </row>
    <row r="217" spans="1:21">
      <c r="A217" s="32">
        <f t="shared" si="3"/>
        <v>21</v>
      </c>
      <c r="B217" s="32" t="s">
        <v>71</v>
      </c>
      <c r="C217" s="45">
        <v>75</v>
      </c>
      <c r="D217" s="45" t="s">
        <v>446</v>
      </c>
      <c r="E217" s="45" t="s">
        <v>1026</v>
      </c>
      <c r="F217" s="131">
        <v>72</v>
      </c>
      <c r="G217" s="45" t="s">
        <v>95</v>
      </c>
      <c r="H217" s="45">
        <v>3.3</v>
      </c>
      <c r="I217" s="45">
        <v>1</v>
      </c>
      <c r="J217" s="45">
        <v>4.3</v>
      </c>
      <c r="K217" s="45" t="s">
        <v>246</v>
      </c>
      <c r="L217" s="71"/>
      <c r="N217" s="45" t="s">
        <v>322</v>
      </c>
      <c r="O217" s="45" t="s">
        <v>349</v>
      </c>
      <c r="P217" s="45"/>
      <c r="Q217" s="45"/>
      <c r="R217" s="45">
        <v>140</v>
      </c>
      <c r="S217" s="470">
        <v>403</v>
      </c>
      <c r="T217" s="470"/>
      <c r="U217" s="470"/>
    </row>
    <row r="218" spans="1:21">
      <c r="A218" s="32">
        <f t="shared" si="3"/>
        <v>22</v>
      </c>
      <c r="B218" s="32" t="s">
        <v>71</v>
      </c>
      <c r="C218" s="45">
        <v>75</v>
      </c>
      <c r="D218" s="45" t="s">
        <v>732</v>
      </c>
      <c r="E218" s="45" t="s">
        <v>718</v>
      </c>
      <c r="F218" s="131">
        <v>30.2</v>
      </c>
      <c r="G218" s="45" t="s">
        <v>95</v>
      </c>
      <c r="H218" s="45">
        <v>3.3</v>
      </c>
      <c r="I218" s="45">
        <v>1</v>
      </c>
      <c r="J218" s="45">
        <v>4.3</v>
      </c>
      <c r="K218" s="45" t="s">
        <v>246</v>
      </c>
      <c r="L218" s="71"/>
      <c r="N218" s="45" t="s">
        <v>349</v>
      </c>
      <c r="O218" s="45" t="s">
        <v>402</v>
      </c>
      <c r="P218" s="45"/>
      <c r="Q218" s="45"/>
      <c r="R218" s="45">
        <v>140</v>
      </c>
      <c r="S218" s="470">
        <v>121</v>
      </c>
      <c r="T218" s="470"/>
      <c r="U218" s="470"/>
    </row>
    <row r="219" spans="1:21">
      <c r="A219" s="32">
        <f t="shared" si="3"/>
        <v>23</v>
      </c>
      <c r="B219" s="32" t="s">
        <v>71</v>
      </c>
      <c r="C219" s="45">
        <v>63</v>
      </c>
      <c r="D219" s="45" t="s">
        <v>149</v>
      </c>
      <c r="E219" s="45" t="s">
        <v>1012</v>
      </c>
      <c r="F219" s="131">
        <v>26.3</v>
      </c>
      <c r="G219" s="45" t="s">
        <v>95</v>
      </c>
      <c r="H219" s="45">
        <v>3.3</v>
      </c>
      <c r="I219" s="45">
        <v>1</v>
      </c>
      <c r="J219" s="45">
        <v>4.3</v>
      </c>
      <c r="K219" s="45" t="s">
        <v>246</v>
      </c>
      <c r="L219" s="71"/>
      <c r="N219" s="45" t="s">
        <v>402</v>
      </c>
      <c r="O219" s="45" t="s">
        <v>614</v>
      </c>
      <c r="P219" s="45"/>
      <c r="Q219" s="45"/>
      <c r="R219" s="45">
        <v>140</v>
      </c>
      <c r="S219" s="470">
        <v>29</v>
      </c>
      <c r="T219" s="470"/>
      <c r="U219" s="470"/>
    </row>
    <row r="220" spans="1:21">
      <c r="A220" s="32">
        <f t="shared" si="3"/>
        <v>24</v>
      </c>
      <c r="B220" s="32" t="s">
        <v>71</v>
      </c>
      <c r="C220" s="45">
        <v>63</v>
      </c>
      <c r="D220" s="45" t="s">
        <v>572</v>
      </c>
      <c r="E220" s="45" t="s">
        <v>1013</v>
      </c>
      <c r="F220" s="131">
        <v>70</v>
      </c>
      <c r="G220" s="45" t="s">
        <v>95</v>
      </c>
      <c r="H220" s="45">
        <v>3.3</v>
      </c>
      <c r="I220" s="45">
        <v>1</v>
      </c>
      <c r="J220" s="45">
        <v>4.3</v>
      </c>
      <c r="K220" s="45" t="s">
        <v>246</v>
      </c>
      <c r="L220" s="71"/>
      <c r="N220" s="45" t="s">
        <v>614</v>
      </c>
      <c r="O220" s="45" t="s">
        <v>315</v>
      </c>
      <c r="P220" s="45"/>
      <c r="Q220" s="45"/>
      <c r="R220" s="45">
        <v>140</v>
      </c>
      <c r="S220" s="470">
        <v>121.5</v>
      </c>
      <c r="T220" s="470"/>
      <c r="U220" s="470"/>
    </row>
    <row r="221" spans="1:21">
      <c r="A221" s="32">
        <f t="shared" si="3"/>
        <v>25</v>
      </c>
      <c r="B221" s="32" t="s">
        <v>71</v>
      </c>
      <c r="C221" s="45">
        <v>63</v>
      </c>
      <c r="D221" s="45" t="s">
        <v>1013</v>
      </c>
      <c r="E221" s="45" t="s">
        <v>1014</v>
      </c>
      <c r="F221" s="131">
        <v>46.7</v>
      </c>
      <c r="G221" s="45" t="s">
        <v>95</v>
      </c>
      <c r="H221" s="45">
        <v>3.3</v>
      </c>
      <c r="I221" s="45">
        <v>1</v>
      </c>
      <c r="J221" s="45">
        <v>4.3</v>
      </c>
      <c r="K221" s="45" t="s">
        <v>246</v>
      </c>
      <c r="L221" s="71"/>
      <c r="N221" s="45" t="s">
        <v>159</v>
      </c>
      <c r="O221" s="45" t="s">
        <v>100</v>
      </c>
      <c r="P221" s="45"/>
      <c r="Q221" s="45"/>
      <c r="R221" s="45">
        <v>160</v>
      </c>
      <c r="S221" s="470">
        <v>228</v>
      </c>
      <c r="T221" s="470"/>
      <c r="U221" s="470"/>
    </row>
    <row r="222" spans="1:21">
      <c r="A222" s="32">
        <f t="shared" si="3"/>
        <v>26</v>
      </c>
      <c r="B222" s="32" t="s">
        <v>71</v>
      </c>
      <c r="C222" s="45">
        <v>63</v>
      </c>
      <c r="D222" s="45" t="s">
        <v>1013</v>
      </c>
      <c r="E222" s="45" t="s">
        <v>657</v>
      </c>
      <c r="F222" s="131">
        <v>27.5</v>
      </c>
      <c r="G222" s="45" t="s">
        <v>95</v>
      </c>
      <c r="H222" s="45">
        <v>3.3</v>
      </c>
      <c r="I222" s="45">
        <v>1</v>
      </c>
      <c r="J222" s="45">
        <v>4.3</v>
      </c>
      <c r="K222" s="45" t="s">
        <v>246</v>
      </c>
      <c r="L222" s="32"/>
    </row>
    <row r="223" spans="1:21">
      <c r="A223" s="32">
        <f t="shared" si="3"/>
        <v>27</v>
      </c>
      <c r="B223" s="32" t="s">
        <v>71</v>
      </c>
      <c r="C223" s="45">
        <v>63</v>
      </c>
      <c r="D223" s="45" t="s">
        <v>732</v>
      </c>
      <c r="E223" s="45" t="s">
        <v>688</v>
      </c>
      <c r="F223" s="131">
        <v>3</v>
      </c>
      <c r="G223" s="45" t="s">
        <v>95</v>
      </c>
      <c r="H223" s="45">
        <v>3.3</v>
      </c>
      <c r="I223" s="45">
        <v>1</v>
      </c>
      <c r="J223" s="45">
        <v>4.3</v>
      </c>
      <c r="K223" s="45" t="s">
        <v>246</v>
      </c>
      <c r="L223" s="32"/>
    </row>
    <row r="224" spans="1:21">
      <c r="A224" s="32">
        <f t="shared" si="3"/>
        <v>28</v>
      </c>
      <c r="B224" s="32" t="s">
        <v>71</v>
      </c>
      <c r="C224" s="45">
        <v>63</v>
      </c>
      <c r="D224" s="45" t="s">
        <v>732</v>
      </c>
      <c r="E224" s="45" t="s">
        <v>688</v>
      </c>
      <c r="F224" s="131">
        <v>32</v>
      </c>
      <c r="G224" s="45" t="s">
        <v>95</v>
      </c>
      <c r="H224" s="45">
        <v>3.3</v>
      </c>
      <c r="I224" s="45">
        <v>1</v>
      </c>
      <c r="J224" s="45">
        <v>4.3</v>
      </c>
      <c r="K224" s="45" t="s">
        <v>246</v>
      </c>
      <c r="L224" s="32"/>
    </row>
    <row r="225" spans="1:12">
      <c r="A225" s="32">
        <f t="shared" si="3"/>
        <v>29</v>
      </c>
      <c r="B225" s="32" t="s">
        <v>71</v>
      </c>
      <c r="C225" s="45">
        <v>63</v>
      </c>
      <c r="D225" s="45" t="s">
        <v>718</v>
      </c>
      <c r="E225" s="45" t="s">
        <v>652</v>
      </c>
      <c r="F225" s="131">
        <v>3</v>
      </c>
      <c r="G225" s="45" t="s">
        <v>95</v>
      </c>
      <c r="H225" s="45">
        <v>3.3</v>
      </c>
      <c r="I225" s="45">
        <v>1</v>
      </c>
      <c r="J225" s="45">
        <v>4.3</v>
      </c>
      <c r="K225" s="45" t="s">
        <v>246</v>
      </c>
      <c r="L225" s="32"/>
    </row>
    <row r="226" spans="1:12">
      <c r="A226" s="32">
        <f t="shared" si="3"/>
        <v>30</v>
      </c>
      <c r="B226" s="32" t="s">
        <v>71</v>
      </c>
      <c r="C226" s="45">
        <v>63</v>
      </c>
      <c r="D226" s="45" t="s">
        <v>718</v>
      </c>
      <c r="E226" s="45" t="s">
        <v>652</v>
      </c>
      <c r="F226" s="131">
        <v>64.3</v>
      </c>
      <c r="G226" s="45" t="s">
        <v>95</v>
      </c>
      <c r="H226" s="45">
        <v>3.3</v>
      </c>
      <c r="I226" s="45">
        <v>1</v>
      </c>
      <c r="J226" s="45">
        <v>4.3</v>
      </c>
      <c r="K226" s="45" t="s">
        <v>246</v>
      </c>
      <c r="L226" s="32"/>
    </row>
    <row r="227" spans="1:12">
      <c r="A227" s="32">
        <f t="shared" si="3"/>
        <v>31</v>
      </c>
      <c r="B227" s="32" t="s">
        <v>71</v>
      </c>
      <c r="C227" s="45">
        <v>63</v>
      </c>
      <c r="D227" s="45" t="s">
        <v>702</v>
      </c>
      <c r="E227" s="45" t="s">
        <v>727</v>
      </c>
      <c r="F227" s="131">
        <v>125</v>
      </c>
      <c r="G227" s="45" t="s">
        <v>95</v>
      </c>
      <c r="H227" s="45">
        <v>3.3</v>
      </c>
      <c r="I227" s="45">
        <v>1</v>
      </c>
      <c r="J227" s="45">
        <v>4.3</v>
      </c>
      <c r="K227" s="45" t="s">
        <v>246</v>
      </c>
      <c r="L227" s="32"/>
    </row>
    <row r="228" spans="1:12">
      <c r="A228" s="32">
        <f t="shared" si="3"/>
        <v>32</v>
      </c>
      <c r="B228" s="32" t="s">
        <v>71</v>
      </c>
      <c r="C228" s="45">
        <v>63</v>
      </c>
      <c r="D228" s="45" t="s">
        <v>652</v>
      </c>
      <c r="E228" s="45" t="s">
        <v>694</v>
      </c>
      <c r="F228" s="131">
        <v>3</v>
      </c>
      <c r="G228" s="45" t="s">
        <v>95</v>
      </c>
      <c r="H228" s="45">
        <v>3.3</v>
      </c>
      <c r="I228" s="45">
        <v>1</v>
      </c>
      <c r="J228" s="45">
        <v>4.3</v>
      </c>
      <c r="K228" s="45" t="s">
        <v>246</v>
      </c>
      <c r="L228" s="32"/>
    </row>
    <row r="229" spans="1:12">
      <c r="A229" s="32">
        <f t="shared" si="3"/>
        <v>33</v>
      </c>
      <c r="B229" s="32" t="s">
        <v>71</v>
      </c>
      <c r="C229" s="45">
        <v>63</v>
      </c>
      <c r="D229" s="45" t="s">
        <v>652</v>
      </c>
      <c r="E229" s="45" t="s">
        <v>694</v>
      </c>
      <c r="F229" s="131">
        <v>21</v>
      </c>
      <c r="G229" s="45" t="s">
        <v>95</v>
      </c>
      <c r="H229" s="45">
        <v>3.3</v>
      </c>
      <c r="I229" s="45">
        <v>1</v>
      </c>
      <c r="J229" s="45">
        <v>4.3</v>
      </c>
      <c r="K229" s="45" t="s">
        <v>246</v>
      </c>
      <c r="L229" s="32"/>
    </row>
    <row r="230" spans="1:12">
      <c r="A230" s="32">
        <f t="shared" si="3"/>
        <v>34</v>
      </c>
      <c r="B230" s="32" t="s">
        <v>71</v>
      </c>
      <c r="C230" s="45">
        <v>63</v>
      </c>
      <c r="D230" s="45" t="s">
        <v>1015</v>
      </c>
      <c r="E230" s="45" t="s">
        <v>685</v>
      </c>
      <c r="F230" s="131">
        <v>59.6</v>
      </c>
      <c r="G230" s="45" t="s">
        <v>95</v>
      </c>
      <c r="H230" s="45">
        <v>3.3</v>
      </c>
      <c r="I230" s="45">
        <v>1</v>
      </c>
      <c r="J230" s="45">
        <v>4.3</v>
      </c>
      <c r="K230" s="45" t="s">
        <v>246</v>
      </c>
      <c r="L230" s="32"/>
    </row>
    <row r="231" spans="1:12">
      <c r="A231" s="32">
        <f t="shared" si="3"/>
        <v>35</v>
      </c>
      <c r="B231" s="32" t="s">
        <v>71</v>
      </c>
      <c r="C231" s="45">
        <v>63</v>
      </c>
      <c r="D231" s="45" t="s">
        <v>685</v>
      </c>
      <c r="E231" s="45" t="s">
        <v>1016</v>
      </c>
      <c r="F231" s="131">
        <v>3</v>
      </c>
      <c r="G231" s="45" t="s">
        <v>95</v>
      </c>
      <c r="H231" s="45">
        <v>3.3</v>
      </c>
      <c r="I231" s="45">
        <v>1</v>
      </c>
      <c r="J231" s="45">
        <v>4.3</v>
      </c>
      <c r="K231" s="45" t="s">
        <v>246</v>
      </c>
      <c r="L231" s="32"/>
    </row>
    <row r="232" spans="1:12">
      <c r="A232" s="32">
        <f t="shared" si="3"/>
        <v>36</v>
      </c>
      <c r="B232" s="32" t="s">
        <v>71</v>
      </c>
      <c r="C232" s="45">
        <v>63</v>
      </c>
      <c r="D232" s="45" t="s">
        <v>685</v>
      </c>
      <c r="E232" s="45" t="s">
        <v>1016</v>
      </c>
      <c r="F232" s="131">
        <v>26.6</v>
      </c>
      <c r="G232" s="45" t="s">
        <v>95</v>
      </c>
      <c r="H232" s="45">
        <v>3.3</v>
      </c>
      <c r="I232" s="45">
        <v>1</v>
      </c>
      <c r="J232" s="45">
        <v>4.3</v>
      </c>
      <c r="K232" s="45" t="s">
        <v>246</v>
      </c>
      <c r="L232" s="32"/>
    </row>
    <row r="233" spans="1:12">
      <c r="A233" s="32">
        <f t="shared" si="3"/>
        <v>37</v>
      </c>
      <c r="B233" s="32" t="s">
        <v>71</v>
      </c>
      <c r="C233" s="45">
        <v>63</v>
      </c>
      <c r="D233" s="45" t="s">
        <v>1016</v>
      </c>
      <c r="E233" s="45" t="s">
        <v>1017</v>
      </c>
      <c r="F233" s="131">
        <v>109.5</v>
      </c>
      <c r="G233" s="45" t="s">
        <v>95</v>
      </c>
      <c r="H233" s="45">
        <v>3.3</v>
      </c>
      <c r="I233" s="45">
        <v>1</v>
      </c>
      <c r="J233" s="45">
        <v>4.3</v>
      </c>
      <c r="K233" s="45" t="s">
        <v>246</v>
      </c>
      <c r="L233" s="32"/>
    </row>
    <row r="234" spans="1:12">
      <c r="A234" s="32">
        <f t="shared" si="3"/>
        <v>38</v>
      </c>
      <c r="B234" s="32" t="s">
        <v>71</v>
      </c>
      <c r="C234" s="45">
        <v>63</v>
      </c>
      <c r="D234" s="45" t="s">
        <v>1016</v>
      </c>
      <c r="E234" s="45" t="s">
        <v>745</v>
      </c>
      <c r="F234" s="131">
        <v>63</v>
      </c>
      <c r="G234" s="45" t="s">
        <v>95</v>
      </c>
      <c r="H234" s="45">
        <v>3.3</v>
      </c>
      <c r="I234" s="45">
        <v>1</v>
      </c>
      <c r="J234" s="45">
        <v>4.3</v>
      </c>
      <c r="K234" s="45" t="s">
        <v>246</v>
      </c>
      <c r="L234" s="32"/>
    </row>
    <row r="235" spans="1:12">
      <c r="A235" s="32">
        <f t="shared" si="3"/>
        <v>39</v>
      </c>
      <c r="B235" s="32" t="s">
        <v>71</v>
      </c>
      <c r="C235" s="45">
        <v>63</v>
      </c>
      <c r="D235" s="45" t="s">
        <v>750</v>
      </c>
      <c r="E235" s="45" t="s">
        <v>1018</v>
      </c>
      <c r="F235" s="131">
        <v>107.3</v>
      </c>
      <c r="G235" s="45" t="s">
        <v>95</v>
      </c>
      <c r="H235" s="45">
        <v>3.3</v>
      </c>
      <c r="I235" s="45">
        <v>1</v>
      </c>
      <c r="J235" s="45">
        <v>4.3</v>
      </c>
      <c r="K235" s="45" t="s">
        <v>246</v>
      </c>
      <c r="L235" s="32"/>
    </row>
    <row r="236" spans="1:12">
      <c r="A236" s="32">
        <f t="shared" si="3"/>
        <v>40</v>
      </c>
      <c r="B236" s="32" t="s">
        <v>71</v>
      </c>
      <c r="C236" s="45">
        <v>63</v>
      </c>
      <c r="D236" s="45" t="s">
        <v>1018</v>
      </c>
      <c r="E236" s="45" t="s">
        <v>1019</v>
      </c>
      <c r="F236" s="131">
        <v>1.5</v>
      </c>
      <c r="G236" s="45" t="s">
        <v>95</v>
      </c>
      <c r="H236" s="45">
        <v>3.3</v>
      </c>
      <c r="I236" s="45">
        <v>1</v>
      </c>
      <c r="J236" s="45">
        <v>4.3</v>
      </c>
      <c r="K236" s="45" t="s">
        <v>246</v>
      </c>
      <c r="L236" s="32"/>
    </row>
    <row r="237" spans="1:12">
      <c r="A237" s="32">
        <f t="shared" si="3"/>
        <v>41</v>
      </c>
      <c r="B237" s="32" t="s">
        <v>71</v>
      </c>
      <c r="C237" s="45">
        <v>63</v>
      </c>
      <c r="D237" s="45" t="s">
        <v>1018</v>
      </c>
      <c r="E237" s="45" t="s">
        <v>1019</v>
      </c>
      <c r="F237" s="131">
        <v>10</v>
      </c>
      <c r="G237" s="45" t="s">
        <v>95</v>
      </c>
      <c r="H237" s="45">
        <v>3.3</v>
      </c>
      <c r="I237" s="45">
        <v>1</v>
      </c>
      <c r="J237" s="45">
        <v>4.3</v>
      </c>
      <c r="K237" s="45" t="s">
        <v>246</v>
      </c>
      <c r="L237" s="32"/>
    </row>
    <row r="238" spans="1:12">
      <c r="A238" s="32">
        <f t="shared" si="3"/>
        <v>42</v>
      </c>
      <c r="B238" s="32" t="s">
        <v>71</v>
      </c>
      <c r="C238" s="45">
        <v>63</v>
      </c>
      <c r="D238" s="45" t="s">
        <v>1019</v>
      </c>
      <c r="E238" s="45" t="s">
        <v>734</v>
      </c>
      <c r="F238" s="131">
        <v>32.1</v>
      </c>
      <c r="G238" s="45" t="s">
        <v>95</v>
      </c>
      <c r="H238" s="45">
        <v>3.3</v>
      </c>
      <c r="I238" s="45">
        <v>1</v>
      </c>
      <c r="J238" s="45">
        <v>4.3</v>
      </c>
      <c r="K238" s="45" t="s">
        <v>246</v>
      </c>
      <c r="L238" s="32"/>
    </row>
    <row r="239" spans="1:12">
      <c r="A239" s="32">
        <f t="shared" si="3"/>
        <v>43</v>
      </c>
      <c r="B239" s="32" t="s">
        <v>71</v>
      </c>
      <c r="C239" s="45">
        <v>63</v>
      </c>
      <c r="D239" s="45" t="s">
        <v>1019</v>
      </c>
      <c r="E239" s="45" t="s">
        <v>734</v>
      </c>
      <c r="F239" s="131">
        <v>87.2</v>
      </c>
      <c r="G239" s="45" t="s">
        <v>95</v>
      </c>
      <c r="H239" s="45">
        <v>3.3</v>
      </c>
      <c r="I239" s="45">
        <v>1</v>
      </c>
      <c r="J239" s="45">
        <v>4.3</v>
      </c>
      <c r="K239" s="45" t="s">
        <v>246</v>
      </c>
      <c r="L239" s="32"/>
    </row>
    <row r="240" spans="1:12">
      <c r="A240" s="32">
        <f t="shared" si="3"/>
        <v>44</v>
      </c>
      <c r="B240" s="32" t="s">
        <v>71</v>
      </c>
      <c r="C240" s="45">
        <v>63</v>
      </c>
      <c r="D240" s="45" t="s">
        <v>1018</v>
      </c>
      <c r="E240" s="45" t="s">
        <v>380</v>
      </c>
      <c r="F240" s="131">
        <v>17.8</v>
      </c>
      <c r="G240" s="45" t="s">
        <v>95</v>
      </c>
      <c r="H240" s="45">
        <v>3.3</v>
      </c>
      <c r="I240" s="45">
        <v>1</v>
      </c>
      <c r="J240" s="45">
        <v>4.3</v>
      </c>
      <c r="K240" s="45" t="s">
        <v>246</v>
      </c>
      <c r="L240" s="32"/>
    </row>
    <row r="241" spans="1:12">
      <c r="A241" s="32">
        <f t="shared" si="3"/>
        <v>45</v>
      </c>
      <c r="B241" s="32" t="s">
        <v>71</v>
      </c>
      <c r="C241" s="45">
        <v>63</v>
      </c>
      <c r="D241" s="45" t="s">
        <v>380</v>
      </c>
      <c r="E241" s="45" t="s">
        <v>738</v>
      </c>
      <c r="F241" s="131">
        <v>4</v>
      </c>
      <c r="G241" s="45" t="s">
        <v>95</v>
      </c>
      <c r="H241" s="45">
        <v>3.3</v>
      </c>
      <c r="I241" s="45">
        <v>1</v>
      </c>
      <c r="J241" s="45">
        <v>4.3</v>
      </c>
      <c r="K241" s="45" t="s">
        <v>246</v>
      </c>
      <c r="L241" s="32"/>
    </row>
    <row r="242" spans="1:12">
      <c r="A242" s="32">
        <f t="shared" si="3"/>
        <v>46</v>
      </c>
      <c r="B242" s="32" t="s">
        <v>71</v>
      </c>
      <c r="C242" s="45">
        <v>63</v>
      </c>
      <c r="D242" s="45" t="s">
        <v>380</v>
      </c>
      <c r="E242" s="45" t="s">
        <v>738</v>
      </c>
      <c r="F242" s="131">
        <v>11</v>
      </c>
      <c r="G242" s="45" t="s">
        <v>95</v>
      </c>
      <c r="H242" s="45">
        <v>3.3</v>
      </c>
      <c r="I242" s="45">
        <v>1</v>
      </c>
      <c r="J242" s="45">
        <v>4.3</v>
      </c>
      <c r="K242" s="45" t="s">
        <v>246</v>
      </c>
      <c r="L242" s="32"/>
    </row>
    <row r="243" spans="1:12">
      <c r="A243" s="32">
        <f t="shared" si="3"/>
        <v>47</v>
      </c>
      <c r="B243" s="32" t="s">
        <v>71</v>
      </c>
      <c r="C243" s="45">
        <v>63</v>
      </c>
      <c r="D243" s="45" t="s">
        <v>380</v>
      </c>
      <c r="E243" s="45" t="s">
        <v>1020</v>
      </c>
      <c r="F243" s="131">
        <v>29</v>
      </c>
      <c r="G243" s="45" t="s">
        <v>95</v>
      </c>
      <c r="H243" s="45">
        <v>3.3</v>
      </c>
      <c r="I243" s="45">
        <v>1</v>
      </c>
      <c r="J243" s="45">
        <v>4.3</v>
      </c>
      <c r="K243" s="45" t="s">
        <v>246</v>
      </c>
      <c r="L243" s="32"/>
    </row>
    <row r="244" spans="1:12">
      <c r="A244" s="32">
        <f t="shared" si="3"/>
        <v>48</v>
      </c>
      <c r="B244" s="32" t="s">
        <v>71</v>
      </c>
      <c r="C244" s="45">
        <v>63</v>
      </c>
      <c r="D244" s="45" t="s">
        <v>380</v>
      </c>
      <c r="E244" s="45" t="s">
        <v>1020</v>
      </c>
      <c r="F244" s="131">
        <v>165</v>
      </c>
      <c r="G244" s="45" t="s">
        <v>95</v>
      </c>
      <c r="H244" s="45">
        <v>3.3</v>
      </c>
      <c r="I244" s="45">
        <v>1</v>
      </c>
      <c r="J244" s="45">
        <v>4.3</v>
      </c>
      <c r="K244" s="45" t="s">
        <v>246</v>
      </c>
      <c r="L244" s="32"/>
    </row>
    <row r="245" spans="1:12">
      <c r="A245" s="32">
        <f t="shared" si="3"/>
        <v>49</v>
      </c>
      <c r="B245" s="32" t="s">
        <v>71</v>
      </c>
      <c r="C245" s="45">
        <v>63</v>
      </c>
      <c r="D245" s="45" t="s">
        <v>1020</v>
      </c>
      <c r="E245" s="45" t="s">
        <v>737</v>
      </c>
      <c r="F245" s="131">
        <v>108.3</v>
      </c>
      <c r="G245" s="45" t="s">
        <v>95</v>
      </c>
      <c r="H245" s="45">
        <v>3.3</v>
      </c>
      <c r="I245" s="45">
        <v>1</v>
      </c>
      <c r="J245" s="45">
        <v>4.3</v>
      </c>
      <c r="K245" s="45" t="s">
        <v>246</v>
      </c>
      <c r="L245" s="32"/>
    </row>
    <row r="246" spans="1:12">
      <c r="A246" s="32">
        <f t="shared" si="3"/>
        <v>50</v>
      </c>
      <c r="B246" s="32" t="s">
        <v>71</v>
      </c>
      <c r="C246" s="45">
        <v>63</v>
      </c>
      <c r="D246" s="45" t="s">
        <v>1020</v>
      </c>
      <c r="E246" s="45" t="s">
        <v>1015</v>
      </c>
      <c r="F246" s="131">
        <v>162</v>
      </c>
      <c r="G246" s="45" t="s">
        <v>95</v>
      </c>
      <c r="H246" s="45">
        <v>3.3</v>
      </c>
      <c r="I246" s="45">
        <v>1</v>
      </c>
      <c r="J246" s="45">
        <v>4.3</v>
      </c>
      <c r="K246" s="45" t="s">
        <v>246</v>
      </c>
      <c r="L246" s="32"/>
    </row>
    <row r="247" spans="1:12">
      <c r="A247" s="32">
        <f t="shared" si="3"/>
        <v>51</v>
      </c>
      <c r="B247" s="32" t="s">
        <v>71</v>
      </c>
      <c r="C247" s="45">
        <v>63</v>
      </c>
      <c r="D247" s="45" t="s">
        <v>1020</v>
      </c>
      <c r="E247" s="45" t="s">
        <v>1015</v>
      </c>
      <c r="F247" s="131">
        <v>23</v>
      </c>
      <c r="G247" s="45" t="s">
        <v>95</v>
      </c>
      <c r="H247" s="45">
        <v>3.3</v>
      </c>
      <c r="I247" s="45">
        <v>1</v>
      </c>
      <c r="J247" s="45">
        <v>4.3</v>
      </c>
      <c r="K247" s="45" t="s">
        <v>246</v>
      </c>
      <c r="L247" s="32"/>
    </row>
    <row r="248" spans="1:12">
      <c r="A248" s="32">
        <f t="shared" si="3"/>
        <v>52</v>
      </c>
      <c r="B248" s="32" t="s">
        <v>71</v>
      </c>
      <c r="C248" s="45">
        <v>63</v>
      </c>
      <c r="D248" s="45" t="s">
        <v>1021</v>
      </c>
      <c r="E248" s="45" t="s">
        <v>598</v>
      </c>
      <c r="F248" s="131">
        <v>79</v>
      </c>
      <c r="G248" s="45" t="s">
        <v>95</v>
      </c>
      <c r="H248" s="45">
        <v>3.3</v>
      </c>
      <c r="I248" s="45">
        <v>1</v>
      </c>
      <c r="J248" s="45">
        <v>4.3</v>
      </c>
      <c r="K248" s="45" t="s">
        <v>246</v>
      </c>
      <c r="L248" s="32"/>
    </row>
    <row r="249" spans="1:12">
      <c r="A249" s="32">
        <f t="shared" si="3"/>
        <v>53</v>
      </c>
      <c r="B249" s="32" t="s">
        <v>71</v>
      </c>
      <c r="C249" s="45">
        <v>63</v>
      </c>
      <c r="D249" s="45" t="s">
        <v>1021</v>
      </c>
      <c r="E249" s="45" t="s">
        <v>1022</v>
      </c>
      <c r="F249" s="131">
        <v>10</v>
      </c>
      <c r="G249" s="45" t="s">
        <v>95</v>
      </c>
      <c r="H249" s="45">
        <v>3.3</v>
      </c>
      <c r="I249" s="45">
        <v>1</v>
      </c>
      <c r="J249" s="45">
        <v>4.3</v>
      </c>
      <c r="K249" s="45" t="s">
        <v>246</v>
      </c>
      <c r="L249" s="32"/>
    </row>
    <row r="250" spans="1:12">
      <c r="A250" s="32">
        <f t="shared" si="3"/>
        <v>54</v>
      </c>
      <c r="B250" s="32" t="s">
        <v>71</v>
      </c>
      <c r="C250" s="45">
        <v>63</v>
      </c>
      <c r="D250" s="45" t="s">
        <v>712</v>
      </c>
      <c r="E250" s="45" t="s">
        <v>352</v>
      </c>
      <c r="F250" s="131">
        <v>18</v>
      </c>
      <c r="G250" s="45" t="s">
        <v>95</v>
      </c>
      <c r="H250" s="45">
        <v>3.3</v>
      </c>
      <c r="I250" s="45">
        <v>1</v>
      </c>
      <c r="J250" s="45">
        <v>4.3</v>
      </c>
      <c r="K250" s="45" t="s">
        <v>246</v>
      </c>
      <c r="L250" s="32"/>
    </row>
    <row r="251" spans="1:12">
      <c r="A251" s="32">
        <f t="shared" si="3"/>
        <v>55</v>
      </c>
      <c r="B251" s="32" t="s">
        <v>71</v>
      </c>
      <c r="C251" s="45">
        <v>63</v>
      </c>
      <c r="D251" s="45" t="s">
        <v>159</v>
      </c>
      <c r="E251" s="45" t="s">
        <v>755</v>
      </c>
      <c r="F251" s="131">
        <v>305</v>
      </c>
      <c r="G251" s="45" t="s">
        <v>95</v>
      </c>
      <c r="H251" s="45">
        <v>3.3</v>
      </c>
      <c r="I251" s="45">
        <v>1</v>
      </c>
      <c r="J251" s="45">
        <v>4.3</v>
      </c>
      <c r="K251" s="45" t="s">
        <v>246</v>
      </c>
      <c r="L251" s="32"/>
    </row>
    <row r="252" spans="1:12">
      <c r="A252" s="32">
        <f t="shared" si="3"/>
        <v>56</v>
      </c>
      <c r="B252" s="32" t="s">
        <v>71</v>
      </c>
      <c r="C252" s="45">
        <v>63</v>
      </c>
      <c r="D252" s="45" t="s">
        <v>383</v>
      </c>
      <c r="E252" s="45" t="s">
        <v>385</v>
      </c>
      <c r="F252" s="131">
        <v>16.7</v>
      </c>
      <c r="G252" s="45" t="s">
        <v>95</v>
      </c>
      <c r="H252" s="45">
        <v>3.3</v>
      </c>
      <c r="I252" s="45">
        <v>1</v>
      </c>
      <c r="J252" s="45">
        <v>4.3</v>
      </c>
      <c r="K252" s="45" t="s">
        <v>246</v>
      </c>
      <c r="L252" s="32"/>
    </row>
    <row r="253" spans="1:12">
      <c r="A253" s="32">
        <f t="shared" si="3"/>
        <v>57</v>
      </c>
      <c r="B253" s="32" t="s">
        <v>71</v>
      </c>
      <c r="C253" s="45">
        <v>63</v>
      </c>
      <c r="D253" s="45" t="s">
        <v>383</v>
      </c>
      <c r="E253" s="45" t="s">
        <v>385</v>
      </c>
      <c r="F253" s="131">
        <v>79.599999999999994</v>
      </c>
      <c r="G253" s="45" t="s">
        <v>95</v>
      </c>
      <c r="H253" s="45">
        <v>3.3</v>
      </c>
      <c r="I253" s="45">
        <v>1</v>
      </c>
      <c r="J253" s="45">
        <v>4.3</v>
      </c>
      <c r="K253" s="45" t="s">
        <v>246</v>
      </c>
      <c r="L253" s="32"/>
    </row>
    <row r="254" spans="1:12">
      <c r="A254" s="32">
        <f t="shared" si="3"/>
        <v>58</v>
      </c>
      <c r="B254" s="32" t="s">
        <v>71</v>
      </c>
      <c r="C254" s="45">
        <v>63</v>
      </c>
      <c r="D254" s="45" t="s">
        <v>385</v>
      </c>
      <c r="E254" s="45" t="s">
        <v>76</v>
      </c>
      <c r="F254" s="131">
        <v>78</v>
      </c>
      <c r="G254" s="45" t="s">
        <v>95</v>
      </c>
      <c r="H254" s="45">
        <v>3.3</v>
      </c>
      <c r="I254" s="45">
        <v>1</v>
      </c>
      <c r="J254" s="45">
        <v>4.3</v>
      </c>
      <c r="K254" s="45" t="s">
        <v>246</v>
      </c>
      <c r="L254" s="32"/>
    </row>
    <row r="255" spans="1:12">
      <c r="A255" s="428"/>
      <c r="B255" s="428"/>
      <c r="C255" s="429" t="s">
        <v>57</v>
      </c>
      <c r="D255" s="429"/>
      <c r="E255" s="429"/>
      <c r="F255" s="429"/>
      <c r="G255" s="429" t="s">
        <v>58</v>
      </c>
      <c r="H255" s="429"/>
      <c r="I255" s="429"/>
      <c r="J255" s="429" t="s">
        <v>34</v>
      </c>
      <c r="K255" s="429"/>
      <c r="L255" s="429"/>
    </row>
    <row r="256" spans="1:12">
      <c r="A256" s="402" t="s">
        <v>35</v>
      </c>
      <c r="B256" s="402"/>
      <c r="C256" s="409"/>
      <c r="D256" s="409"/>
      <c r="E256" s="409"/>
      <c r="F256" s="409"/>
      <c r="G256" s="409"/>
      <c r="H256" s="409"/>
      <c r="I256" s="409"/>
      <c r="J256" s="409"/>
      <c r="K256" s="409"/>
      <c r="L256" s="409"/>
    </row>
    <row r="257" spans="1:12">
      <c r="A257" s="402" t="s">
        <v>36</v>
      </c>
      <c r="B257" s="402"/>
      <c r="C257" s="409"/>
      <c r="D257" s="409"/>
      <c r="E257" s="409"/>
      <c r="F257" s="409"/>
      <c r="G257" s="409"/>
      <c r="H257" s="409"/>
      <c r="I257" s="409"/>
      <c r="J257" s="409"/>
      <c r="K257" s="409"/>
      <c r="L257" s="409"/>
    </row>
    <row r="258" spans="1:12">
      <c r="A258" s="402" t="s">
        <v>37</v>
      </c>
      <c r="B258" s="402"/>
      <c r="C258" s="409"/>
      <c r="D258" s="409"/>
      <c r="E258" s="409"/>
      <c r="F258" s="409"/>
      <c r="G258" s="409"/>
      <c r="H258" s="409"/>
      <c r="I258" s="409"/>
      <c r="J258" s="409"/>
      <c r="K258" s="409"/>
      <c r="L258" s="409"/>
    </row>
    <row r="259" spans="1:12">
      <c r="A259" s="402" t="s">
        <v>38</v>
      </c>
      <c r="B259" s="402"/>
      <c r="C259" s="407"/>
      <c r="D259" s="408"/>
      <c r="E259" s="408"/>
      <c r="F259" s="408"/>
      <c r="G259" s="409"/>
      <c r="H259" s="409"/>
      <c r="I259" s="409"/>
      <c r="J259" s="409"/>
      <c r="K259" s="409"/>
      <c r="L259" s="409"/>
    </row>
    <row r="261" spans="1:12" ht="15.75" thickBot="1"/>
    <row r="262" spans="1:12">
      <c r="A262" s="316"/>
      <c r="B262" s="318" t="s">
        <v>40</v>
      </c>
      <c r="C262" s="319"/>
      <c r="D262" s="319"/>
      <c r="E262" s="319"/>
      <c r="F262" s="319"/>
      <c r="G262" s="319"/>
      <c r="H262" s="319"/>
      <c r="I262" s="319"/>
      <c r="J262" s="9"/>
      <c r="K262" s="9"/>
      <c r="L262" s="10"/>
    </row>
    <row r="263" spans="1:12">
      <c r="A263" s="317"/>
      <c r="B263" s="321"/>
      <c r="C263" s="322"/>
      <c r="D263" s="322"/>
      <c r="E263" s="322"/>
      <c r="F263" s="322"/>
      <c r="G263" s="322"/>
      <c r="H263" s="322"/>
      <c r="I263" s="322"/>
      <c r="L263" s="11"/>
    </row>
    <row r="264" spans="1:12">
      <c r="A264" s="317"/>
      <c r="B264" s="321"/>
      <c r="C264" s="322"/>
      <c r="D264" s="322"/>
      <c r="E264" s="322"/>
      <c r="F264" s="322"/>
      <c r="G264" s="322"/>
      <c r="H264" s="322"/>
      <c r="I264" s="322"/>
      <c r="L264" s="11"/>
    </row>
    <row r="265" spans="1:12">
      <c r="A265" s="317"/>
      <c r="B265" s="419"/>
      <c r="C265" s="420"/>
      <c r="D265" s="420"/>
      <c r="E265" s="420"/>
      <c r="F265" s="420"/>
      <c r="G265" s="420"/>
      <c r="H265" s="420"/>
      <c r="I265" s="420"/>
      <c r="L265" s="11"/>
    </row>
    <row r="266" spans="1:12" ht="16.5">
      <c r="A266" s="310" t="s">
        <v>54</v>
      </c>
      <c r="B266" s="311"/>
      <c r="C266" s="24" t="s">
        <v>64</v>
      </c>
      <c r="D266" s="25"/>
      <c r="E266" s="25"/>
      <c r="F266" s="25"/>
      <c r="G266" s="25"/>
      <c r="H266" s="25"/>
      <c r="I266" s="25"/>
      <c r="J266" s="25"/>
      <c r="K266" s="25"/>
      <c r="L266" s="26"/>
    </row>
    <row r="267" spans="1:12" ht="16.5">
      <c r="A267" s="310" t="s">
        <v>59</v>
      </c>
      <c r="B267" s="311"/>
      <c r="C267" s="24" t="s">
        <v>61</v>
      </c>
      <c r="D267" s="25"/>
      <c r="E267" s="25"/>
      <c r="F267" s="25"/>
      <c r="G267" s="25"/>
      <c r="H267" s="25"/>
      <c r="I267" s="25"/>
      <c r="J267" s="25"/>
      <c r="K267" s="25"/>
      <c r="L267" s="26"/>
    </row>
    <row r="268" spans="1:12" ht="16.5">
      <c r="A268" s="324" t="s">
        <v>62</v>
      </c>
      <c r="B268" s="325"/>
      <c r="C268" s="24" t="s">
        <v>63</v>
      </c>
      <c r="D268" s="25"/>
      <c r="E268" s="25"/>
      <c r="F268" s="25"/>
      <c r="G268" s="25"/>
      <c r="H268" s="25"/>
      <c r="I268" s="25"/>
      <c r="J268" s="25"/>
      <c r="K268" s="25"/>
      <c r="L268" s="26"/>
    </row>
    <row r="269" spans="1:12" ht="16.5">
      <c r="A269" s="310" t="s">
        <v>55</v>
      </c>
      <c r="B269" s="311"/>
      <c r="C269" s="24" t="s">
        <v>53</v>
      </c>
      <c r="D269" s="25"/>
      <c r="E269" s="25"/>
      <c r="F269" s="25"/>
      <c r="G269" s="25"/>
      <c r="H269" s="25"/>
      <c r="I269" s="25"/>
      <c r="J269" s="25"/>
      <c r="K269" s="25"/>
      <c r="L269" s="26"/>
    </row>
    <row r="270" spans="1:12" ht="15.75">
      <c r="A270" s="312" t="s">
        <v>1031</v>
      </c>
      <c r="B270" s="313"/>
      <c r="C270" s="313"/>
      <c r="D270" s="313"/>
      <c r="E270" s="313"/>
      <c r="F270" s="313"/>
      <c r="G270" s="313"/>
      <c r="H270" s="313"/>
      <c r="I270" s="313"/>
      <c r="J270" s="313"/>
      <c r="K270" s="313"/>
      <c r="L270" s="314"/>
    </row>
    <row r="271" spans="1:12" ht="15.75">
      <c r="A271" s="18" t="s">
        <v>41</v>
      </c>
      <c r="C271" s="14"/>
      <c r="D271" s="14"/>
      <c r="E271" s="14"/>
      <c r="F271" s="14"/>
      <c r="G271" s="15" t="s">
        <v>42</v>
      </c>
      <c r="H271" s="16"/>
      <c r="I271" s="14"/>
      <c r="J271" s="14"/>
      <c r="K271" s="14"/>
      <c r="L271" s="19"/>
    </row>
    <row r="272" spans="1:12">
      <c r="A272" s="326"/>
      <c r="B272" s="327"/>
      <c r="C272" s="327"/>
      <c r="D272" s="327"/>
      <c r="E272" s="327"/>
      <c r="F272" s="327"/>
      <c r="G272" s="327"/>
      <c r="H272" s="327"/>
      <c r="I272" s="327"/>
      <c r="J272" s="327"/>
      <c r="K272" s="327"/>
      <c r="L272" s="328"/>
    </row>
    <row r="273" spans="1:20" ht="15.75">
      <c r="A273" s="30" t="s">
        <v>120</v>
      </c>
      <c r="B273" s="449"/>
      <c r="C273" s="450"/>
      <c r="D273" s="450"/>
      <c r="E273" s="450"/>
      <c r="F273" s="451"/>
      <c r="G273" s="116" t="s">
        <v>480</v>
      </c>
      <c r="H273" s="450"/>
      <c r="I273" s="450"/>
      <c r="J273" s="450"/>
      <c r="K273" s="450"/>
      <c r="L273" s="452"/>
    </row>
    <row r="274" spans="1:20">
      <c r="A274" s="332" t="s">
        <v>44</v>
      </c>
      <c r="B274" s="332" t="s">
        <v>45</v>
      </c>
      <c r="C274" s="332" t="s">
        <v>600</v>
      </c>
      <c r="D274" s="332" t="s">
        <v>69</v>
      </c>
      <c r="E274" s="332" t="s">
        <v>70</v>
      </c>
      <c r="F274" s="332" t="s">
        <v>47</v>
      </c>
      <c r="G274" s="332" t="s">
        <v>79</v>
      </c>
      <c r="H274" s="335" t="s">
        <v>49</v>
      </c>
      <c r="I274" s="335"/>
      <c r="J274" s="335"/>
      <c r="K274" s="332" t="s">
        <v>26</v>
      </c>
      <c r="L274" s="332" t="s">
        <v>50</v>
      </c>
    </row>
    <row r="275" spans="1:20" ht="60">
      <c r="A275" s="332"/>
      <c r="B275" s="332"/>
      <c r="C275" s="332"/>
      <c r="D275" s="332"/>
      <c r="E275" s="332"/>
      <c r="F275" s="332"/>
      <c r="G275" s="332"/>
      <c r="H275" s="27" t="s">
        <v>51</v>
      </c>
      <c r="I275" s="28" t="s">
        <v>52</v>
      </c>
      <c r="J275" s="27" t="s">
        <v>56</v>
      </c>
      <c r="K275" s="332"/>
      <c r="L275" s="332"/>
    </row>
    <row r="276" spans="1:20">
      <c r="A276" s="45">
        <v>1</v>
      </c>
      <c r="B276" s="45" t="s">
        <v>71</v>
      </c>
      <c r="C276" s="45">
        <v>90</v>
      </c>
      <c r="D276" s="45" t="s">
        <v>686</v>
      </c>
      <c r="E276" s="45" t="s">
        <v>1027</v>
      </c>
      <c r="F276" s="71">
        <v>42.5</v>
      </c>
      <c r="G276" s="71" t="s">
        <v>118</v>
      </c>
      <c r="H276" s="71">
        <v>3.5</v>
      </c>
      <c r="I276" s="45">
        <v>1</v>
      </c>
      <c r="J276" s="45">
        <v>4.5</v>
      </c>
      <c r="K276" s="45" t="s">
        <v>246</v>
      </c>
      <c r="L276" s="45"/>
    </row>
    <row r="277" spans="1:20">
      <c r="A277" s="45">
        <f>1+A276</f>
        <v>2</v>
      </c>
      <c r="B277" s="45" t="s">
        <v>71</v>
      </c>
      <c r="C277" s="45">
        <v>90</v>
      </c>
      <c r="D277" s="45" t="s">
        <v>659</v>
      </c>
      <c r="E277" s="45" t="s">
        <v>739</v>
      </c>
      <c r="F277" s="71">
        <v>278.5</v>
      </c>
      <c r="G277" s="71" t="s">
        <v>118</v>
      </c>
      <c r="H277" s="71">
        <v>3.5</v>
      </c>
      <c r="I277" s="45">
        <v>1</v>
      </c>
      <c r="J277" s="45">
        <v>4.5</v>
      </c>
      <c r="K277" s="45" t="s">
        <v>246</v>
      </c>
      <c r="L277" s="45"/>
    </row>
    <row r="278" spans="1:20">
      <c r="A278" s="45">
        <f t="shared" ref="A278:A320" si="4">1+A277</f>
        <v>3</v>
      </c>
      <c r="B278" s="45" t="s">
        <v>71</v>
      </c>
      <c r="C278" s="45">
        <v>90</v>
      </c>
      <c r="D278" s="45" t="s">
        <v>659</v>
      </c>
      <c r="E278" s="45" t="s">
        <v>687</v>
      </c>
      <c r="F278" s="71">
        <v>48</v>
      </c>
      <c r="G278" s="71" t="s">
        <v>118</v>
      </c>
      <c r="H278" s="71">
        <v>3.5</v>
      </c>
      <c r="I278" s="45">
        <v>1</v>
      </c>
      <c r="J278" s="45">
        <v>4.5</v>
      </c>
      <c r="K278" s="45" t="s">
        <v>246</v>
      </c>
      <c r="L278" s="45"/>
    </row>
    <row r="279" spans="1:20">
      <c r="A279" s="45">
        <f t="shared" si="4"/>
        <v>4</v>
      </c>
      <c r="B279" s="45" t="s">
        <v>71</v>
      </c>
      <c r="C279" s="45">
        <v>90</v>
      </c>
      <c r="D279" s="45" t="s">
        <v>687</v>
      </c>
      <c r="E279" s="45" t="s">
        <v>446</v>
      </c>
      <c r="F279" s="71">
        <v>46.5</v>
      </c>
      <c r="G279" s="71" t="s">
        <v>118</v>
      </c>
      <c r="H279" s="71">
        <v>3.5</v>
      </c>
      <c r="I279" s="45">
        <v>1</v>
      </c>
      <c r="J279" s="45">
        <v>4.5</v>
      </c>
      <c r="K279" s="45" t="s">
        <v>246</v>
      </c>
      <c r="L279" s="45"/>
    </row>
    <row r="280" spans="1:20">
      <c r="A280" s="45">
        <f t="shared" si="4"/>
        <v>5</v>
      </c>
      <c r="B280" s="45" t="s">
        <v>71</v>
      </c>
      <c r="C280" s="45">
        <v>90</v>
      </c>
      <c r="D280" s="45" t="s">
        <v>687</v>
      </c>
      <c r="E280" s="45" t="s">
        <v>446</v>
      </c>
      <c r="F280" s="71">
        <v>5</v>
      </c>
      <c r="G280" s="71" t="s">
        <v>118</v>
      </c>
      <c r="H280" s="71">
        <v>3.5</v>
      </c>
      <c r="I280" s="45">
        <v>1</v>
      </c>
      <c r="J280" s="45">
        <v>4.5</v>
      </c>
      <c r="K280" s="45" t="s">
        <v>246</v>
      </c>
      <c r="L280" s="45"/>
    </row>
    <row r="281" spans="1:20">
      <c r="A281" s="45">
        <f t="shared" si="4"/>
        <v>6</v>
      </c>
      <c r="B281" s="45" t="s">
        <v>71</v>
      </c>
      <c r="C281" s="45">
        <v>90</v>
      </c>
      <c r="D281" s="45" t="s">
        <v>446</v>
      </c>
      <c r="E281" s="45" t="s">
        <v>1028</v>
      </c>
      <c r="F281" s="71">
        <v>117</v>
      </c>
      <c r="G281" s="71" t="s">
        <v>118</v>
      </c>
      <c r="H281" s="71">
        <v>3.5</v>
      </c>
      <c r="I281" s="45">
        <v>1</v>
      </c>
      <c r="J281" s="45">
        <v>4.5</v>
      </c>
      <c r="K281" s="45" t="s">
        <v>246</v>
      </c>
      <c r="L281" s="45"/>
    </row>
    <row r="282" spans="1:20">
      <c r="A282" s="45">
        <f t="shared" si="4"/>
        <v>7</v>
      </c>
      <c r="B282" s="45" t="s">
        <v>71</v>
      </c>
      <c r="C282" s="45">
        <v>90</v>
      </c>
      <c r="D282" s="45" t="s">
        <v>446</v>
      </c>
      <c r="E282" s="45" t="s">
        <v>1028</v>
      </c>
      <c r="F282" s="71">
        <v>5</v>
      </c>
      <c r="G282" s="71" t="s">
        <v>118</v>
      </c>
      <c r="H282" s="71">
        <v>3.5</v>
      </c>
      <c r="I282" s="45">
        <v>1</v>
      </c>
      <c r="J282" s="45">
        <v>4.5</v>
      </c>
      <c r="K282" s="45" t="s">
        <v>246</v>
      </c>
      <c r="L282" s="45"/>
    </row>
    <row r="283" spans="1:20">
      <c r="A283" s="45">
        <f t="shared" si="4"/>
        <v>8</v>
      </c>
      <c r="B283" s="45" t="s">
        <v>71</v>
      </c>
      <c r="C283" s="45">
        <v>90</v>
      </c>
      <c r="D283" s="45" t="s">
        <v>1028</v>
      </c>
      <c r="E283" s="45" t="s">
        <v>572</v>
      </c>
      <c r="F283" s="71">
        <v>43</v>
      </c>
      <c r="G283" s="71" t="s">
        <v>118</v>
      </c>
      <c r="H283" s="71">
        <v>3.5</v>
      </c>
      <c r="I283" s="45">
        <v>1</v>
      </c>
      <c r="J283" s="45">
        <v>4.5</v>
      </c>
      <c r="K283" s="45" t="s">
        <v>246</v>
      </c>
      <c r="L283" s="45"/>
    </row>
    <row r="284" spans="1:20">
      <c r="A284" s="45">
        <f t="shared" si="4"/>
        <v>9</v>
      </c>
      <c r="B284" s="45" t="s">
        <v>71</v>
      </c>
      <c r="C284" s="45">
        <v>90</v>
      </c>
      <c r="D284" s="45" t="s">
        <v>572</v>
      </c>
      <c r="E284" s="45" t="s">
        <v>732</v>
      </c>
      <c r="F284" s="71">
        <v>38.299999999999997</v>
      </c>
      <c r="G284" s="71" t="s">
        <v>118</v>
      </c>
      <c r="H284" s="71">
        <v>3.5</v>
      </c>
      <c r="I284" s="45">
        <v>1</v>
      </c>
      <c r="J284" s="45">
        <v>4.5</v>
      </c>
      <c r="K284" s="45" t="s">
        <v>246</v>
      </c>
      <c r="L284" s="45"/>
      <c r="M284" s="130" t="s">
        <v>718</v>
      </c>
      <c r="N284" s="45" t="s">
        <v>702</v>
      </c>
      <c r="O284" s="32"/>
      <c r="P284" s="32"/>
      <c r="Q284" s="45">
        <v>75</v>
      </c>
      <c r="R284" s="465">
        <v>4</v>
      </c>
      <c r="S284" s="465"/>
      <c r="T284" s="465"/>
    </row>
    <row r="285" spans="1:20">
      <c r="A285" s="45">
        <f t="shared" si="4"/>
        <v>10</v>
      </c>
      <c r="B285" s="45" t="s">
        <v>71</v>
      </c>
      <c r="C285" s="45">
        <v>90</v>
      </c>
      <c r="D285" s="45" t="s">
        <v>1028</v>
      </c>
      <c r="E285" s="45" t="s">
        <v>1029</v>
      </c>
      <c r="F285" s="71">
        <v>113</v>
      </c>
      <c r="G285" s="71" t="s">
        <v>118</v>
      </c>
      <c r="H285" s="71">
        <v>3.5</v>
      </c>
      <c r="I285" s="45">
        <v>1</v>
      </c>
      <c r="J285" s="45">
        <v>4.5</v>
      </c>
      <c r="K285" s="45" t="s">
        <v>246</v>
      </c>
      <c r="L285" s="45"/>
      <c r="M285" s="130" t="s">
        <v>702</v>
      </c>
      <c r="N285" s="45" t="s">
        <v>652</v>
      </c>
      <c r="O285" s="32"/>
      <c r="P285" s="32"/>
      <c r="Q285" s="45">
        <v>75</v>
      </c>
      <c r="R285" s="465">
        <v>55.8</v>
      </c>
      <c r="S285" s="465"/>
      <c r="T285" s="465"/>
    </row>
    <row r="286" spans="1:20">
      <c r="A286" s="45">
        <f t="shared" si="4"/>
        <v>11</v>
      </c>
      <c r="B286" s="45" t="s">
        <v>71</v>
      </c>
      <c r="C286" s="45">
        <v>90</v>
      </c>
      <c r="D286" s="45" t="s">
        <v>1028</v>
      </c>
      <c r="E286" s="45" t="s">
        <v>1029</v>
      </c>
      <c r="F286" s="71">
        <v>3</v>
      </c>
      <c r="G286" s="71" t="s">
        <v>118</v>
      </c>
      <c r="H286" s="71">
        <v>3.5</v>
      </c>
      <c r="I286" s="45">
        <v>1</v>
      </c>
      <c r="J286" s="45">
        <v>4.5</v>
      </c>
      <c r="K286" s="45" t="s">
        <v>246</v>
      </c>
      <c r="L286" s="45"/>
      <c r="M286" s="130" t="s">
        <v>652</v>
      </c>
      <c r="N286" s="45" t="s">
        <v>1015</v>
      </c>
      <c r="O286" s="32"/>
      <c r="P286" s="32"/>
      <c r="Q286" s="45">
        <v>75</v>
      </c>
      <c r="R286" s="465">
        <v>102</v>
      </c>
      <c r="S286" s="465"/>
      <c r="T286" s="465"/>
    </row>
    <row r="287" spans="1:20">
      <c r="A287" s="45">
        <f t="shared" si="4"/>
        <v>12</v>
      </c>
      <c r="B287" s="45" t="s">
        <v>71</v>
      </c>
      <c r="C287" s="45">
        <v>90</v>
      </c>
      <c r="D287" s="45" t="s">
        <v>1029</v>
      </c>
      <c r="E287" s="45" t="s">
        <v>346</v>
      </c>
      <c r="F287" s="71">
        <v>663</v>
      </c>
      <c r="G287" s="71" t="s">
        <v>118</v>
      </c>
      <c r="H287" s="71">
        <v>3.5</v>
      </c>
      <c r="I287" s="45">
        <v>1</v>
      </c>
      <c r="J287" s="45">
        <v>4.5</v>
      </c>
      <c r="K287" s="45" t="s">
        <v>246</v>
      </c>
      <c r="L287" s="45"/>
    </row>
    <row r="288" spans="1:20">
      <c r="A288" s="45">
        <f t="shared" si="4"/>
        <v>13</v>
      </c>
      <c r="B288" s="45" t="s">
        <v>71</v>
      </c>
      <c r="C288" s="45">
        <v>75</v>
      </c>
      <c r="D288" s="45" t="s">
        <v>718</v>
      </c>
      <c r="E288" s="45" t="s">
        <v>702</v>
      </c>
      <c r="F288" s="71">
        <v>4</v>
      </c>
      <c r="G288" s="71" t="s">
        <v>118</v>
      </c>
      <c r="H288" s="71">
        <v>3.5</v>
      </c>
      <c r="I288" s="45">
        <v>1</v>
      </c>
      <c r="J288" s="45">
        <v>4.5</v>
      </c>
      <c r="K288" s="45" t="s">
        <v>246</v>
      </c>
      <c r="L288" s="45"/>
    </row>
    <row r="289" spans="1:12">
      <c r="A289" s="45">
        <f t="shared" si="4"/>
        <v>14</v>
      </c>
      <c r="B289" s="45" t="s">
        <v>71</v>
      </c>
      <c r="C289" s="45">
        <v>75</v>
      </c>
      <c r="D289" s="45" t="s">
        <v>702</v>
      </c>
      <c r="E289" s="45" t="s">
        <v>652</v>
      </c>
      <c r="F289" s="71">
        <v>55.8</v>
      </c>
      <c r="G289" s="71" t="s">
        <v>118</v>
      </c>
      <c r="H289" s="71">
        <v>3.5</v>
      </c>
      <c r="I289" s="45">
        <v>1</v>
      </c>
      <c r="J289" s="45">
        <v>4.5</v>
      </c>
      <c r="K289" s="45" t="s">
        <v>246</v>
      </c>
      <c r="L289" s="45"/>
    </row>
    <row r="290" spans="1:12">
      <c r="A290" s="45">
        <f t="shared" si="4"/>
        <v>15</v>
      </c>
      <c r="B290" s="45" t="s">
        <v>71</v>
      </c>
      <c r="C290" s="45">
        <v>75</v>
      </c>
      <c r="D290" s="45" t="s">
        <v>652</v>
      </c>
      <c r="E290" s="45" t="s">
        <v>1015</v>
      </c>
      <c r="F290" s="71">
        <v>102</v>
      </c>
      <c r="G290" s="71" t="s">
        <v>118</v>
      </c>
      <c r="H290" s="71">
        <v>3.5</v>
      </c>
      <c r="I290" s="45">
        <v>1</v>
      </c>
      <c r="J290" s="45">
        <v>4.5</v>
      </c>
      <c r="K290" s="45" t="s">
        <v>246</v>
      </c>
      <c r="L290" s="45"/>
    </row>
    <row r="291" spans="1:12">
      <c r="A291" s="45">
        <f t="shared" si="4"/>
        <v>16</v>
      </c>
      <c r="B291" s="45" t="s">
        <v>71</v>
      </c>
      <c r="C291" s="45">
        <v>63</v>
      </c>
      <c r="D291" s="45" t="s">
        <v>385</v>
      </c>
      <c r="E291" s="45" t="s">
        <v>413</v>
      </c>
      <c r="F291" s="71">
        <v>12.5</v>
      </c>
      <c r="G291" s="71" t="s">
        <v>118</v>
      </c>
      <c r="H291" s="71">
        <v>3.5</v>
      </c>
      <c r="I291" s="45">
        <v>1</v>
      </c>
      <c r="J291" s="45">
        <v>4.5</v>
      </c>
      <c r="K291" s="45" t="s">
        <v>246</v>
      </c>
      <c r="L291" s="45"/>
    </row>
    <row r="292" spans="1:12">
      <c r="A292" s="45">
        <f t="shared" si="4"/>
        <v>17</v>
      </c>
      <c r="B292" s="45" t="s">
        <v>71</v>
      </c>
      <c r="C292" s="45">
        <v>63</v>
      </c>
      <c r="D292" s="45" t="s">
        <v>413</v>
      </c>
      <c r="E292" s="45" t="s">
        <v>698</v>
      </c>
      <c r="F292" s="71">
        <v>35.299999999999997</v>
      </c>
      <c r="G292" s="71" t="s">
        <v>118</v>
      </c>
      <c r="H292" s="71">
        <v>3.5</v>
      </c>
      <c r="I292" s="45">
        <v>1</v>
      </c>
      <c r="J292" s="45">
        <v>4.5</v>
      </c>
      <c r="K292" s="45" t="s">
        <v>246</v>
      </c>
      <c r="L292" s="45"/>
    </row>
    <row r="293" spans="1:12">
      <c r="A293" s="45">
        <f t="shared" si="4"/>
        <v>18</v>
      </c>
      <c r="B293" s="45" t="s">
        <v>71</v>
      </c>
      <c r="C293" s="45">
        <v>63</v>
      </c>
      <c r="D293" s="45" t="s">
        <v>413</v>
      </c>
      <c r="E293" s="45" t="s">
        <v>311</v>
      </c>
      <c r="F293" s="71">
        <v>75</v>
      </c>
      <c r="G293" s="71" t="s">
        <v>118</v>
      </c>
      <c r="H293" s="71">
        <v>3.5</v>
      </c>
      <c r="I293" s="45">
        <v>1</v>
      </c>
      <c r="J293" s="45">
        <v>4.5</v>
      </c>
      <c r="K293" s="45" t="s">
        <v>246</v>
      </c>
      <c r="L293" s="45"/>
    </row>
    <row r="294" spans="1:12">
      <c r="A294" s="45">
        <f t="shared" si="4"/>
        <v>19</v>
      </c>
      <c r="B294" s="45" t="s">
        <v>71</v>
      </c>
      <c r="C294" s="45">
        <v>63</v>
      </c>
      <c r="D294" s="45" t="s">
        <v>163</v>
      </c>
      <c r="E294" s="45" t="s">
        <v>395</v>
      </c>
      <c r="F294" s="71">
        <v>75</v>
      </c>
      <c r="G294" s="71" t="s">
        <v>118</v>
      </c>
      <c r="H294" s="71">
        <v>3.5</v>
      </c>
      <c r="I294" s="45">
        <v>1</v>
      </c>
      <c r="J294" s="45">
        <v>4.5</v>
      </c>
      <c r="K294" s="45" t="s">
        <v>246</v>
      </c>
      <c r="L294" s="45"/>
    </row>
    <row r="295" spans="1:12">
      <c r="A295" s="45">
        <f t="shared" si="4"/>
        <v>20</v>
      </c>
      <c r="B295" s="45" t="s">
        <v>71</v>
      </c>
      <c r="C295" s="45">
        <v>63</v>
      </c>
      <c r="D295" s="45" t="s">
        <v>338</v>
      </c>
      <c r="E295" s="45" t="s">
        <v>773</v>
      </c>
      <c r="F295" s="71">
        <v>69</v>
      </c>
      <c r="G295" s="71" t="s">
        <v>118</v>
      </c>
      <c r="H295" s="71">
        <v>3.5</v>
      </c>
      <c r="I295" s="45">
        <v>1</v>
      </c>
      <c r="J295" s="45">
        <v>4.5</v>
      </c>
      <c r="K295" s="45" t="s">
        <v>246</v>
      </c>
      <c r="L295" s="45"/>
    </row>
    <row r="296" spans="1:12">
      <c r="A296" s="45">
        <f t="shared" si="4"/>
        <v>21</v>
      </c>
      <c r="B296" s="45" t="s">
        <v>71</v>
      </c>
      <c r="C296" s="45">
        <v>63</v>
      </c>
      <c r="D296" s="45" t="s">
        <v>338</v>
      </c>
      <c r="E296" s="45" t="s">
        <v>379</v>
      </c>
      <c r="F296" s="71">
        <v>298.5</v>
      </c>
      <c r="G296" s="71" t="s">
        <v>118</v>
      </c>
      <c r="H296" s="71">
        <v>3.5</v>
      </c>
      <c r="I296" s="45">
        <v>1</v>
      </c>
      <c r="J296" s="45">
        <v>4.5</v>
      </c>
      <c r="K296" s="45" t="s">
        <v>246</v>
      </c>
      <c r="L296" s="45"/>
    </row>
    <row r="297" spans="1:12">
      <c r="A297" s="45">
        <f t="shared" si="4"/>
        <v>22</v>
      </c>
      <c r="B297" s="45" t="s">
        <v>71</v>
      </c>
      <c r="C297" s="45">
        <v>63</v>
      </c>
      <c r="D297" s="45" t="s">
        <v>379</v>
      </c>
      <c r="E297" s="45" t="s">
        <v>705</v>
      </c>
      <c r="F297" s="71">
        <v>115.2</v>
      </c>
      <c r="G297" s="71" t="s">
        <v>118</v>
      </c>
      <c r="H297" s="71">
        <v>3.5</v>
      </c>
      <c r="I297" s="45">
        <v>1</v>
      </c>
      <c r="J297" s="45">
        <v>4.5</v>
      </c>
      <c r="K297" s="45" t="s">
        <v>246</v>
      </c>
      <c r="L297" s="45"/>
    </row>
    <row r="298" spans="1:12">
      <c r="A298" s="45">
        <f t="shared" si="4"/>
        <v>23</v>
      </c>
      <c r="B298" s="45" t="s">
        <v>71</v>
      </c>
      <c r="C298" s="45">
        <v>63</v>
      </c>
      <c r="D298" s="45" t="s">
        <v>705</v>
      </c>
      <c r="E298" s="45" t="s">
        <v>1023</v>
      </c>
      <c r="F298" s="71">
        <v>22.4</v>
      </c>
      <c r="G298" s="71" t="s">
        <v>118</v>
      </c>
      <c r="H298" s="71">
        <v>3.5</v>
      </c>
      <c r="I298" s="45">
        <v>1</v>
      </c>
      <c r="J298" s="45">
        <v>4.5</v>
      </c>
      <c r="K298" s="45" t="s">
        <v>246</v>
      </c>
      <c r="L298" s="45"/>
    </row>
    <row r="299" spans="1:12">
      <c r="A299" s="45">
        <f t="shared" si="4"/>
        <v>24</v>
      </c>
      <c r="B299" s="45" t="s">
        <v>71</v>
      </c>
      <c r="C299" s="45">
        <v>63</v>
      </c>
      <c r="D299" s="45" t="s">
        <v>705</v>
      </c>
      <c r="E299" s="45" t="s">
        <v>1023</v>
      </c>
      <c r="F299" s="71">
        <v>227</v>
      </c>
      <c r="G299" s="71" t="s">
        <v>118</v>
      </c>
      <c r="H299" s="71">
        <v>3.5</v>
      </c>
      <c r="I299" s="45">
        <v>1</v>
      </c>
      <c r="J299" s="45">
        <v>4.5</v>
      </c>
      <c r="K299" s="45" t="s">
        <v>246</v>
      </c>
      <c r="L299" s="45"/>
    </row>
    <row r="300" spans="1:12">
      <c r="A300" s="45">
        <f t="shared" si="4"/>
        <v>25</v>
      </c>
      <c r="B300" s="45" t="s">
        <v>71</v>
      </c>
      <c r="C300" s="45">
        <v>63</v>
      </c>
      <c r="D300" s="45" t="s">
        <v>705</v>
      </c>
      <c r="E300" s="45" t="s">
        <v>719</v>
      </c>
      <c r="F300" s="71">
        <v>107.3</v>
      </c>
      <c r="G300" s="71" t="s">
        <v>118</v>
      </c>
      <c r="H300" s="71">
        <v>3.5</v>
      </c>
      <c r="I300" s="45">
        <v>1</v>
      </c>
      <c r="J300" s="45">
        <v>4.5</v>
      </c>
      <c r="K300" s="45" t="s">
        <v>246</v>
      </c>
      <c r="L300" s="45"/>
    </row>
    <row r="301" spans="1:12">
      <c r="A301" s="45">
        <f t="shared" si="4"/>
        <v>26</v>
      </c>
      <c r="B301" s="45" t="s">
        <v>71</v>
      </c>
      <c r="C301" s="45">
        <v>63</v>
      </c>
      <c r="D301" s="45" t="s">
        <v>379</v>
      </c>
      <c r="E301" s="45" t="s">
        <v>707</v>
      </c>
      <c r="F301" s="71">
        <v>90.8</v>
      </c>
      <c r="G301" s="71" t="s">
        <v>118</v>
      </c>
      <c r="H301" s="71">
        <v>3.5</v>
      </c>
      <c r="I301" s="45">
        <v>1</v>
      </c>
      <c r="J301" s="45">
        <v>4.5</v>
      </c>
      <c r="K301" s="45" t="s">
        <v>246</v>
      </c>
      <c r="L301" s="45"/>
    </row>
    <row r="302" spans="1:12">
      <c r="A302" s="45">
        <f t="shared" si="4"/>
        <v>27</v>
      </c>
      <c r="B302" s="45" t="s">
        <v>71</v>
      </c>
      <c r="C302" s="45">
        <v>63</v>
      </c>
      <c r="D302" s="45" t="s">
        <v>707</v>
      </c>
      <c r="E302" s="45" t="s">
        <v>711</v>
      </c>
      <c r="F302" s="71">
        <v>70</v>
      </c>
      <c r="G302" s="71" t="s">
        <v>118</v>
      </c>
      <c r="H302" s="71">
        <v>3.5</v>
      </c>
      <c r="I302" s="45">
        <v>1</v>
      </c>
      <c r="J302" s="45">
        <v>4.5</v>
      </c>
      <c r="K302" s="45" t="s">
        <v>246</v>
      </c>
      <c r="L302" s="45"/>
    </row>
    <row r="303" spans="1:12">
      <c r="A303" s="45">
        <f t="shared" si="4"/>
        <v>28</v>
      </c>
      <c r="B303" s="45" t="s">
        <v>71</v>
      </c>
      <c r="C303" s="45">
        <v>63</v>
      </c>
      <c r="D303" s="45" t="s">
        <v>707</v>
      </c>
      <c r="E303" s="45" t="s">
        <v>706</v>
      </c>
      <c r="F303" s="71">
        <v>61.6</v>
      </c>
      <c r="G303" s="71" t="s">
        <v>118</v>
      </c>
      <c r="H303" s="71">
        <v>3.5</v>
      </c>
      <c r="I303" s="45">
        <v>1</v>
      </c>
      <c r="J303" s="45">
        <v>4.5</v>
      </c>
      <c r="K303" s="45" t="s">
        <v>246</v>
      </c>
      <c r="L303" s="45"/>
    </row>
    <row r="304" spans="1:12">
      <c r="A304" s="45">
        <f t="shared" si="4"/>
        <v>29</v>
      </c>
      <c r="B304" s="45" t="s">
        <v>71</v>
      </c>
      <c r="C304" s="45">
        <v>63</v>
      </c>
      <c r="D304" s="45" t="s">
        <v>706</v>
      </c>
      <c r="E304" s="45" t="s">
        <v>722</v>
      </c>
      <c r="F304" s="71">
        <v>70</v>
      </c>
      <c r="G304" s="71" t="s">
        <v>118</v>
      </c>
      <c r="H304" s="71">
        <v>3.5</v>
      </c>
      <c r="I304" s="45">
        <v>1</v>
      </c>
      <c r="J304" s="45">
        <v>4.5</v>
      </c>
      <c r="K304" s="45" t="s">
        <v>246</v>
      </c>
      <c r="L304" s="45"/>
    </row>
    <row r="305" spans="1:15">
      <c r="A305" s="45">
        <f t="shared" si="4"/>
        <v>30</v>
      </c>
      <c r="B305" s="45" t="s">
        <v>71</v>
      </c>
      <c r="C305" s="45">
        <v>63</v>
      </c>
      <c r="D305" s="45" t="s">
        <v>706</v>
      </c>
      <c r="E305" s="45" t="s">
        <v>181</v>
      </c>
      <c r="F305" s="71">
        <v>29.6</v>
      </c>
      <c r="G305" s="71" t="s">
        <v>118</v>
      </c>
      <c r="H305" s="71">
        <v>3.5</v>
      </c>
      <c r="I305" s="45">
        <v>1</v>
      </c>
      <c r="J305" s="45">
        <v>4.5</v>
      </c>
      <c r="K305" s="45" t="s">
        <v>246</v>
      </c>
      <c r="L305" s="45"/>
    </row>
    <row r="306" spans="1:15">
      <c r="A306" s="45">
        <f t="shared" si="4"/>
        <v>31</v>
      </c>
      <c r="B306" s="45" t="s">
        <v>71</v>
      </c>
      <c r="C306" s="45">
        <v>63</v>
      </c>
      <c r="D306" s="45" t="s">
        <v>308</v>
      </c>
      <c r="E306" s="45" t="s">
        <v>309</v>
      </c>
      <c r="F306" s="71">
        <v>23.9</v>
      </c>
      <c r="G306" s="71" t="s">
        <v>118</v>
      </c>
      <c r="H306" s="71">
        <v>3.5</v>
      </c>
      <c r="I306" s="45">
        <v>1</v>
      </c>
      <c r="J306" s="45">
        <v>4.5</v>
      </c>
      <c r="K306" s="45" t="s">
        <v>246</v>
      </c>
      <c r="L306" s="45"/>
    </row>
    <row r="307" spans="1:15">
      <c r="A307" s="45">
        <f t="shared" si="4"/>
        <v>32</v>
      </c>
      <c r="B307" s="45" t="s">
        <v>71</v>
      </c>
      <c r="C307" s="45">
        <v>63</v>
      </c>
      <c r="D307" s="45" t="s">
        <v>596</v>
      </c>
      <c r="E307" s="45" t="s">
        <v>693</v>
      </c>
      <c r="F307" s="71">
        <v>48.6</v>
      </c>
      <c r="G307" s="71" t="s">
        <v>118</v>
      </c>
      <c r="H307" s="71">
        <v>3.5</v>
      </c>
      <c r="I307" s="45">
        <v>1</v>
      </c>
      <c r="J307" s="45">
        <v>4.5</v>
      </c>
      <c r="K307" s="45" t="s">
        <v>246</v>
      </c>
      <c r="L307" s="45"/>
    </row>
    <row r="308" spans="1:15">
      <c r="A308" s="45">
        <f t="shared" si="4"/>
        <v>33</v>
      </c>
      <c r="B308" s="45" t="s">
        <v>71</v>
      </c>
      <c r="C308" s="45">
        <v>63</v>
      </c>
      <c r="D308" s="45" t="s">
        <v>704</v>
      </c>
      <c r="E308" s="45" t="s">
        <v>431</v>
      </c>
      <c r="F308" s="71">
        <v>190.8</v>
      </c>
      <c r="G308" s="71" t="s">
        <v>118</v>
      </c>
      <c r="H308" s="71">
        <v>3.5</v>
      </c>
      <c r="I308" s="45">
        <v>1</v>
      </c>
      <c r="J308" s="45">
        <v>4.5</v>
      </c>
      <c r="K308" s="45" t="s">
        <v>246</v>
      </c>
      <c r="L308" s="45"/>
    </row>
    <row r="309" spans="1:15">
      <c r="A309" s="45">
        <f t="shared" si="4"/>
        <v>34</v>
      </c>
      <c r="B309" s="45" t="s">
        <v>71</v>
      </c>
      <c r="C309" s="45">
        <v>63</v>
      </c>
      <c r="D309" s="45" t="s">
        <v>704</v>
      </c>
      <c r="E309" s="45" t="s">
        <v>431</v>
      </c>
      <c r="F309" s="71">
        <v>11</v>
      </c>
      <c r="G309" s="71" t="s">
        <v>118</v>
      </c>
      <c r="H309" s="71">
        <v>3.5</v>
      </c>
      <c r="I309" s="45">
        <v>1</v>
      </c>
      <c r="J309" s="45">
        <v>4.5</v>
      </c>
      <c r="K309" s="45" t="s">
        <v>246</v>
      </c>
      <c r="L309" s="45"/>
    </row>
    <row r="310" spans="1:15">
      <c r="A310" s="45">
        <f t="shared" si="4"/>
        <v>35</v>
      </c>
      <c r="B310" s="45" t="s">
        <v>71</v>
      </c>
      <c r="C310" s="45">
        <v>63</v>
      </c>
      <c r="D310" s="45" t="s">
        <v>431</v>
      </c>
      <c r="E310" s="45" t="s">
        <v>334</v>
      </c>
      <c r="F310" s="71">
        <v>11</v>
      </c>
      <c r="G310" s="71" t="s">
        <v>118</v>
      </c>
      <c r="H310" s="71">
        <v>3.5</v>
      </c>
      <c r="I310" s="45">
        <v>1</v>
      </c>
      <c r="J310" s="45">
        <v>4.5</v>
      </c>
      <c r="K310" s="45" t="s">
        <v>246</v>
      </c>
      <c r="L310" s="45"/>
      <c r="O310">
        <v>4181.6000000000004</v>
      </c>
    </row>
    <row r="311" spans="1:15">
      <c r="A311" s="45">
        <f t="shared" si="4"/>
        <v>36</v>
      </c>
      <c r="B311" s="45" t="s">
        <v>71</v>
      </c>
      <c r="C311" s="45">
        <v>63</v>
      </c>
      <c r="D311" s="45" t="s">
        <v>334</v>
      </c>
      <c r="E311" s="45" t="s">
        <v>412</v>
      </c>
      <c r="F311" s="71">
        <v>70</v>
      </c>
      <c r="G311" s="71" t="s">
        <v>118</v>
      </c>
      <c r="H311" s="71">
        <v>3.5</v>
      </c>
      <c r="I311" s="45">
        <v>1</v>
      </c>
      <c r="J311" s="45">
        <v>4.5</v>
      </c>
      <c r="K311" s="45" t="s">
        <v>246</v>
      </c>
      <c r="L311" s="45"/>
      <c r="O311">
        <v>2593.9</v>
      </c>
    </row>
    <row r="312" spans="1:15">
      <c r="A312" s="45">
        <f t="shared" si="4"/>
        <v>37</v>
      </c>
      <c r="B312" s="45" t="s">
        <v>71</v>
      </c>
      <c r="C312" s="45">
        <v>63</v>
      </c>
      <c r="D312" s="45" t="s">
        <v>334</v>
      </c>
      <c r="E312" s="45" t="s">
        <v>440</v>
      </c>
      <c r="F312" s="71">
        <v>133.30000000000001</v>
      </c>
      <c r="G312" s="71" t="s">
        <v>118</v>
      </c>
      <c r="H312" s="71">
        <v>3.5</v>
      </c>
      <c r="I312" s="45">
        <v>1</v>
      </c>
      <c r="J312" s="45">
        <v>4.5</v>
      </c>
      <c r="K312" s="45" t="s">
        <v>246</v>
      </c>
      <c r="L312" s="45"/>
      <c r="O312">
        <v>2521.1999999999998</v>
      </c>
    </row>
    <row r="313" spans="1:15">
      <c r="A313" s="45">
        <f t="shared" si="4"/>
        <v>38</v>
      </c>
      <c r="B313" s="45" t="s">
        <v>71</v>
      </c>
      <c r="C313" s="45">
        <v>63</v>
      </c>
      <c r="D313" s="45" t="s">
        <v>440</v>
      </c>
      <c r="E313" s="45" t="s">
        <v>695</v>
      </c>
      <c r="F313" s="71">
        <v>58</v>
      </c>
      <c r="G313" s="71" t="s">
        <v>118</v>
      </c>
      <c r="H313" s="71">
        <v>3.5</v>
      </c>
      <c r="I313" s="45">
        <v>1</v>
      </c>
      <c r="J313" s="45">
        <v>4.5</v>
      </c>
      <c r="K313" s="45" t="s">
        <v>246</v>
      </c>
      <c r="L313" s="45"/>
      <c r="O313">
        <v>4483.3999999999996</v>
      </c>
    </row>
    <row r="314" spans="1:15">
      <c r="A314" s="45">
        <f t="shared" si="4"/>
        <v>39</v>
      </c>
      <c r="B314" s="45" t="s">
        <v>71</v>
      </c>
      <c r="C314" s="45">
        <v>63</v>
      </c>
      <c r="D314" s="45" t="s">
        <v>440</v>
      </c>
      <c r="E314" s="45" t="s">
        <v>409</v>
      </c>
      <c r="F314" s="71">
        <v>113.8</v>
      </c>
      <c r="G314" s="71" t="s">
        <v>118</v>
      </c>
      <c r="H314" s="71">
        <v>3.5</v>
      </c>
      <c r="I314" s="45">
        <v>1</v>
      </c>
      <c r="J314" s="45">
        <v>4.5</v>
      </c>
      <c r="K314" s="45" t="s">
        <v>246</v>
      </c>
      <c r="L314" s="45"/>
      <c r="O314">
        <v>4008.4</v>
      </c>
    </row>
    <row r="315" spans="1:15">
      <c r="A315" s="45">
        <f t="shared" si="4"/>
        <v>40</v>
      </c>
      <c r="B315" s="45" t="s">
        <v>71</v>
      </c>
      <c r="C315" s="45">
        <v>63</v>
      </c>
      <c r="D315" s="45" t="s">
        <v>431</v>
      </c>
      <c r="E315" s="45" t="s">
        <v>307</v>
      </c>
      <c r="F315" s="71">
        <v>58.4</v>
      </c>
      <c r="G315" s="71" t="s">
        <v>118</v>
      </c>
      <c r="H315" s="71">
        <v>3.5</v>
      </c>
      <c r="I315" s="45">
        <v>1</v>
      </c>
      <c r="J315" s="45">
        <v>4.5</v>
      </c>
      <c r="K315" s="45" t="s">
        <v>246</v>
      </c>
      <c r="L315" s="45"/>
      <c r="O315">
        <f>+SUM(O310:O314)</f>
        <v>17788.5</v>
      </c>
    </row>
    <row r="316" spans="1:15">
      <c r="A316" s="45">
        <f t="shared" si="4"/>
        <v>41</v>
      </c>
      <c r="B316" s="45" t="s">
        <v>71</v>
      </c>
      <c r="C316" s="45">
        <v>63</v>
      </c>
      <c r="D316" s="45" t="s">
        <v>693</v>
      </c>
      <c r="E316" s="45" t="s">
        <v>383</v>
      </c>
      <c r="F316" s="71">
        <v>188</v>
      </c>
      <c r="G316" s="71" t="s">
        <v>118</v>
      </c>
      <c r="H316" s="71">
        <v>3.5</v>
      </c>
      <c r="I316" s="45">
        <v>1</v>
      </c>
      <c r="J316" s="45">
        <v>4.5</v>
      </c>
      <c r="K316" s="45" t="s">
        <v>246</v>
      </c>
      <c r="L316" s="45"/>
      <c r="O316">
        <f>+O315-314.4</f>
        <v>17474.099999999999</v>
      </c>
    </row>
    <row r="317" spans="1:15">
      <c r="A317" s="45">
        <f t="shared" si="4"/>
        <v>42</v>
      </c>
      <c r="B317" s="45" t="s">
        <v>71</v>
      </c>
      <c r="C317" s="45">
        <v>63</v>
      </c>
      <c r="D317" s="45" t="s">
        <v>383</v>
      </c>
      <c r="E317" s="45" t="s">
        <v>400</v>
      </c>
      <c r="F317" s="71">
        <v>21</v>
      </c>
      <c r="G317" s="71" t="s">
        <v>118</v>
      </c>
      <c r="H317" s="71">
        <v>3.5</v>
      </c>
      <c r="I317" s="45">
        <v>1</v>
      </c>
      <c r="J317" s="45">
        <v>4.5</v>
      </c>
      <c r="K317" s="45" t="s">
        <v>246</v>
      </c>
      <c r="L317" s="45"/>
    </row>
    <row r="318" spans="1:15">
      <c r="A318" s="45">
        <f t="shared" si="4"/>
        <v>43</v>
      </c>
      <c r="B318" s="45" t="s">
        <v>71</v>
      </c>
      <c r="C318" s="45">
        <v>63</v>
      </c>
      <c r="D318" s="45" t="s">
        <v>383</v>
      </c>
      <c r="E318" s="45" t="s">
        <v>400</v>
      </c>
      <c r="F318" s="71">
        <v>1.8</v>
      </c>
      <c r="G318" s="71" t="s">
        <v>118</v>
      </c>
      <c r="H318" s="71">
        <v>3.5</v>
      </c>
      <c r="I318" s="45">
        <v>1</v>
      </c>
      <c r="J318" s="45">
        <v>4.5</v>
      </c>
      <c r="K318" s="45" t="s">
        <v>246</v>
      </c>
      <c r="L318" s="45"/>
    </row>
    <row r="319" spans="1:15">
      <c r="A319" s="45">
        <f t="shared" si="4"/>
        <v>44</v>
      </c>
      <c r="B319" s="45" t="s">
        <v>71</v>
      </c>
      <c r="C319" s="45">
        <v>63</v>
      </c>
      <c r="D319" s="45" t="s">
        <v>1024</v>
      </c>
      <c r="E319" s="45" t="s">
        <v>1025</v>
      </c>
      <c r="F319" s="71">
        <v>31</v>
      </c>
      <c r="G319" s="71" t="s">
        <v>118</v>
      </c>
      <c r="H319" s="71">
        <v>3.5</v>
      </c>
      <c r="I319" s="45">
        <v>1</v>
      </c>
      <c r="J319" s="45">
        <v>4.5</v>
      </c>
      <c r="K319" s="45" t="s">
        <v>246</v>
      </c>
      <c r="L319" s="45"/>
    </row>
    <row r="320" spans="1:15">
      <c r="A320" s="45">
        <f t="shared" si="4"/>
        <v>45</v>
      </c>
      <c r="B320" s="45" t="s">
        <v>71</v>
      </c>
      <c r="C320" s="45">
        <v>63</v>
      </c>
      <c r="D320" s="45" t="s">
        <v>327</v>
      </c>
      <c r="E320" s="45" t="s">
        <v>301</v>
      </c>
      <c r="F320" s="71">
        <v>124</v>
      </c>
      <c r="G320" s="71" t="s">
        <v>118</v>
      </c>
      <c r="H320" s="71">
        <v>3.5</v>
      </c>
      <c r="I320" s="45">
        <v>1</v>
      </c>
      <c r="J320" s="45">
        <v>4.5</v>
      </c>
      <c r="K320" s="45" t="s">
        <v>246</v>
      </c>
      <c r="L320" s="45"/>
    </row>
    <row r="321" spans="1:12">
      <c r="A321" s="428"/>
      <c r="B321" s="428"/>
      <c r="C321" s="429" t="s">
        <v>57</v>
      </c>
      <c r="D321" s="429"/>
      <c r="E321" s="429"/>
      <c r="F321" s="429"/>
      <c r="G321" s="429" t="s">
        <v>58</v>
      </c>
      <c r="H321" s="429"/>
      <c r="I321" s="429"/>
      <c r="J321" s="429" t="s">
        <v>34</v>
      </c>
      <c r="K321" s="429"/>
      <c r="L321" s="429"/>
    </row>
    <row r="322" spans="1:12">
      <c r="A322" s="402" t="s">
        <v>35</v>
      </c>
      <c r="B322" s="402"/>
      <c r="C322" s="409"/>
      <c r="D322" s="409"/>
      <c r="E322" s="409"/>
      <c r="F322" s="409"/>
      <c r="G322" s="409"/>
      <c r="H322" s="409"/>
      <c r="I322" s="409"/>
      <c r="J322" s="409"/>
      <c r="K322" s="409"/>
      <c r="L322" s="409"/>
    </row>
    <row r="323" spans="1:12">
      <c r="A323" s="402" t="s">
        <v>36</v>
      </c>
      <c r="B323" s="402"/>
      <c r="C323" s="409"/>
      <c r="D323" s="409"/>
      <c r="E323" s="409"/>
      <c r="F323" s="409"/>
      <c r="G323" s="409"/>
      <c r="H323" s="409"/>
      <c r="I323" s="409"/>
      <c r="J323" s="409"/>
      <c r="K323" s="409"/>
      <c r="L323" s="409"/>
    </row>
    <row r="324" spans="1:12">
      <c r="A324" s="402" t="s">
        <v>37</v>
      </c>
      <c r="B324" s="402"/>
      <c r="C324" s="409"/>
      <c r="D324" s="409"/>
      <c r="E324" s="409"/>
      <c r="F324" s="409"/>
      <c r="G324" s="409"/>
      <c r="H324" s="409"/>
      <c r="I324" s="409"/>
      <c r="J324" s="409"/>
      <c r="K324" s="409"/>
      <c r="L324" s="409"/>
    </row>
    <row r="325" spans="1:12">
      <c r="A325" s="402" t="s">
        <v>38</v>
      </c>
      <c r="B325" s="402"/>
      <c r="C325" s="407"/>
      <c r="D325" s="408"/>
      <c r="E325" s="408"/>
      <c r="F325" s="408"/>
      <c r="G325" s="409"/>
      <c r="H325" s="409"/>
      <c r="I325" s="409"/>
      <c r="J325" s="409"/>
      <c r="K325" s="409"/>
      <c r="L325" s="409"/>
    </row>
  </sheetData>
  <mergeCells count="421">
    <mergeCell ref="A1:A4"/>
    <mergeCell ref="B1:I4"/>
    <mergeCell ref="A5:B5"/>
    <mergeCell ref="A6:B6"/>
    <mergeCell ref="A7:B7"/>
    <mergeCell ref="A8:B8"/>
    <mergeCell ref="S137:U137"/>
    <mergeCell ref="S138:U138"/>
    <mergeCell ref="S139:U139"/>
    <mergeCell ref="S117:U117"/>
    <mergeCell ref="S118:U118"/>
    <mergeCell ref="S119:U119"/>
    <mergeCell ref="S91:U91"/>
    <mergeCell ref="S92:U92"/>
    <mergeCell ref="S93:U93"/>
    <mergeCell ref="S79:U79"/>
    <mergeCell ref="S80:U80"/>
    <mergeCell ref="S81:U81"/>
    <mergeCell ref="S82:U82"/>
    <mergeCell ref="S83:U83"/>
    <mergeCell ref="S94:U94"/>
    <mergeCell ref="S95:U95"/>
    <mergeCell ref="S96:U96"/>
    <mergeCell ref="S103:U103"/>
    <mergeCell ref="S120:U120"/>
    <mergeCell ref="S121:U121"/>
    <mergeCell ref="S128:U128"/>
    <mergeCell ref="S129:U129"/>
    <mergeCell ref="S130:U130"/>
    <mergeCell ref="A9:L9"/>
    <mergeCell ref="A11:L11"/>
    <mergeCell ref="B12:F12"/>
    <mergeCell ref="H12:L12"/>
    <mergeCell ref="A13:A14"/>
    <mergeCell ref="B13:B14"/>
    <mergeCell ref="C13:C14"/>
    <mergeCell ref="D13:D14"/>
    <mergeCell ref="E13:E14"/>
    <mergeCell ref="F13:F14"/>
    <mergeCell ref="G13:G14"/>
    <mergeCell ref="H13:J13"/>
    <mergeCell ref="K13:K14"/>
    <mergeCell ref="L13:L14"/>
    <mergeCell ref="S107:U107"/>
    <mergeCell ref="S108:U108"/>
    <mergeCell ref="S109:U109"/>
    <mergeCell ref="S110:U110"/>
    <mergeCell ref="S111:U111"/>
    <mergeCell ref="S112:U112"/>
    <mergeCell ref="S113:U113"/>
    <mergeCell ref="S114:U114"/>
    <mergeCell ref="S115:U115"/>
    <mergeCell ref="S116:U116"/>
    <mergeCell ref="S214:U214"/>
    <mergeCell ref="S131:U131"/>
    <mergeCell ref="S154:U154"/>
    <mergeCell ref="S155:U155"/>
    <mergeCell ref="S156:U156"/>
    <mergeCell ref="S157:U157"/>
    <mergeCell ref="S158:U158"/>
    <mergeCell ref="S159:U159"/>
    <mergeCell ref="S160:U160"/>
    <mergeCell ref="S180:U180"/>
    <mergeCell ref="S181:U181"/>
    <mergeCell ref="S173:U173"/>
    <mergeCell ref="S174:U174"/>
    <mergeCell ref="S175:U175"/>
    <mergeCell ref="S176:U176"/>
    <mergeCell ref="S177:U177"/>
    <mergeCell ref="S179:U179"/>
    <mergeCell ref="S167:U167"/>
    <mergeCell ref="S153:U153"/>
    <mergeCell ref="S148:U148"/>
    <mergeCell ref="S145:U145"/>
    <mergeCell ref="S168:U168"/>
    <mergeCell ref="S122:U122"/>
    <mergeCell ref="S123:U123"/>
    <mergeCell ref="S124:U124"/>
    <mergeCell ref="S125:U125"/>
    <mergeCell ref="S126:U126"/>
    <mergeCell ref="S127:U127"/>
    <mergeCell ref="S132:U132"/>
    <mergeCell ref="S133:U133"/>
    <mergeCell ref="S134:U134"/>
    <mergeCell ref="S135:U135"/>
    <mergeCell ref="S136:U136"/>
    <mergeCell ref="S195:U195"/>
    <mergeCell ref="S211:U211"/>
    <mergeCell ref="S190:U190"/>
    <mergeCell ref="S191:U191"/>
    <mergeCell ref="S192:U192"/>
    <mergeCell ref="S193:U193"/>
    <mergeCell ref="S194:U194"/>
    <mergeCell ref="S199:U199"/>
    <mergeCell ref="S164:U164"/>
    <mergeCell ref="S165:U165"/>
    <mergeCell ref="S166:U166"/>
    <mergeCell ref="S178:U178"/>
    <mergeCell ref="S187:U187"/>
    <mergeCell ref="S213:U213"/>
    <mergeCell ref="S169:U169"/>
    <mergeCell ref="S170:U170"/>
    <mergeCell ref="S171:U171"/>
    <mergeCell ref="S172:U172"/>
    <mergeCell ref="S161:U161"/>
    <mergeCell ref="S162:U162"/>
    <mergeCell ref="S163:U163"/>
    <mergeCell ref="S4:U4"/>
    <mergeCell ref="S5:U5"/>
    <mergeCell ref="S6:U6"/>
    <mergeCell ref="S7:U7"/>
    <mergeCell ref="S8:U8"/>
    <mergeCell ref="S9:U9"/>
    <mergeCell ref="S10:U10"/>
    <mergeCell ref="S11:U11"/>
    <mergeCell ref="S12:U12"/>
    <mergeCell ref="S21:U21"/>
    <mergeCell ref="S22:U22"/>
    <mergeCell ref="S35:U35"/>
    <mergeCell ref="S36:U36"/>
    <mergeCell ref="S13:U13"/>
    <mergeCell ref="S14:U14"/>
    <mergeCell ref="S15:U15"/>
    <mergeCell ref="S16:U16"/>
    <mergeCell ref="S17:U17"/>
    <mergeCell ref="S18:U18"/>
    <mergeCell ref="S19:U19"/>
    <mergeCell ref="S20:U20"/>
    <mergeCell ref="S23:U23"/>
    <mergeCell ref="S29:U29"/>
    <mergeCell ref="S30:U30"/>
    <mergeCell ref="S31:U31"/>
    <mergeCell ref="S32:U32"/>
    <mergeCell ref="S33:U33"/>
    <mergeCell ref="S34:U34"/>
    <mergeCell ref="S24:U24"/>
    <mergeCell ref="S25:U25"/>
    <mergeCell ref="S26:U26"/>
    <mergeCell ref="S27:U27"/>
    <mergeCell ref="S28:U28"/>
    <mergeCell ref="S41:U41"/>
    <mergeCell ref="S42:U42"/>
    <mergeCell ref="S43:U43"/>
    <mergeCell ref="S44:U44"/>
    <mergeCell ref="S45:U45"/>
    <mergeCell ref="S47:U47"/>
    <mergeCell ref="S46:U46"/>
    <mergeCell ref="S37:U37"/>
    <mergeCell ref="S38:U38"/>
    <mergeCell ref="S39:U39"/>
    <mergeCell ref="S40:U40"/>
    <mergeCell ref="S63:U63"/>
    <mergeCell ref="S64:U64"/>
    <mergeCell ref="S65:U65"/>
    <mergeCell ref="S66:U66"/>
    <mergeCell ref="S67:U67"/>
    <mergeCell ref="S48:U48"/>
    <mergeCell ref="S49:U49"/>
    <mergeCell ref="S50:U50"/>
    <mergeCell ref="S51:U51"/>
    <mergeCell ref="S52:U52"/>
    <mergeCell ref="S53:U53"/>
    <mergeCell ref="S54:U54"/>
    <mergeCell ref="S55:U55"/>
    <mergeCell ref="S56:U56"/>
    <mergeCell ref="S57:U57"/>
    <mergeCell ref="S58:U58"/>
    <mergeCell ref="S59:U59"/>
    <mergeCell ref="S60:U60"/>
    <mergeCell ref="S61:U61"/>
    <mergeCell ref="S62:U62"/>
    <mergeCell ref="S72:U72"/>
    <mergeCell ref="S73:U73"/>
    <mergeCell ref="S74:U74"/>
    <mergeCell ref="S75:U75"/>
    <mergeCell ref="S76:U76"/>
    <mergeCell ref="S77:U77"/>
    <mergeCell ref="S78:U78"/>
    <mergeCell ref="S84:U84"/>
    <mergeCell ref="S68:U68"/>
    <mergeCell ref="S69:U69"/>
    <mergeCell ref="S70:U70"/>
    <mergeCell ref="S71:U71"/>
    <mergeCell ref="S85:U85"/>
    <mergeCell ref="S86:U86"/>
    <mergeCell ref="S87:U87"/>
    <mergeCell ref="S88:U88"/>
    <mergeCell ref="S89:U89"/>
    <mergeCell ref="S90:U90"/>
    <mergeCell ref="S104:U104"/>
    <mergeCell ref="S105:U105"/>
    <mergeCell ref="S106:U106"/>
    <mergeCell ref="S97:U97"/>
    <mergeCell ref="S98:U98"/>
    <mergeCell ref="S99:U99"/>
    <mergeCell ref="S100:U100"/>
    <mergeCell ref="S101:U101"/>
    <mergeCell ref="S102:U102"/>
    <mergeCell ref="S220:U220"/>
    <mergeCell ref="S221:U221"/>
    <mergeCell ref="S215:U215"/>
    <mergeCell ref="S217:U217"/>
    <mergeCell ref="S147:U147"/>
    <mergeCell ref="S140:U140"/>
    <mergeCell ref="S141:U141"/>
    <mergeCell ref="S142:U142"/>
    <mergeCell ref="S143:U143"/>
    <mergeCell ref="S144:U144"/>
    <mergeCell ref="S146:U146"/>
    <mergeCell ref="S149:U149"/>
    <mergeCell ref="S150:U150"/>
    <mergeCell ref="S151:U151"/>
    <mergeCell ref="S152:U152"/>
    <mergeCell ref="S204:U204"/>
    <mergeCell ref="S201:U201"/>
    <mergeCell ref="S202:U202"/>
    <mergeCell ref="S203:U203"/>
    <mergeCell ref="S208:U208"/>
    <mergeCell ref="S209:U209"/>
    <mergeCell ref="S218:U218"/>
    <mergeCell ref="S219:U219"/>
    <mergeCell ref="S184:U184"/>
    <mergeCell ref="A66:B66"/>
    <mergeCell ref="C66:F66"/>
    <mergeCell ref="G66:I66"/>
    <mergeCell ref="J66:L66"/>
    <mergeCell ref="A67:B67"/>
    <mergeCell ref="C67:F67"/>
    <mergeCell ref="G67:I67"/>
    <mergeCell ref="J67:L67"/>
    <mergeCell ref="S216:U216"/>
    <mergeCell ref="S188:U188"/>
    <mergeCell ref="S189:U189"/>
    <mergeCell ref="S182:U182"/>
    <mergeCell ref="S183:U183"/>
    <mergeCell ref="S185:U185"/>
    <mergeCell ref="S186:U186"/>
    <mergeCell ref="S196:U196"/>
    <mergeCell ref="S197:U197"/>
    <mergeCell ref="S212:U212"/>
    <mergeCell ref="S207:U207"/>
    <mergeCell ref="S198:U198"/>
    <mergeCell ref="S200:U200"/>
    <mergeCell ref="S210:U210"/>
    <mergeCell ref="S205:U205"/>
    <mergeCell ref="S206:U206"/>
    <mergeCell ref="A68:B68"/>
    <mergeCell ref="C68:F68"/>
    <mergeCell ref="G68:I68"/>
    <mergeCell ref="J68:L68"/>
    <mergeCell ref="A69:B69"/>
    <mergeCell ref="C69:F69"/>
    <mergeCell ref="G69:I69"/>
    <mergeCell ref="J69:L69"/>
    <mergeCell ref="A70:B70"/>
    <mergeCell ref="C70:F70"/>
    <mergeCell ref="G70:I70"/>
    <mergeCell ref="J70:L70"/>
    <mergeCell ref="A73:A76"/>
    <mergeCell ref="B73:I76"/>
    <mergeCell ref="A77:B77"/>
    <mergeCell ref="A78:B78"/>
    <mergeCell ref="A79:B79"/>
    <mergeCell ref="A80:B80"/>
    <mergeCell ref="A81:L81"/>
    <mergeCell ref="A83:L83"/>
    <mergeCell ref="B84:F84"/>
    <mergeCell ref="H84:L84"/>
    <mergeCell ref="L85:L86"/>
    <mergeCell ref="A85:A86"/>
    <mergeCell ref="B85:B86"/>
    <mergeCell ref="C85:C86"/>
    <mergeCell ref="D85:D86"/>
    <mergeCell ref="E85:E86"/>
    <mergeCell ref="F85:F86"/>
    <mergeCell ref="G85:G86"/>
    <mergeCell ref="H85:J85"/>
    <mergeCell ref="K85:K86"/>
    <mergeCell ref="J121:L121"/>
    <mergeCell ref="A122:B122"/>
    <mergeCell ref="C122:F122"/>
    <mergeCell ref="G122:I122"/>
    <mergeCell ref="J122:L122"/>
    <mergeCell ref="A123:B123"/>
    <mergeCell ref="C123:F123"/>
    <mergeCell ref="G123:I123"/>
    <mergeCell ref="J123:L123"/>
    <mergeCell ref="A121:B121"/>
    <mergeCell ref="C121:F121"/>
    <mergeCell ref="G121:I121"/>
    <mergeCell ref="A124:B124"/>
    <mergeCell ref="C124:F124"/>
    <mergeCell ref="G124:I124"/>
    <mergeCell ref="J124:L124"/>
    <mergeCell ref="A125:B125"/>
    <mergeCell ref="C125:F125"/>
    <mergeCell ref="G125:I125"/>
    <mergeCell ref="J125:L125"/>
    <mergeCell ref="A128:A131"/>
    <mergeCell ref="B128:I131"/>
    <mergeCell ref="A132:B132"/>
    <mergeCell ref="A133:B133"/>
    <mergeCell ref="A134:B134"/>
    <mergeCell ref="A135:B135"/>
    <mergeCell ref="A136:L136"/>
    <mergeCell ref="A138:L138"/>
    <mergeCell ref="B139:F139"/>
    <mergeCell ref="H139:L139"/>
    <mergeCell ref="A140:A141"/>
    <mergeCell ref="B140:B141"/>
    <mergeCell ref="C140:C141"/>
    <mergeCell ref="D140:D141"/>
    <mergeCell ref="E140:E141"/>
    <mergeCell ref="F140:F141"/>
    <mergeCell ref="G140:G141"/>
    <mergeCell ref="H140:J140"/>
    <mergeCell ref="K140:K141"/>
    <mergeCell ref="L140:L141"/>
    <mergeCell ref="J176:L176"/>
    <mergeCell ref="A177:B177"/>
    <mergeCell ref="C177:F177"/>
    <mergeCell ref="G177:I177"/>
    <mergeCell ref="J177:L177"/>
    <mergeCell ref="A178:B178"/>
    <mergeCell ref="C178:F178"/>
    <mergeCell ref="G178:I178"/>
    <mergeCell ref="J178:L178"/>
    <mergeCell ref="A176:B176"/>
    <mergeCell ref="C176:F176"/>
    <mergeCell ref="G176:I176"/>
    <mergeCell ref="A179:B179"/>
    <mergeCell ref="C179:F179"/>
    <mergeCell ref="G179:I179"/>
    <mergeCell ref="J179:L179"/>
    <mergeCell ref="A180:B180"/>
    <mergeCell ref="C180:F180"/>
    <mergeCell ref="G180:I180"/>
    <mergeCell ref="J180:L180"/>
    <mergeCell ref="A183:A186"/>
    <mergeCell ref="B183:I186"/>
    <mergeCell ref="A255:B255"/>
    <mergeCell ref="C255:F255"/>
    <mergeCell ref="G255:I255"/>
    <mergeCell ref="J255:L255"/>
    <mergeCell ref="A187:B187"/>
    <mergeCell ref="A188:B188"/>
    <mergeCell ref="A189:B189"/>
    <mergeCell ref="A190:B190"/>
    <mergeCell ref="A191:L191"/>
    <mergeCell ref="A193:L193"/>
    <mergeCell ref="B194:F194"/>
    <mergeCell ref="H194:L194"/>
    <mergeCell ref="A195:A196"/>
    <mergeCell ref="B195:B196"/>
    <mergeCell ref="C195:C196"/>
    <mergeCell ref="D195:D196"/>
    <mergeCell ref="E195:E196"/>
    <mergeCell ref="F195:F196"/>
    <mergeCell ref="G195:G196"/>
    <mergeCell ref="H195:J195"/>
    <mergeCell ref="K195:K196"/>
    <mergeCell ref="L195:L196"/>
    <mergeCell ref="A256:B256"/>
    <mergeCell ref="C256:F256"/>
    <mergeCell ref="G256:I256"/>
    <mergeCell ref="J256:L256"/>
    <mergeCell ref="A257:B257"/>
    <mergeCell ref="C257:F257"/>
    <mergeCell ref="G257:I257"/>
    <mergeCell ref="J257:L257"/>
    <mergeCell ref="A258:B258"/>
    <mergeCell ref="C258:F258"/>
    <mergeCell ref="G258:I258"/>
    <mergeCell ref="J258:L258"/>
    <mergeCell ref="A259:B259"/>
    <mergeCell ref="C259:F259"/>
    <mergeCell ref="G259:I259"/>
    <mergeCell ref="J259:L259"/>
    <mergeCell ref="A262:A265"/>
    <mergeCell ref="B262:I265"/>
    <mergeCell ref="A266:B266"/>
    <mergeCell ref="A267:B267"/>
    <mergeCell ref="A268:B268"/>
    <mergeCell ref="A269:B269"/>
    <mergeCell ref="A270:L270"/>
    <mergeCell ref="A272:L272"/>
    <mergeCell ref="B273:F273"/>
    <mergeCell ref="H273:L273"/>
    <mergeCell ref="A274:A275"/>
    <mergeCell ref="B274:B275"/>
    <mergeCell ref="C274:C275"/>
    <mergeCell ref="D274:D275"/>
    <mergeCell ref="E274:E275"/>
    <mergeCell ref="F274:F275"/>
    <mergeCell ref="G274:G275"/>
    <mergeCell ref="H274:J274"/>
    <mergeCell ref="K274:K275"/>
    <mergeCell ref="L274:L275"/>
    <mergeCell ref="A321:B321"/>
    <mergeCell ref="C321:F321"/>
    <mergeCell ref="G321:I321"/>
    <mergeCell ref="J321:L321"/>
    <mergeCell ref="A322:B322"/>
    <mergeCell ref="C322:F322"/>
    <mergeCell ref="G322:I322"/>
    <mergeCell ref="J322:L322"/>
    <mergeCell ref="R284:T284"/>
    <mergeCell ref="R285:T285"/>
    <mergeCell ref="R286:T286"/>
    <mergeCell ref="A323:B323"/>
    <mergeCell ref="C323:F323"/>
    <mergeCell ref="G323:I323"/>
    <mergeCell ref="J323:L323"/>
    <mergeCell ref="A324:B324"/>
    <mergeCell ref="C324:F324"/>
    <mergeCell ref="G324:I324"/>
    <mergeCell ref="J324:L324"/>
    <mergeCell ref="A325:B325"/>
    <mergeCell ref="C325:F325"/>
    <mergeCell ref="G325:I325"/>
    <mergeCell ref="J325:L32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O173"/>
  <sheetViews>
    <sheetView topLeftCell="C91" zoomScale="85" zoomScaleNormal="85" zoomScaleSheetLayoutView="55" workbookViewId="0">
      <selection activeCell="I97" sqref="I97:M97"/>
    </sheetView>
  </sheetViews>
  <sheetFormatPr defaultRowHeight="15"/>
  <cols>
    <col min="3" max="3" width="18.5703125" customWidth="1"/>
    <col min="5" max="5" width="13.7109375" bestFit="1" customWidth="1"/>
    <col min="6" max="6" width="12.140625" bestFit="1" customWidth="1"/>
    <col min="7" max="7" width="16.28515625" customWidth="1"/>
    <col min="8" max="10" width="19.5703125" bestFit="1" customWidth="1"/>
    <col min="11" max="11" width="14.85546875" customWidth="1"/>
    <col min="12" max="12" width="16.42578125" customWidth="1"/>
    <col min="13" max="13" width="12.42578125" customWidth="1"/>
    <col min="15" max="15" width="18.7109375" customWidth="1"/>
  </cols>
  <sheetData>
    <row r="1" spans="3:15" ht="18.75">
      <c r="C1" s="285" t="s">
        <v>1032</v>
      </c>
      <c r="D1" s="285"/>
      <c r="E1" s="285"/>
      <c r="F1" s="474" t="s">
        <v>1033</v>
      </c>
      <c r="G1" s="475"/>
      <c r="H1" s="475"/>
      <c r="I1" s="475"/>
      <c r="J1" s="475"/>
      <c r="K1" s="475"/>
      <c r="L1" s="475"/>
      <c r="M1" s="475"/>
      <c r="N1" s="475"/>
      <c r="O1" s="476"/>
    </row>
    <row r="2" spans="3:15" ht="18.75">
      <c r="C2" s="285" t="s">
        <v>1034</v>
      </c>
      <c r="D2" s="285"/>
      <c r="E2" s="285"/>
      <c r="F2" s="474" t="s">
        <v>1035</v>
      </c>
      <c r="G2" s="475"/>
      <c r="H2" s="475"/>
      <c r="I2" s="475"/>
      <c r="J2" s="475"/>
      <c r="K2" s="475"/>
      <c r="L2" s="475"/>
      <c r="M2" s="475"/>
      <c r="N2" s="475"/>
      <c r="O2" s="476"/>
    </row>
    <row r="3" spans="3:15" ht="18.75">
      <c r="C3" s="285" t="s">
        <v>1036</v>
      </c>
      <c r="D3" s="285"/>
      <c r="E3" s="285"/>
      <c r="F3" s="474" t="s">
        <v>1037</v>
      </c>
      <c r="G3" s="475"/>
      <c r="H3" s="475"/>
      <c r="I3" s="475"/>
      <c r="J3" s="475"/>
      <c r="K3" s="475"/>
      <c r="L3" s="475"/>
      <c r="M3" s="475"/>
      <c r="N3" s="475"/>
      <c r="O3" s="476"/>
    </row>
    <row r="4" spans="3:15" ht="18.75">
      <c r="C4" s="285" t="s">
        <v>1038</v>
      </c>
      <c r="D4" s="285"/>
      <c r="E4" s="285"/>
      <c r="F4" s="474" t="s">
        <v>1039</v>
      </c>
      <c r="G4" s="475"/>
      <c r="H4" s="475"/>
      <c r="I4" s="475"/>
      <c r="J4" s="475"/>
      <c r="K4" s="475"/>
      <c r="L4" s="475"/>
      <c r="M4" s="475"/>
      <c r="N4" s="475"/>
      <c r="O4" s="476"/>
    </row>
    <row r="5" spans="3:15" ht="18.75">
      <c r="C5" s="285" t="s">
        <v>1040</v>
      </c>
      <c r="D5" s="285"/>
      <c r="E5" s="285"/>
      <c r="F5" s="474" t="s">
        <v>1041</v>
      </c>
      <c r="G5" s="475"/>
      <c r="H5" s="475"/>
      <c r="I5" s="475"/>
      <c r="J5" s="475"/>
      <c r="K5" s="475"/>
      <c r="L5" s="475"/>
      <c r="M5" s="475"/>
      <c r="N5" s="475"/>
      <c r="O5" s="476"/>
    </row>
    <row r="6" spans="3:15" ht="18.75">
      <c r="C6" s="285" t="s">
        <v>1042</v>
      </c>
      <c r="D6" s="285"/>
      <c r="E6" s="285"/>
      <c r="F6" s="474" t="s">
        <v>1043</v>
      </c>
      <c r="G6" s="475"/>
      <c r="H6" s="475"/>
      <c r="I6" s="475"/>
      <c r="J6" s="475"/>
      <c r="K6" s="475"/>
      <c r="L6" s="475"/>
      <c r="M6" s="475"/>
      <c r="N6" s="475"/>
      <c r="O6" s="476"/>
    </row>
    <row r="7" spans="3:15" ht="45">
      <c r="C7" s="27" t="s">
        <v>1044</v>
      </c>
      <c r="D7" s="27"/>
      <c r="E7" s="27" t="s">
        <v>69</v>
      </c>
      <c r="F7" s="27" t="s">
        <v>70</v>
      </c>
      <c r="G7" s="27" t="s">
        <v>1045</v>
      </c>
      <c r="H7" s="27" t="s">
        <v>1046</v>
      </c>
      <c r="I7" s="27" t="s">
        <v>1047</v>
      </c>
      <c r="J7" s="27" t="s">
        <v>1048</v>
      </c>
      <c r="K7" s="132" t="s">
        <v>1049</v>
      </c>
      <c r="L7" s="133" t="s">
        <v>56</v>
      </c>
      <c r="M7" s="27" t="s">
        <v>1050</v>
      </c>
      <c r="N7" s="31" t="s">
        <v>1051</v>
      </c>
      <c r="O7" s="45"/>
    </row>
    <row r="8" spans="3:15">
      <c r="C8" s="45">
        <v>1</v>
      </c>
      <c r="D8" s="45"/>
      <c r="E8" s="45" t="s">
        <v>1052</v>
      </c>
      <c r="F8" s="45" t="s">
        <v>413</v>
      </c>
      <c r="G8" s="45">
        <v>63</v>
      </c>
      <c r="H8" s="45">
        <v>142.19999999999999</v>
      </c>
      <c r="I8" s="45">
        <v>5.5</v>
      </c>
      <c r="J8" s="45">
        <v>3</v>
      </c>
      <c r="K8" s="45">
        <v>1</v>
      </c>
      <c r="L8" s="45">
        <v>4</v>
      </c>
      <c r="M8" s="45" t="s">
        <v>1053</v>
      </c>
      <c r="N8" s="45"/>
      <c r="O8" s="45"/>
    </row>
    <row r="9" spans="3:15">
      <c r="C9" s="45">
        <f>1+C8</f>
        <v>2</v>
      </c>
      <c r="D9" s="45"/>
      <c r="E9" s="45" t="s">
        <v>333</v>
      </c>
      <c r="F9" s="45" t="s">
        <v>313</v>
      </c>
      <c r="G9" s="45">
        <v>63</v>
      </c>
      <c r="H9" s="45">
        <v>8.1999999999999993</v>
      </c>
      <c r="I9" s="45">
        <v>5.5</v>
      </c>
      <c r="J9" s="45">
        <v>3</v>
      </c>
      <c r="K9" s="45">
        <v>1</v>
      </c>
      <c r="L9" s="45">
        <v>4</v>
      </c>
      <c r="M9" s="45" t="s">
        <v>1053</v>
      </c>
      <c r="N9" s="45"/>
      <c r="O9" s="45"/>
    </row>
    <row r="10" spans="3:15">
      <c r="C10" s="45">
        <f t="shared" ref="C10:C73" si="0">1+C9</f>
        <v>3</v>
      </c>
      <c r="D10" s="45"/>
      <c r="E10" s="45" t="s">
        <v>333</v>
      </c>
      <c r="F10" s="45" t="s">
        <v>313</v>
      </c>
      <c r="G10" s="45">
        <v>63</v>
      </c>
      <c r="H10" s="45">
        <v>58.6</v>
      </c>
      <c r="I10" s="45">
        <v>5.5</v>
      </c>
      <c r="J10" s="45">
        <v>3</v>
      </c>
      <c r="K10" s="45">
        <v>1</v>
      </c>
      <c r="L10" s="45">
        <v>4</v>
      </c>
      <c r="M10" s="45" t="s">
        <v>1053</v>
      </c>
      <c r="N10" s="45"/>
      <c r="O10" s="45"/>
    </row>
    <row r="11" spans="3:15">
      <c r="C11" s="45">
        <f t="shared" si="0"/>
        <v>4</v>
      </c>
      <c r="D11" s="45"/>
      <c r="E11" s="45" t="s">
        <v>313</v>
      </c>
      <c r="F11" s="45" t="s">
        <v>431</v>
      </c>
      <c r="G11" s="45">
        <v>63</v>
      </c>
      <c r="H11" s="45">
        <v>105.8</v>
      </c>
      <c r="I11" s="45">
        <v>5.5</v>
      </c>
      <c r="J11" s="45">
        <v>3</v>
      </c>
      <c r="K11" s="45">
        <v>1</v>
      </c>
      <c r="L11" s="45">
        <v>4</v>
      </c>
      <c r="M11" s="45" t="s">
        <v>1053</v>
      </c>
      <c r="N11" s="45"/>
      <c r="O11" s="45"/>
    </row>
    <row r="12" spans="3:15">
      <c r="C12" s="45">
        <f t="shared" si="0"/>
        <v>5</v>
      </c>
      <c r="D12" s="45"/>
      <c r="E12" s="45" t="s">
        <v>431</v>
      </c>
      <c r="F12" s="45" t="s">
        <v>595</v>
      </c>
      <c r="G12" s="45">
        <v>63</v>
      </c>
      <c r="H12" s="45">
        <v>100.2</v>
      </c>
      <c r="I12" s="45">
        <v>5.5</v>
      </c>
      <c r="J12" s="45">
        <v>3</v>
      </c>
      <c r="K12" s="45">
        <v>1</v>
      </c>
      <c r="L12" s="45">
        <v>4</v>
      </c>
      <c r="M12" s="45" t="s">
        <v>1053</v>
      </c>
      <c r="N12" s="45"/>
      <c r="O12" s="45"/>
    </row>
    <row r="13" spans="3:15">
      <c r="C13" s="45">
        <f t="shared" si="0"/>
        <v>6</v>
      </c>
      <c r="D13" s="45"/>
      <c r="E13" s="45" t="s">
        <v>595</v>
      </c>
      <c r="F13" s="45" t="s">
        <v>1004</v>
      </c>
      <c r="G13" s="45">
        <v>63</v>
      </c>
      <c r="H13" s="45">
        <v>144.69999999999999</v>
      </c>
      <c r="I13" s="45">
        <v>5.5</v>
      </c>
      <c r="J13" s="45">
        <v>3</v>
      </c>
      <c r="K13" s="45">
        <v>1</v>
      </c>
      <c r="L13" s="45">
        <v>4</v>
      </c>
      <c r="M13" s="45" t="s">
        <v>1053</v>
      </c>
      <c r="N13" s="45"/>
      <c r="O13" s="45"/>
    </row>
    <row r="14" spans="3:15">
      <c r="C14" s="45">
        <f t="shared" si="0"/>
        <v>7</v>
      </c>
      <c r="D14" s="45"/>
      <c r="E14" s="45" t="s">
        <v>431</v>
      </c>
      <c r="F14" s="45" t="s">
        <v>390</v>
      </c>
      <c r="G14" s="45">
        <v>63</v>
      </c>
      <c r="H14" s="45">
        <v>13.6</v>
      </c>
      <c r="I14" s="45">
        <v>5.5</v>
      </c>
      <c r="J14" s="45">
        <v>3</v>
      </c>
      <c r="K14" s="45">
        <v>1</v>
      </c>
      <c r="L14" s="45">
        <v>4</v>
      </c>
      <c r="M14" s="45" t="s">
        <v>1053</v>
      </c>
      <c r="N14" s="45"/>
      <c r="O14" s="45"/>
    </row>
    <row r="15" spans="3:15">
      <c r="C15" s="45">
        <f t="shared" si="0"/>
        <v>8</v>
      </c>
      <c r="D15" s="45"/>
      <c r="E15" s="45" t="s">
        <v>390</v>
      </c>
      <c r="F15" s="45" t="s">
        <v>429</v>
      </c>
      <c r="G15" s="45">
        <v>63</v>
      </c>
      <c r="H15" s="45">
        <v>87.5</v>
      </c>
      <c r="I15" s="45">
        <v>5.5</v>
      </c>
      <c r="J15" s="45">
        <v>3</v>
      </c>
      <c r="K15" s="45">
        <v>1</v>
      </c>
      <c r="L15" s="45">
        <v>4</v>
      </c>
      <c r="M15" s="45" t="s">
        <v>1053</v>
      </c>
      <c r="N15" s="45"/>
      <c r="O15" s="45"/>
    </row>
    <row r="16" spans="3:15">
      <c r="C16" s="45">
        <f t="shared" si="0"/>
        <v>9</v>
      </c>
      <c r="D16" s="45"/>
      <c r="E16" s="45" t="s">
        <v>390</v>
      </c>
      <c r="F16" s="45" t="s">
        <v>412</v>
      </c>
      <c r="G16" s="45">
        <v>63</v>
      </c>
      <c r="H16" s="45">
        <v>89.9</v>
      </c>
      <c r="I16" s="45">
        <v>5.5</v>
      </c>
      <c r="J16" s="45">
        <v>3</v>
      </c>
      <c r="K16" s="45">
        <v>1</v>
      </c>
      <c r="L16" s="45">
        <v>4</v>
      </c>
      <c r="M16" s="45" t="s">
        <v>1053</v>
      </c>
      <c r="N16" s="45"/>
      <c r="O16" s="45"/>
    </row>
    <row r="17" spans="3:15">
      <c r="C17" s="45">
        <f t="shared" si="0"/>
        <v>10</v>
      </c>
      <c r="D17" s="45"/>
      <c r="E17" s="45" t="s">
        <v>390</v>
      </c>
      <c r="F17" s="45" t="s">
        <v>412</v>
      </c>
      <c r="G17" s="45">
        <v>63</v>
      </c>
      <c r="H17" s="45">
        <v>3.4</v>
      </c>
      <c r="I17" s="45">
        <v>5.5</v>
      </c>
      <c r="J17" s="45">
        <v>3</v>
      </c>
      <c r="K17" s="45">
        <v>1</v>
      </c>
      <c r="L17" s="45">
        <v>4</v>
      </c>
      <c r="M17" s="45" t="s">
        <v>1053</v>
      </c>
      <c r="N17" s="45"/>
      <c r="O17" s="45"/>
    </row>
    <row r="18" spans="3:15">
      <c r="C18" s="45">
        <f t="shared" si="0"/>
        <v>11</v>
      </c>
      <c r="D18" s="45"/>
      <c r="E18" s="45" t="s">
        <v>699</v>
      </c>
      <c r="F18" s="45" t="s">
        <v>308</v>
      </c>
      <c r="G18" s="45">
        <v>63</v>
      </c>
      <c r="H18" s="45">
        <v>118.8</v>
      </c>
      <c r="I18" s="45">
        <v>5.5</v>
      </c>
      <c r="J18" s="45">
        <v>3</v>
      </c>
      <c r="K18" s="45">
        <v>1</v>
      </c>
      <c r="L18" s="45">
        <v>4</v>
      </c>
      <c r="M18" s="45" t="s">
        <v>1053</v>
      </c>
      <c r="N18" s="45"/>
      <c r="O18" s="45"/>
    </row>
    <row r="19" spans="3:15">
      <c r="C19" s="45">
        <f t="shared" si="0"/>
        <v>12</v>
      </c>
      <c r="D19" s="45"/>
      <c r="E19" s="45" t="s">
        <v>308</v>
      </c>
      <c r="F19" s="45" t="s">
        <v>714</v>
      </c>
      <c r="G19" s="45">
        <v>63</v>
      </c>
      <c r="H19" s="45">
        <v>162.30000000000001</v>
      </c>
      <c r="I19" s="45">
        <v>5.5</v>
      </c>
      <c r="J19" s="45">
        <v>3</v>
      </c>
      <c r="K19" s="45">
        <v>1</v>
      </c>
      <c r="L19" s="45">
        <v>4</v>
      </c>
      <c r="M19" s="45" t="s">
        <v>1053</v>
      </c>
      <c r="N19" s="45"/>
      <c r="O19" s="45"/>
    </row>
    <row r="20" spans="3:15">
      <c r="C20" s="45">
        <f t="shared" si="0"/>
        <v>13</v>
      </c>
      <c r="D20" s="45"/>
      <c r="E20" s="45" t="s">
        <v>308</v>
      </c>
      <c r="F20" s="45" t="s">
        <v>412</v>
      </c>
      <c r="G20" s="45">
        <v>63</v>
      </c>
      <c r="H20" s="45">
        <v>1.8</v>
      </c>
      <c r="I20" s="45">
        <v>5.5</v>
      </c>
      <c r="J20" s="45">
        <v>3</v>
      </c>
      <c r="K20" s="45">
        <v>1</v>
      </c>
      <c r="L20" s="45">
        <v>4</v>
      </c>
      <c r="M20" s="45" t="s">
        <v>1053</v>
      </c>
      <c r="N20" s="45"/>
      <c r="O20" s="45"/>
    </row>
    <row r="21" spans="3:15">
      <c r="C21" s="45">
        <f t="shared" si="0"/>
        <v>14</v>
      </c>
      <c r="D21" s="45"/>
      <c r="E21" s="45" t="s">
        <v>699</v>
      </c>
      <c r="F21" s="45" t="s">
        <v>163</v>
      </c>
      <c r="G21" s="45">
        <v>63</v>
      </c>
      <c r="H21" s="45">
        <v>146.6</v>
      </c>
      <c r="I21" s="45">
        <v>5.5</v>
      </c>
      <c r="J21" s="45">
        <v>3</v>
      </c>
      <c r="K21" s="45">
        <v>1</v>
      </c>
      <c r="L21" s="45">
        <v>4</v>
      </c>
      <c r="M21" s="45" t="s">
        <v>1053</v>
      </c>
      <c r="N21" s="45"/>
      <c r="O21" s="45"/>
    </row>
    <row r="22" spans="3:15">
      <c r="C22" s="45">
        <f t="shared" si="0"/>
        <v>15</v>
      </c>
      <c r="D22" s="45"/>
      <c r="E22" s="45" t="s">
        <v>163</v>
      </c>
      <c r="F22" s="45" t="s">
        <v>616</v>
      </c>
      <c r="G22" s="45">
        <v>63</v>
      </c>
      <c r="H22" s="45">
        <v>106.4</v>
      </c>
      <c r="I22" s="45">
        <v>5.5</v>
      </c>
      <c r="J22" s="45">
        <v>3</v>
      </c>
      <c r="K22" s="45">
        <v>1</v>
      </c>
      <c r="L22" s="45">
        <v>4</v>
      </c>
      <c r="M22" s="45" t="s">
        <v>1053</v>
      </c>
      <c r="N22" s="45"/>
      <c r="O22" s="45"/>
    </row>
    <row r="23" spans="3:15">
      <c r="C23" s="45">
        <f t="shared" si="0"/>
        <v>16</v>
      </c>
      <c r="D23" s="45"/>
      <c r="E23" s="45" t="s">
        <v>163</v>
      </c>
      <c r="F23" s="45" t="s">
        <v>616</v>
      </c>
      <c r="G23" s="45">
        <v>63</v>
      </c>
      <c r="H23" s="45">
        <v>3</v>
      </c>
      <c r="I23" s="45">
        <v>5.5</v>
      </c>
      <c r="J23" s="45">
        <v>3</v>
      </c>
      <c r="K23" s="45">
        <v>1</v>
      </c>
      <c r="L23" s="45">
        <v>4</v>
      </c>
      <c r="M23" s="45" t="s">
        <v>1053</v>
      </c>
      <c r="N23" s="45"/>
      <c r="O23" s="45"/>
    </row>
    <row r="24" spans="3:15">
      <c r="C24" s="45">
        <f t="shared" si="0"/>
        <v>17</v>
      </c>
      <c r="D24" s="45"/>
      <c r="E24" s="45" t="s">
        <v>163</v>
      </c>
      <c r="F24" s="45" t="s">
        <v>401</v>
      </c>
      <c r="G24" s="45">
        <v>63</v>
      </c>
      <c r="H24" s="45">
        <v>82.6</v>
      </c>
      <c r="I24" s="45">
        <v>5.5</v>
      </c>
      <c r="J24" s="45">
        <v>3</v>
      </c>
      <c r="K24" s="45">
        <v>1</v>
      </c>
      <c r="L24" s="45">
        <v>4</v>
      </c>
      <c r="M24" s="45" t="s">
        <v>1053</v>
      </c>
      <c r="N24" s="45"/>
      <c r="O24" s="45"/>
    </row>
    <row r="25" spans="3:15">
      <c r="C25" s="45">
        <f t="shared" si="0"/>
        <v>18</v>
      </c>
      <c r="D25" s="45"/>
      <c r="E25" s="45" t="s">
        <v>401</v>
      </c>
      <c r="F25" s="45" t="s">
        <v>340</v>
      </c>
      <c r="G25" s="45">
        <v>63</v>
      </c>
      <c r="H25" s="45">
        <v>56.6</v>
      </c>
      <c r="I25" s="45">
        <v>5.5</v>
      </c>
      <c r="J25" s="45">
        <v>3</v>
      </c>
      <c r="K25" s="45">
        <v>1</v>
      </c>
      <c r="L25" s="45">
        <v>4</v>
      </c>
      <c r="M25" s="45" t="s">
        <v>1053</v>
      </c>
      <c r="N25" s="45"/>
      <c r="O25" s="45"/>
    </row>
    <row r="26" spans="3:15">
      <c r="C26" s="45">
        <f t="shared" si="0"/>
        <v>19</v>
      </c>
      <c r="D26" s="45"/>
      <c r="E26" s="45" t="s">
        <v>340</v>
      </c>
      <c r="F26" s="45" t="s">
        <v>618</v>
      </c>
      <c r="G26" s="45">
        <v>63</v>
      </c>
      <c r="H26" s="45">
        <v>116.1</v>
      </c>
      <c r="I26" s="45">
        <v>5.5</v>
      </c>
      <c r="J26" s="45">
        <v>3</v>
      </c>
      <c r="K26" s="45">
        <v>1</v>
      </c>
      <c r="L26" s="45">
        <v>4</v>
      </c>
      <c r="M26" s="45" t="s">
        <v>1053</v>
      </c>
      <c r="N26" s="45"/>
      <c r="O26" s="45"/>
    </row>
    <row r="27" spans="3:15">
      <c r="C27" s="45">
        <f t="shared" si="0"/>
        <v>20</v>
      </c>
      <c r="D27" s="45"/>
      <c r="E27" s="45" t="s">
        <v>340</v>
      </c>
      <c r="F27" s="45" t="s">
        <v>615</v>
      </c>
      <c r="G27" s="45">
        <v>63</v>
      </c>
      <c r="H27" s="45">
        <v>63.1</v>
      </c>
      <c r="I27" s="45">
        <v>5.5</v>
      </c>
      <c r="J27" s="45">
        <v>3</v>
      </c>
      <c r="K27" s="45">
        <v>1</v>
      </c>
      <c r="L27" s="45">
        <v>4</v>
      </c>
      <c r="M27" s="45" t="s">
        <v>1053</v>
      </c>
      <c r="N27" s="45"/>
      <c r="O27" s="45"/>
    </row>
    <row r="28" spans="3:15">
      <c r="C28" s="45">
        <f t="shared" si="0"/>
        <v>21</v>
      </c>
      <c r="D28" s="45"/>
      <c r="E28" s="45" t="s">
        <v>401</v>
      </c>
      <c r="F28" s="45" t="s">
        <v>884</v>
      </c>
      <c r="G28" s="45">
        <v>63</v>
      </c>
      <c r="H28" s="45">
        <v>209.2</v>
      </c>
      <c r="I28" s="45">
        <v>5.5</v>
      </c>
      <c r="J28" s="45">
        <v>3</v>
      </c>
      <c r="K28" s="45">
        <v>1</v>
      </c>
      <c r="L28" s="45">
        <v>4</v>
      </c>
      <c r="M28" s="45" t="s">
        <v>1053</v>
      </c>
      <c r="N28" s="45"/>
      <c r="O28" s="45"/>
    </row>
    <row r="29" spans="3:15">
      <c r="C29" s="45">
        <f t="shared" si="0"/>
        <v>22</v>
      </c>
      <c r="D29" s="45"/>
      <c r="E29" s="45" t="s">
        <v>400</v>
      </c>
      <c r="F29" s="45" t="s">
        <v>398</v>
      </c>
      <c r="G29" s="45">
        <v>63</v>
      </c>
      <c r="H29" s="45">
        <v>2.6</v>
      </c>
      <c r="I29" s="45">
        <v>5.5</v>
      </c>
      <c r="J29" s="45">
        <v>3</v>
      </c>
      <c r="K29" s="45">
        <v>1</v>
      </c>
      <c r="L29" s="45">
        <v>4</v>
      </c>
      <c r="M29" s="45" t="s">
        <v>1053</v>
      </c>
      <c r="N29" s="45"/>
      <c r="O29" s="45"/>
    </row>
    <row r="30" spans="3:15">
      <c r="C30" s="45">
        <f t="shared" si="0"/>
        <v>23</v>
      </c>
      <c r="D30" s="45"/>
      <c r="E30" s="45" t="s">
        <v>400</v>
      </c>
      <c r="F30" s="45" t="s">
        <v>398</v>
      </c>
      <c r="G30" s="45">
        <v>63</v>
      </c>
      <c r="H30" s="45">
        <v>79.099999999999994</v>
      </c>
      <c r="I30" s="45">
        <v>5.5</v>
      </c>
      <c r="J30" s="45">
        <v>3</v>
      </c>
      <c r="K30" s="45">
        <v>1</v>
      </c>
      <c r="L30" s="45">
        <v>4</v>
      </c>
      <c r="M30" s="45" t="s">
        <v>1053</v>
      </c>
      <c r="N30" s="45"/>
      <c r="O30" s="45"/>
    </row>
    <row r="31" spans="3:15">
      <c r="C31" s="45">
        <f t="shared" si="0"/>
        <v>24</v>
      </c>
      <c r="D31" s="45"/>
      <c r="E31" s="45" t="s">
        <v>400</v>
      </c>
      <c r="F31" s="45" t="s">
        <v>1052</v>
      </c>
      <c r="G31" s="45">
        <v>63</v>
      </c>
      <c r="H31" s="45">
        <v>45.5</v>
      </c>
      <c r="I31" s="45">
        <v>5.5</v>
      </c>
      <c r="J31" s="45">
        <v>3</v>
      </c>
      <c r="K31" s="45">
        <v>1</v>
      </c>
      <c r="L31" s="45">
        <v>4</v>
      </c>
      <c r="M31" s="45" t="s">
        <v>1053</v>
      </c>
      <c r="N31" s="45"/>
      <c r="O31" s="45"/>
    </row>
    <row r="32" spans="3:15">
      <c r="C32" s="45">
        <f t="shared" si="0"/>
        <v>25</v>
      </c>
      <c r="D32" s="45"/>
      <c r="E32" s="45" t="s">
        <v>709</v>
      </c>
      <c r="F32" s="45" t="s">
        <v>1054</v>
      </c>
      <c r="G32" s="45">
        <v>63</v>
      </c>
      <c r="H32" s="45">
        <v>86.9</v>
      </c>
      <c r="I32" s="45">
        <v>5.5</v>
      </c>
      <c r="J32" s="45">
        <v>3</v>
      </c>
      <c r="K32" s="45">
        <v>1</v>
      </c>
      <c r="L32" s="45">
        <v>4</v>
      </c>
      <c r="M32" s="45" t="s">
        <v>1053</v>
      </c>
      <c r="N32" s="45"/>
      <c r="O32" s="45"/>
    </row>
    <row r="33" spans="3:15">
      <c r="C33" s="45">
        <f>1+C32</f>
        <v>26</v>
      </c>
      <c r="D33" s="45"/>
      <c r="E33" s="45" t="s">
        <v>709</v>
      </c>
      <c r="F33" s="45" t="s">
        <v>1054</v>
      </c>
      <c r="G33" s="45">
        <v>63</v>
      </c>
      <c r="H33" s="45">
        <v>3.1</v>
      </c>
      <c r="I33" s="45">
        <v>5.5</v>
      </c>
      <c r="J33" s="45">
        <v>3</v>
      </c>
      <c r="K33" s="45">
        <v>1</v>
      </c>
      <c r="L33" s="45">
        <v>4</v>
      </c>
      <c r="M33" s="45" t="s">
        <v>1053</v>
      </c>
      <c r="N33" s="45"/>
      <c r="O33" s="45"/>
    </row>
    <row r="34" spans="3:15">
      <c r="C34" s="45">
        <f t="shared" si="0"/>
        <v>27</v>
      </c>
      <c r="D34" s="45"/>
      <c r="E34" s="45" t="s">
        <v>1054</v>
      </c>
      <c r="F34" s="45" t="s">
        <v>597</v>
      </c>
      <c r="G34" s="45">
        <v>63</v>
      </c>
      <c r="H34" s="45">
        <v>183.3</v>
      </c>
      <c r="I34" s="45">
        <v>5.5</v>
      </c>
      <c r="J34" s="45">
        <v>3</v>
      </c>
      <c r="K34" s="45">
        <v>1</v>
      </c>
      <c r="L34" s="45">
        <v>4</v>
      </c>
      <c r="M34" s="45" t="s">
        <v>1053</v>
      </c>
      <c r="N34" s="45"/>
      <c r="O34" s="45"/>
    </row>
    <row r="35" spans="3:15">
      <c r="C35" s="45">
        <f t="shared" si="0"/>
        <v>28</v>
      </c>
      <c r="D35" s="45"/>
      <c r="E35" s="45" t="s">
        <v>323</v>
      </c>
      <c r="F35" s="45" t="s">
        <v>704</v>
      </c>
      <c r="G35" s="45">
        <v>63</v>
      </c>
      <c r="H35" s="45">
        <v>2.8</v>
      </c>
      <c r="I35" s="45">
        <v>5.5</v>
      </c>
      <c r="J35" s="45">
        <v>3</v>
      </c>
      <c r="K35" s="45">
        <v>1</v>
      </c>
      <c r="L35" s="45">
        <v>4</v>
      </c>
      <c r="M35" s="45" t="s">
        <v>1053</v>
      </c>
      <c r="N35" s="45"/>
      <c r="O35" s="45"/>
    </row>
    <row r="36" spans="3:15">
      <c r="C36" s="45">
        <f t="shared" si="0"/>
        <v>29</v>
      </c>
      <c r="D36" s="45"/>
      <c r="E36" s="45" t="s">
        <v>313</v>
      </c>
      <c r="F36" s="45" t="s">
        <v>699</v>
      </c>
      <c r="G36" s="45">
        <v>63</v>
      </c>
      <c r="H36" s="45">
        <v>3.6</v>
      </c>
      <c r="I36" s="45">
        <v>5.5</v>
      </c>
      <c r="J36" s="45">
        <v>3</v>
      </c>
      <c r="K36" s="45">
        <v>1</v>
      </c>
      <c r="L36" s="45">
        <v>4</v>
      </c>
      <c r="M36" s="45" t="s">
        <v>1053</v>
      </c>
      <c r="N36" s="45"/>
      <c r="O36" s="45"/>
    </row>
    <row r="37" spans="3:15">
      <c r="C37" s="45">
        <f t="shared" si="0"/>
        <v>30</v>
      </c>
      <c r="D37" s="45"/>
      <c r="E37" s="45" t="s">
        <v>313</v>
      </c>
      <c r="F37" s="45" t="s">
        <v>699</v>
      </c>
      <c r="G37" s="45">
        <v>63</v>
      </c>
      <c r="H37" s="45">
        <v>150.6</v>
      </c>
      <c r="I37" s="45">
        <v>5.5</v>
      </c>
      <c r="J37" s="45">
        <v>3</v>
      </c>
      <c r="K37" s="45">
        <v>1</v>
      </c>
      <c r="L37" s="45">
        <v>4</v>
      </c>
      <c r="M37" s="45" t="s">
        <v>1053</v>
      </c>
      <c r="N37" s="45"/>
      <c r="O37" s="45"/>
    </row>
    <row r="38" spans="3:15">
      <c r="C38" s="45">
        <f t="shared" si="0"/>
        <v>31</v>
      </c>
      <c r="D38" s="45"/>
      <c r="E38" s="45" t="s">
        <v>1022</v>
      </c>
      <c r="F38" s="45" t="s">
        <v>352</v>
      </c>
      <c r="G38" s="45">
        <v>63</v>
      </c>
      <c r="H38" s="45">
        <v>88.6</v>
      </c>
      <c r="I38" s="45">
        <v>5.5</v>
      </c>
      <c r="J38" s="45">
        <v>3</v>
      </c>
      <c r="K38" s="45">
        <v>1</v>
      </c>
      <c r="L38" s="45">
        <v>4</v>
      </c>
      <c r="M38" s="45" t="s">
        <v>1053</v>
      </c>
      <c r="N38" s="45"/>
      <c r="O38" s="45"/>
    </row>
    <row r="39" spans="3:15">
      <c r="C39" s="45">
        <f t="shared" si="0"/>
        <v>32</v>
      </c>
      <c r="D39" s="45"/>
      <c r="E39" s="45" t="s">
        <v>1022</v>
      </c>
      <c r="F39" s="45" t="s">
        <v>689</v>
      </c>
      <c r="G39" s="45">
        <v>63</v>
      </c>
      <c r="H39" s="45">
        <v>106.1</v>
      </c>
      <c r="I39" s="45">
        <v>5.5</v>
      </c>
      <c r="J39" s="45">
        <v>3</v>
      </c>
      <c r="K39" s="45">
        <v>1</v>
      </c>
      <c r="L39" s="45">
        <v>4</v>
      </c>
      <c r="M39" s="45" t="s">
        <v>1053</v>
      </c>
      <c r="N39" s="45"/>
      <c r="O39" s="45"/>
    </row>
    <row r="40" spans="3:15">
      <c r="C40" s="45">
        <f t="shared" si="0"/>
        <v>33</v>
      </c>
      <c r="D40" s="45"/>
      <c r="E40" s="45" t="s">
        <v>1022</v>
      </c>
      <c r="F40" s="45" t="s">
        <v>411</v>
      </c>
      <c r="G40" s="45">
        <v>63</v>
      </c>
      <c r="H40" s="45">
        <v>375.3</v>
      </c>
      <c r="I40" s="45">
        <v>5.5</v>
      </c>
      <c r="J40" s="45">
        <v>3</v>
      </c>
      <c r="K40" s="45">
        <v>1</v>
      </c>
      <c r="L40" s="45">
        <v>4</v>
      </c>
      <c r="M40" s="45" t="s">
        <v>1053</v>
      </c>
      <c r="N40" s="45"/>
      <c r="O40" s="45"/>
    </row>
    <row r="41" spans="3:15">
      <c r="C41" s="45">
        <f t="shared" si="0"/>
        <v>34</v>
      </c>
      <c r="D41" s="45"/>
      <c r="E41" s="45" t="s">
        <v>411</v>
      </c>
      <c r="F41" s="45" t="s">
        <v>418</v>
      </c>
      <c r="G41" s="45">
        <v>63</v>
      </c>
      <c r="H41" s="45">
        <v>52</v>
      </c>
      <c r="I41" s="45">
        <v>5.5</v>
      </c>
      <c r="J41" s="45">
        <v>3</v>
      </c>
      <c r="K41" s="45">
        <v>1</v>
      </c>
      <c r="L41" s="45">
        <v>4</v>
      </c>
      <c r="M41" s="45" t="s">
        <v>1053</v>
      </c>
      <c r="N41" s="45"/>
      <c r="O41" s="45"/>
    </row>
    <row r="42" spans="3:15">
      <c r="C42" s="45">
        <f t="shared" si="0"/>
        <v>35</v>
      </c>
      <c r="D42" s="45"/>
      <c r="E42" s="45" t="s">
        <v>411</v>
      </c>
      <c r="F42" s="45" t="s">
        <v>434</v>
      </c>
      <c r="G42" s="45">
        <v>63</v>
      </c>
      <c r="H42" s="45">
        <v>218.9</v>
      </c>
      <c r="I42" s="45">
        <v>5.5</v>
      </c>
      <c r="J42" s="45">
        <v>3</v>
      </c>
      <c r="K42" s="45">
        <v>1</v>
      </c>
      <c r="L42" s="45">
        <v>4</v>
      </c>
      <c r="M42" s="45" t="s">
        <v>1053</v>
      </c>
      <c r="N42" s="45"/>
      <c r="O42" s="45"/>
    </row>
    <row r="43" spans="3:15">
      <c r="C43" s="45">
        <f t="shared" si="0"/>
        <v>36</v>
      </c>
      <c r="D43" s="45"/>
      <c r="E43" s="45" t="s">
        <v>434</v>
      </c>
      <c r="F43" s="45" t="s">
        <v>311</v>
      </c>
      <c r="G43" s="45">
        <v>63</v>
      </c>
      <c r="H43" s="45">
        <v>148.6</v>
      </c>
      <c r="I43" s="45">
        <v>5.5</v>
      </c>
      <c r="J43" s="45">
        <v>3</v>
      </c>
      <c r="K43" s="45">
        <v>1</v>
      </c>
      <c r="L43" s="45">
        <v>4</v>
      </c>
      <c r="M43" s="45" t="s">
        <v>1053</v>
      </c>
      <c r="N43" s="45"/>
      <c r="O43" s="45"/>
    </row>
    <row r="44" spans="3:15" ht="15.75">
      <c r="C44" s="134" t="s">
        <v>1055</v>
      </c>
      <c r="D44" s="45"/>
      <c r="E44" s="45"/>
      <c r="F44" s="45"/>
      <c r="G44" s="284" t="s">
        <v>1056</v>
      </c>
      <c r="H44" s="284"/>
      <c r="I44" s="284"/>
      <c r="J44" s="284"/>
      <c r="K44" s="284"/>
      <c r="L44" s="135" t="s">
        <v>1057</v>
      </c>
      <c r="M44" s="45"/>
      <c r="N44" s="45"/>
      <c r="O44" s="45"/>
    </row>
    <row r="45" spans="3:15" ht="15.75">
      <c r="C45" s="134" t="s">
        <v>1058</v>
      </c>
      <c r="D45" s="477"/>
      <c r="E45" s="477"/>
      <c r="F45" s="477"/>
      <c r="G45" s="135" t="s">
        <v>1058</v>
      </c>
      <c r="H45" s="284"/>
      <c r="I45" s="284"/>
      <c r="J45" s="284"/>
      <c r="K45" s="284"/>
      <c r="L45" s="135" t="s">
        <v>1058</v>
      </c>
      <c r="M45" s="477"/>
      <c r="N45" s="477"/>
      <c r="O45" s="477"/>
    </row>
    <row r="46" spans="3:15" ht="15.75">
      <c r="C46" s="134" t="s">
        <v>1059</v>
      </c>
      <c r="D46" s="477"/>
      <c r="E46" s="477"/>
      <c r="F46" s="477"/>
      <c r="G46" s="135" t="s">
        <v>1059</v>
      </c>
      <c r="H46" s="284"/>
      <c r="I46" s="284"/>
      <c r="J46" s="284"/>
      <c r="K46" s="284"/>
      <c r="L46" s="135" t="s">
        <v>1059</v>
      </c>
      <c r="M46" s="477"/>
      <c r="N46" s="477"/>
      <c r="O46" s="477"/>
    </row>
    <row r="47" spans="3:15" ht="15.75">
      <c r="C47" s="134" t="s">
        <v>1060</v>
      </c>
      <c r="D47" s="45"/>
      <c r="E47" s="477"/>
      <c r="F47" s="477"/>
      <c r="G47" s="135" t="s">
        <v>1060</v>
      </c>
      <c r="H47" s="284"/>
      <c r="I47" s="284"/>
      <c r="J47" s="284"/>
      <c r="K47" s="284"/>
      <c r="L47" s="135" t="s">
        <v>1060</v>
      </c>
      <c r="M47" s="477"/>
      <c r="N47" s="477"/>
      <c r="O47" s="477"/>
    </row>
    <row r="48" spans="3:15">
      <c r="C48" s="45"/>
      <c r="D48" s="45"/>
      <c r="E48" s="45"/>
      <c r="F48" s="45"/>
      <c r="G48" s="45"/>
      <c r="H48" s="45"/>
      <c r="I48" s="45"/>
      <c r="J48" s="45"/>
      <c r="K48" s="45"/>
      <c r="L48" s="45"/>
      <c r="M48" s="45"/>
      <c r="N48" s="45"/>
      <c r="O48" s="45"/>
    </row>
    <row r="49" spans="3:15" ht="18.75">
      <c r="C49" s="285" t="s">
        <v>1032</v>
      </c>
      <c r="D49" s="285"/>
      <c r="E49" s="285"/>
      <c r="F49" s="474" t="s">
        <v>1033</v>
      </c>
      <c r="G49" s="475"/>
      <c r="H49" s="475"/>
      <c r="I49" s="475"/>
      <c r="J49" s="475"/>
      <c r="K49" s="475"/>
      <c r="L49" s="475"/>
      <c r="M49" s="475"/>
      <c r="N49" s="475"/>
      <c r="O49" s="476"/>
    </row>
    <row r="50" spans="3:15" ht="18.75">
      <c r="C50" s="285" t="s">
        <v>1034</v>
      </c>
      <c r="D50" s="285"/>
      <c r="E50" s="285"/>
      <c r="F50" s="474" t="s">
        <v>1035</v>
      </c>
      <c r="G50" s="475"/>
      <c r="H50" s="475"/>
      <c r="I50" s="475"/>
      <c r="J50" s="475"/>
      <c r="K50" s="475"/>
      <c r="L50" s="475"/>
      <c r="M50" s="475"/>
      <c r="N50" s="475"/>
      <c r="O50" s="476"/>
    </row>
    <row r="51" spans="3:15" ht="18.75">
      <c r="C51" s="285" t="s">
        <v>1036</v>
      </c>
      <c r="D51" s="285"/>
      <c r="E51" s="285"/>
      <c r="F51" s="474" t="s">
        <v>1037</v>
      </c>
      <c r="G51" s="475"/>
      <c r="H51" s="475"/>
      <c r="I51" s="475"/>
      <c r="J51" s="475"/>
      <c r="K51" s="475"/>
      <c r="L51" s="475"/>
      <c r="M51" s="475"/>
      <c r="N51" s="475"/>
      <c r="O51" s="476"/>
    </row>
    <row r="52" spans="3:15" ht="18.75">
      <c r="C52" s="285" t="s">
        <v>1038</v>
      </c>
      <c r="D52" s="285"/>
      <c r="E52" s="285"/>
      <c r="F52" s="474" t="s">
        <v>1039</v>
      </c>
      <c r="G52" s="475"/>
      <c r="H52" s="475"/>
      <c r="I52" s="475"/>
      <c r="J52" s="475"/>
      <c r="K52" s="475"/>
      <c r="L52" s="475"/>
      <c r="M52" s="475"/>
      <c r="N52" s="475"/>
      <c r="O52" s="476"/>
    </row>
    <row r="53" spans="3:15" ht="18.75">
      <c r="C53" s="285" t="s">
        <v>1040</v>
      </c>
      <c r="D53" s="285"/>
      <c r="E53" s="285"/>
      <c r="F53" s="474" t="s">
        <v>1041</v>
      </c>
      <c r="G53" s="475"/>
      <c r="H53" s="475"/>
      <c r="I53" s="475"/>
      <c r="J53" s="475"/>
      <c r="K53" s="475"/>
      <c r="L53" s="475"/>
      <c r="M53" s="475"/>
      <c r="N53" s="475"/>
      <c r="O53" s="476"/>
    </row>
    <row r="54" spans="3:15" ht="18.75">
      <c r="C54" s="285" t="s">
        <v>1042</v>
      </c>
      <c r="D54" s="285"/>
      <c r="E54" s="285"/>
      <c r="F54" s="474" t="s">
        <v>1043</v>
      </c>
      <c r="G54" s="475"/>
      <c r="H54" s="475"/>
      <c r="I54" s="475"/>
      <c r="J54" s="475"/>
      <c r="K54" s="475"/>
      <c r="L54" s="475"/>
      <c r="M54" s="475"/>
      <c r="N54" s="475"/>
      <c r="O54" s="476"/>
    </row>
    <row r="55" spans="3:15" ht="45">
      <c r="C55" s="27" t="s">
        <v>1044</v>
      </c>
      <c r="D55" s="27"/>
      <c r="E55" s="27" t="s">
        <v>69</v>
      </c>
      <c r="F55" s="27" t="s">
        <v>70</v>
      </c>
      <c r="G55" s="27" t="s">
        <v>1045</v>
      </c>
      <c r="H55" s="27" t="s">
        <v>1046</v>
      </c>
      <c r="I55" s="27" t="s">
        <v>1047</v>
      </c>
      <c r="J55" s="27" t="s">
        <v>1048</v>
      </c>
      <c r="K55" s="132" t="s">
        <v>1049</v>
      </c>
      <c r="L55" s="133" t="s">
        <v>56</v>
      </c>
      <c r="M55" s="31" t="s">
        <v>1050</v>
      </c>
      <c r="N55" s="31" t="s">
        <v>1051</v>
      </c>
      <c r="O55" s="45"/>
    </row>
    <row r="56" spans="3:15">
      <c r="C56" s="45">
        <v>1</v>
      </c>
      <c r="D56" s="45"/>
      <c r="E56" s="45" t="s">
        <v>350</v>
      </c>
      <c r="F56" s="45" t="s">
        <v>884</v>
      </c>
      <c r="G56" s="45">
        <v>63</v>
      </c>
      <c r="H56" s="45">
        <v>197.3</v>
      </c>
      <c r="I56" s="45">
        <v>6</v>
      </c>
      <c r="J56" s="45">
        <v>3.3</v>
      </c>
      <c r="K56" s="45">
        <v>1</v>
      </c>
      <c r="L56" s="45">
        <v>4.3</v>
      </c>
      <c r="M56" s="45" t="s">
        <v>1053</v>
      </c>
      <c r="N56" s="45"/>
      <c r="O56" s="45"/>
    </row>
    <row r="57" spans="3:15">
      <c r="C57" s="45">
        <f t="shared" si="0"/>
        <v>2</v>
      </c>
      <c r="D57" s="45"/>
      <c r="E57" s="45" t="s">
        <v>998</v>
      </c>
      <c r="F57" s="45" t="s">
        <v>603</v>
      </c>
      <c r="G57" s="45">
        <v>63</v>
      </c>
      <c r="H57" s="45">
        <v>52.3</v>
      </c>
      <c r="I57" s="45">
        <v>6</v>
      </c>
      <c r="J57" s="45">
        <v>3.3</v>
      </c>
      <c r="K57" s="45">
        <v>1</v>
      </c>
      <c r="L57" s="45">
        <v>4.3</v>
      </c>
      <c r="M57" s="45" t="s">
        <v>1053</v>
      </c>
      <c r="N57" s="45"/>
      <c r="O57" s="45"/>
    </row>
    <row r="58" spans="3:15">
      <c r="C58" s="45">
        <f t="shared" si="0"/>
        <v>3</v>
      </c>
      <c r="D58" s="45"/>
      <c r="E58" s="45" t="s">
        <v>424</v>
      </c>
      <c r="F58" s="45" t="s">
        <v>474</v>
      </c>
      <c r="G58" s="45">
        <v>63</v>
      </c>
      <c r="H58" s="45">
        <v>36.200000000000003</v>
      </c>
      <c r="I58" s="45">
        <v>6</v>
      </c>
      <c r="J58" s="45">
        <v>3.3</v>
      </c>
      <c r="K58" s="45">
        <v>1</v>
      </c>
      <c r="L58" s="45">
        <v>4.3</v>
      </c>
      <c r="M58" s="45" t="s">
        <v>1053</v>
      </c>
      <c r="N58" s="45"/>
      <c r="O58" s="45"/>
    </row>
    <row r="59" spans="3:15">
      <c r="C59" s="45">
        <f t="shared" si="0"/>
        <v>4</v>
      </c>
      <c r="D59" s="45"/>
      <c r="E59" s="45" t="s">
        <v>428</v>
      </c>
      <c r="F59" s="45" t="s">
        <v>304</v>
      </c>
      <c r="G59" s="45">
        <v>63</v>
      </c>
      <c r="H59" s="45">
        <v>171.7</v>
      </c>
      <c r="I59" s="45">
        <v>6</v>
      </c>
      <c r="J59" s="45">
        <v>3.3</v>
      </c>
      <c r="K59" s="45">
        <v>1</v>
      </c>
      <c r="L59" s="45">
        <v>4.3</v>
      </c>
      <c r="M59" s="45" t="s">
        <v>1053</v>
      </c>
      <c r="N59" s="45"/>
      <c r="O59" s="45"/>
    </row>
    <row r="60" spans="3:15">
      <c r="C60" s="45">
        <f t="shared" si="0"/>
        <v>5</v>
      </c>
      <c r="D60" s="45"/>
      <c r="E60" s="45" t="s">
        <v>304</v>
      </c>
      <c r="F60" s="45" t="s">
        <v>110</v>
      </c>
      <c r="G60" s="45">
        <v>63</v>
      </c>
      <c r="H60" s="45">
        <v>167.4</v>
      </c>
      <c r="I60" s="45">
        <v>6</v>
      </c>
      <c r="J60" s="45">
        <v>3.3</v>
      </c>
      <c r="K60" s="45">
        <v>1</v>
      </c>
      <c r="L60" s="45">
        <v>4.3</v>
      </c>
      <c r="M60" s="45" t="s">
        <v>1053</v>
      </c>
      <c r="N60" s="45"/>
      <c r="O60" s="45"/>
    </row>
    <row r="61" spans="3:15">
      <c r="C61" s="45">
        <f t="shared" si="0"/>
        <v>6</v>
      </c>
      <c r="D61" s="45"/>
      <c r="E61" s="45" t="s">
        <v>304</v>
      </c>
      <c r="F61" s="45" t="s">
        <v>110</v>
      </c>
      <c r="G61" s="45">
        <v>63</v>
      </c>
      <c r="H61" s="45">
        <v>4</v>
      </c>
      <c r="I61" s="45">
        <v>6</v>
      </c>
      <c r="J61" s="45">
        <v>3.3</v>
      </c>
      <c r="K61" s="45">
        <v>1</v>
      </c>
      <c r="L61" s="45">
        <v>4.3</v>
      </c>
      <c r="M61" s="45" t="s">
        <v>1053</v>
      </c>
      <c r="N61" s="45"/>
      <c r="O61" s="45"/>
    </row>
    <row r="62" spans="3:15">
      <c r="C62" s="45">
        <f t="shared" si="0"/>
        <v>7</v>
      </c>
      <c r="D62" s="45"/>
      <c r="E62" s="45" t="s">
        <v>110</v>
      </c>
      <c r="F62" s="45" t="s">
        <v>445</v>
      </c>
      <c r="G62" s="45">
        <v>63</v>
      </c>
      <c r="H62" s="45">
        <v>83.6</v>
      </c>
      <c r="I62" s="45">
        <v>6</v>
      </c>
      <c r="J62" s="45">
        <v>3.3</v>
      </c>
      <c r="K62" s="45">
        <v>1</v>
      </c>
      <c r="L62" s="45">
        <v>4.3</v>
      </c>
      <c r="M62" s="45" t="s">
        <v>1053</v>
      </c>
      <c r="N62" s="45"/>
      <c r="O62" s="45"/>
    </row>
    <row r="63" spans="3:15">
      <c r="C63" s="45">
        <f t="shared" si="0"/>
        <v>8</v>
      </c>
      <c r="D63" s="45"/>
      <c r="E63" s="45" t="s">
        <v>304</v>
      </c>
      <c r="F63" s="45" t="s">
        <v>299</v>
      </c>
      <c r="G63" s="45">
        <v>63</v>
      </c>
      <c r="H63" s="45">
        <v>78.099999999999994</v>
      </c>
      <c r="I63" s="45">
        <v>6</v>
      </c>
      <c r="J63" s="45">
        <v>3.3</v>
      </c>
      <c r="K63" s="45">
        <v>1</v>
      </c>
      <c r="L63" s="45">
        <v>4.3</v>
      </c>
      <c r="M63" s="45" t="s">
        <v>1053</v>
      </c>
      <c r="N63" s="45"/>
      <c r="O63" s="45"/>
    </row>
    <row r="64" spans="3:15">
      <c r="C64" s="45">
        <f t="shared" si="0"/>
        <v>9</v>
      </c>
      <c r="D64" s="45"/>
      <c r="E64" s="45" t="s">
        <v>299</v>
      </c>
      <c r="F64" s="45" t="s">
        <v>342</v>
      </c>
      <c r="G64" s="45">
        <v>63</v>
      </c>
      <c r="H64" s="45">
        <v>88.8</v>
      </c>
      <c r="I64" s="45">
        <v>6</v>
      </c>
      <c r="J64" s="45">
        <v>3.3</v>
      </c>
      <c r="K64" s="45">
        <v>1</v>
      </c>
      <c r="L64" s="45">
        <v>4.3</v>
      </c>
      <c r="M64" s="45" t="s">
        <v>1053</v>
      </c>
      <c r="N64" s="45"/>
      <c r="O64" s="45"/>
    </row>
    <row r="65" spans="3:15">
      <c r="C65" s="45">
        <f t="shared" si="0"/>
        <v>10</v>
      </c>
      <c r="D65" s="45"/>
      <c r="E65" s="45" t="s">
        <v>299</v>
      </c>
      <c r="F65" s="45" t="s">
        <v>342</v>
      </c>
      <c r="G65" s="45">
        <v>63</v>
      </c>
      <c r="H65" s="45">
        <f>90.2-88.8</f>
        <v>1.4000000000000057</v>
      </c>
      <c r="I65" s="45">
        <v>6</v>
      </c>
      <c r="J65" s="45">
        <v>3.3</v>
      </c>
      <c r="K65" s="45">
        <v>1</v>
      </c>
      <c r="L65" s="45">
        <v>4.3</v>
      </c>
      <c r="M65" s="45" t="s">
        <v>1053</v>
      </c>
      <c r="N65" s="45"/>
      <c r="O65" s="45"/>
    </row>
    <row r="66" spans="3:15">
      <c r="C66" s="45">
        <f t="shared" si="0"/>
        <v>11</v>
      </c>
      <c r="D66" s="45"/>
      <c r="E66" s="45" t="s">
        <v>342</v>
      </c>
      <c r="F66" s="45" t="s">
        <v>319</v>
      </c>
      <c r="G66" s="45">
        <v>63</v>
      </c>
      <c r="H66" s="45">
        <v>50.7</v>
      </c>
      <c r="I66" s="45">
        <v>6</v>
      </c>
      <c r="J66" s="45">
        <v>3.3</v>
      </c>
      <c r="K66" s="45">
        <v>1</v>
      </c>
      <c r="L66" s="45">
        <v>4.3</v>
      </c>
      <c r="M66" s="45" t="s">
        <v>1053</v>
      </c>
      <c r="N66" s="45"/>
      <c r="O66" s="45"/>
    </row>
    <row r="67" spans="3:15">
      <c r="C67" s="45">
        <f t="shared" si="0"/>
        <v>12</v>
      </c>
      <c r="D67" s="45"/>
      <c r="E67" s="45" t="s">
        <v>110</v>
      </c>
      <c r="F67" s="45" t="s">
        <v>114</v>
      </c>
      <c r="G67" s="45">
        <v>63</v>
      </c>
      <c r="H67" s="45">
        <v>59.3</v>
      </c>
      <c r="I67" s="45">
        <v>6</v>
      </c>
      <c r="J67" s="45">
        <v>3.3</v>
      </c>
      <c r="K67" s="45">
        <v>1</v>
      </c>
      <c r="L67" s="45">
        <v>4.3</v>
      </c>
      <c r="M67" s="45" t="s">
        <v>1053</v>
      </c>
      <c r="N67" s="45"/>
      <c r="O67" s="45"/>
    </row>
    <row r="68" spans="3:15">
      <c r="C68" s="45">
        <f t="shared" si="0"/>
        <v>13</v>
      </c>
      <c r="D68" s="45"/>
      <c r="E68" s="45" t="s">
        <v>110</v>
      </c>
      <c r="F68" s="45" t="s">
        <v>114</v>
      </c>
      <c r="G68" s="45">
        <v>63</v>
      </c>
      <c r="H68" s="45">
        <v>3</v>
      </c>
      <c r="I68" s="45">
        <v>6</v>
      </c>
      <c r="J68" s="45">
        <v>3.3</v>
      </c>
      <c r="K68" s="45">
        <v>1</v>
      </c>
      <c r="L68" s="45">
        <v>4.3</v>
      </c>
      <c r="M68" s="45" t="s">
        <v>1053</v>
      </c>
      <c r="N68" s="45"/>
      <c r="O68" s="45"/>
    </row>
    <row r="69" spans="3:15">
      <c r="C69" s="45">
        <f t="shared" si="0"/>
        <v>14</v>
      </c>
      <c r="D69" s="45"/>
      <c r="E69" s="45" t="s">
        <v>319</v>
      </c>
      <c r="F69" s="45" t="s">
        <v>331</v>
      </c>
      <c r="G69" s="45">
        <v>63</v>
      </c>
      <c r="H69" s="45">
        <v>92</v>
      </c>
      <c r="I69" s="45">
        <v>6</v>
      </c>
      <c r="J69" s="45">
        <v>3.3</v>
      </c>
      <c r="K69" s="45">
        <v>1</v>
      </c>
      <c r="L69" s="45">
        <v>4.3</v>
      </c>
      <c r="M69" s="45" t="s">
        <v>1053</v>
      </c>
      <c r="N69" s="45"/>
      <c r="O69" s="45"/>
    </row>
    <row r="70" spans="3:15">
      <c r="C70" s="45">
        <f t="shared" si="0"/>
        <v>15</v>
      </c>
      <c r="D70" s="45"/>
      <c r="E70" s="45" t="s">
        <v>331</v>
      </c>
      <c r="F70" s="45" t="s">
        <v>320</v>
      </c>
      <c r="G70" s="45">
        <v>63</v>
      </c>
      <c r="H70" s="45">
        <v>7.1</v>
      </c>
      <c r="I70" s="45">
        <v>6</v>
      </c>
      <c r="J70" s="45">
        <v>3.3</v>
      </c>
      <c r="K70" s="45">
        <v>1</v>
      </c>
      <c r="L70" s="45">
        <v>4.3</v>
      </c>
      <c r="M70" s="45" t="s">
        <v>1053</v>
      </c>
      <c r="N70" s="45"/>
      <c r="O70" s="45"/>
    </row>
    <row r="71" spans="3:15">
      <c r="C71" s="45">
        <f t="shared" si="0"/>
        <v>16</v>
      </c>
      <c r="D71" s="45"/>
      <c r="E71" s="45" t="s">
        <v>449</v>
      </c>
      <c r="F71" s="45" t="s">
        <v>331</v>
      </c>
      <c r="G71" s="45">
        <v>63</v>
      </c>
      <c r="H71" s="45">
        <v>43</v>
      </c>
      <c r="I71" s="45">
        <v>6</v>
      </c>
      <c r="J71" s="45">
        <v>3.3</v>
      </c>
      <c r="K71" s="45">
        <v>1</v>
      </c>
      <c r="L71" s="45">
        <v>4.3</v>
      </c>
      <c r="M71" s="45" t="s">
        <v>1053</v>
      </c>
      <c r="N71" s="45"/>
      <c r="O71" s="45"/>
    </row>
    <row r="72" spans="3:15">
      <c r="C72" s="45">
        <f t="shared" si="0"/>
        <v>17</v>
      </c>
      <c r="D72" s="45"/>
      <c r="E72" s="45" t="s">
        <v>407</v>
      </c>
      <c r="F72" s="45" t="s">
        <v>329</v>
      </c>
      <c r="G72" s="45">
        <v>63</v>
      </c>
      <c r="H72" s="45">
        <v>114.6</v>
      </c>
      <c r="I72" s="45">
        <v>6</v>
      </c>
      <c r="J72" s="45">
        <v>3.3</v>
      </c>
      <c r="K72" s="45">
        <v>1</v>
      </c>
      <c r="L72" s="45">
        <v>4.3</v>
      </c>
      <c r="M72" s="45" t="s">
        <v>1053</v>
      </c>
      <c r="N72" s="45"/>
      <c r="O72" s="45"/>
    </row>
    <row r="73" spans="3:15">
      <c r="C73" s="45">
        <f t="shared" si="0"/>
        <v>18</v>
      </c>
      <c r="D73" s="45"/>
      <c r="E73" s="45" t="s">
        <v>329</v>
      </c>
      <c r="F73" s="45" t="s">
        <v>318</v>
      </c>
      <c r="G73" s="45">
        <v>63</v>
      </c>
      <c r="H73" s="45">
        <v>21.9</v>
      </c>
      <c r="I73" s="45">
        <v>6</v>
      </c>
      <c r="J73" s="45">
        <v>3.3</v>
      </c>
      <c r="K73" s="45">
        <v>1</v>
      </c>
      <c r="L73" s="45">
        <v>4.3</v>
      </c>
      <c r="M73" s="45" t="s">
        <v>1053</v>
      </c>
      <c r="N73" s="45"/>
      <c r="O73" s="45"/>
    </row>
    <row r="74" spans="3:15">
      <c r="C74" s="45">
        <f t="shared" ref="C74:C85" si="1">1+C73</f>
        <v>19</v>
      </c>
      <c r="D74" s="45"/>
      <c r="E74" s="45" t="s">
        <v>329</v>
      </c>
      <c r="F74" s="45" t="s">
        <v>318</v>
      </c>
      <c r="G74" s="45">
        <v>63</v>
      </c>
      <c r="H74" s="45">
        <f>24.8-21.9</f>
        <v>2.9000000000000021</v>
      </c>
      <c r="I74" s="45">
        <v>6</v>
      </c>
      <c r="J74" s="45">
        <v>3.3</v>
      </c>
      <c r="K74" s="45">
        <v>1</v>
      </c>
      <c r="L74" s="45">
        <v>4.3</v>
      </c>
      <c r="M74" s="45" t="s">
        <v>1053</v>
      </c>
      <c r="N74" s="45"/>
      <c r="O74" s="45"/>
    </row>
    <row r="75" spans="3:15">
      <c r="C75" s="45">
        <f t="shared" si="1"/>
        <v>20</v>
      </c>
      <c r="D75" s="45"/>
      <c r="E75" s="45" t="s">
        <v>318</v>
      </c>
      <c r="F75" s="45" t="s">
        <v>102</v>
      </c>
      <c r="G75" s="45">
        <v>63</v>
      </c>
      <c r="H75" s="45">
        <v>44.5</v>
      </c>
      <c r="I75" s="45">
        <v>6</v>
      </c>
      <c r="J75" s="45">
        <v>3.3</v>
      </c>
      <c r="K75" s="45">
        <v>1</v>
      </c>
      <c r="L75" s="45">
        <v>4.3</v>
      </c>
      <c r="M75" s="45" t="s">
        <v>1053</v>
      </c>
      <c r="N75" s="45"/>
      <c r="O75" s="45"/>
    </row>
    <row r="76" spans="3:15">
      <c r="C76" s="45">
        <f t="shared" si="1"/>
        <v>21</v>
      </c>
      <c r="D76" s="45"/>
      <c r="E76" s="45" t="s">
        <v>389</v>
      </c>
      <c r="F76" s="45" t="s">
        <v>387</v>
      </c>
      <c r="G76" s="45">
        <v>63</v>
      </c>
      <c r="H76" s="45">
        <v>131.30000000000001</v>
      </c>
      <c r="I76" s="45">
        <v>6</v>
      </c>
      <c r="J76" s="45">
        <v>3.3</v>
      </c>
      <c r="K76" s="45">
        <v>1</v>
      </c>
      <c r="L76" s="45">
        <v>4.3</v>
      </c>
      <c r="M76" s="45" t="s">
        <v>1053</v>
      </c>
      <c r="N76" s="45"/>
      <c r="O76" s="45"/>
    </row>
    <row r="77" spans="3:15">
      <c r="C77" s="45">
        <f t="shared" si="1"/>
        <v>22</v>
      </c>
      <c r="D77" s="45"/>
      <c r="E77" s="45" t="s">
        <v>387</v>
      </c>
      <c r="F77" s="45" t="s">
        <v>343</v>
      </c>
      <c r="G77" s="45">
        <v>63</v>
      </c>
      <c r="H77" s="45">
        <v>33</v>
      </c>
      <c r="I77" s="45">
        <v>6</v>
      </c>
      <c r="J77" s="45">
        <v>3.3</v>
      </c>
      <c r="K77" s="45">
        <v>1</v>
      </c>
      <c r="L77" s="45">
        <v>4.3</v>
      </c>
      <c r="M77" s="45" t="s">
        <v>1053</v>
      </c>
      <c r="N77" s="45"/>
      <c r="O77" s="45"/>
    </row>
    <row r="78" spans="3:15">
      <c r="C78" s="45">
        <f t="shared" si="1"/>
        <v>23</v>
      </c>
      <c r="D78" s="45"/>
      <c r="E78" s="45" t="s">
        <v>387</v>
      </c>
      <c r="F78" s="45" t="s">
        <v>343</v>
      </c>
      <c r="G78" s="45">
        <v>63</v>
      </c>
      <c r="H78" s="45">
        <v>5</v>
      </c>
      <c r="I78" s="45">
        <v>6</v>
      </c>
      <c r="J78" s="45">
        <v>3.3</v>
      </c>
      <c r="K78" s="45">
        <v>1</v>
      </c>
      <c r="L78" s="45">
        <v>4.3</v>
      </c>
      <c r="M78" s="45" t="s">
        <v>1053</v>
      </c>
      <c r="N78" s="45"/>
      <c r="O78" s="45"/>
    </row>
    <row r="79" spans="3:15">
      <c r="C79" s="45">
        <f t="shared" si="1"/>
        <v>24</v>
      </c>
      <c r="D79" s="45"/>
      <c r="E79" s="45" t="s">
        <v>343</v>
      </c>
      <c r="F79" s="45" t="s">
        <v>698</v>
      </c>
      <c r="G79" s="45">
        <v>63</v>
      </c>
      <c r="H79" s="45">
        <v>196.9</v>
      </c>
      <c r="I79" s="45">
        <v>6</v>
      </c>
      <c r="J79" s="45">
        <v>3.3</v>
      </c>
      <c r="K79" s="45">
        <v>1</v>
      </c>
      <c r="L79" s="45">
        <v>4.3</v>
      </c>
      <c r="M79" s="45" t="s">
        <v>1053</v>
      </c>
      <c r="N79" s="45"/>
      <c r="O79" s="45"/>
    </row>
    <row r="80" spans="3:15">
      <c r="C80" s="45">
        <f t="shared" si="1"/>
        <v>25</v>
      </c>
      <c r="D80" s="45"/>
      <c r="E80" s="45" t="s">
        <v>343</v>
      </c>
      <c r="F80" s="45" t="s">
        <v>348</v>
      </c>
      <c r="G80" s="45">
        <v>63</v>
      </c>
      <c r="H80" s="45">
        <v>79.5</v>
      </c>
      <c r="I80" s="45">
        <v>6</v>
      </c>
      <c r="J80" s="45">
        <v>3.3</v>
      </c>
      <c r="K80" s="45">
        <v>1</v>
      </c>
      <c r="L80" s="45">
        <v>4.3</v>
      </c>
      <c r="M80" s="45" t="s">
        <v>1053</v>
      </c>
      <c r="N80" s="45"/>
      <c r="O80" s="45"/>
    </row>
    <row r="81" spans="3:15">
      <c r="C81" s="45">
        <f t="shared" si="1"/>
        <v>26</v>
      </c>
      <c r="D81" s="45"/>
      <c r="E81" s="45" t="s">
        <v>387</v>
      </c>
      <c r="F81" s="45" t="s">
        <v>328</v>
      </c>
      <c r="G81" s="45">
        <v>63</v>
      </c>
      <c r="H81" s="45">
        <v>282.10000000000002</v>
      </c>
      <c r="I81" s="45">
        <v>6</v>
      </c>
      <c r="J81" s="45">
        <v>3.3</v>
      </c>
      <c r="K81" s="45">
        <v>1</v>
      </c>
      <c r="L81" s="45">
        <v>4.3</v>
      </c>
      <c r="M81" s="45" t="s">
        <v>1053</v>
      </c>
      <c r="N81" s="45"/>
      <c r="O81" s="45"/>
    </row>
    <row r="82" spans="3:15">
      <c r="C82" s="45">
        <f t="shared" si="1"/>
        <v>27</v>
      </c>
      <c r="D82" s="45"/>
      <c r="E82" s="45" t="s">
        <v>310</v>
      </c>
      <c r="F82" s="45" t="s">
        <v>689</v>
      </c>
      <c r="G82" s="45">
        <v>63</v>
      </c>
      <c r="H82" s="45">
        <v>22.1</v>
      </c>
      <c r="I82" s="45">
        <v>6</v>
      </c>
      <c r="J82" s="45">
        <v>3.3</v>
      </c>
      <c r="K82" s="45">
        <v>1</v>
      </c>
      <c r="L82" s="45">
        <v>4.3</v>
      </c>
      <c r="M82" s="45" t="s">
        <v>1053</v>
      </c>
      <c r="N82" s="45"/>
      <c r="O82" s="45"/>
    </row>
    <row r="83" spans="3:15">
      <c r="C83" s="45">
        <f t="shared" si="1"/>
        <v>28</v>
      </c>
      <c r="D83" s="45"/>
      <c r="E83" s="45" t="s">
        <v>231</v>
      </c>
      <c r="F83" s="45" t="s">
        <v>179</v>
      </c>
      <c r="G83" s="45">
        <v>63</v>
      </c>
      <c r="H83" s="45">
        <v>685.6</v>
      </c>
      <c r="I83" s="45">
        <v>6</v>
      </c>
      <c r="J83" s="45">
        <v>3.3</v>
      </c>
      <c r="K83" s="45">
        <v>1</v>
      </c>
      <c r="L83" s="45">
        <v>4.3</v>
      </c>
      <c r="M83" s="45" t="s">
        <v>1053</v>
      </c>
      <c r="N83" s="45"/>
      <c r="O83" s="45"/>
    </row>
    <row r="84" spans="3:15">
      <c r="C84" s="45">
        <f t="shared" si="1"/>
        <v>29</v>
      </c>
      <c r="D84" s="45"/>
      <c r="E84" s="45" t="s">
        <v>1061</v>
      </c>
      <c r="F84" s="45" t="s">
        <v>259</v>
      </c>
      <c r="G84" s="45">
        <v>63</v>
      </c>
      <c r="H84" s="45">
        <v>60.1</v>
      </c>
      <c r="I84" s="45">
        <v>6</v>
      </c>
      <c r="J84" s="45">
        <v>3.3</v>
      </c>
      <c r="K84" s="45">
        <v>1</v>
      </c>
      <c r="L84" s="45">
        <v>4.3</v>
      </c>
      <c r="M84" s="45" t="s">
        <v>1053</v>
      </c>
      <c r="N84" s="45"/>
      <c r="O84" s="45"/>
    </row>
    <row r="85" spans="3:15">
      <c r="C85" s="45">
        <f t="shared" si="1"/>
        <v>30</v>
      </c>
      <c r="D85" s="45"/>
      <c r="E85" s="45" t="s">
        <v>853</v>
      </c>
      <c r="F85" s="45" t="s">
        <v>1061</v>
      </c>
      <c r="G85" s="45">
        <v>63</v>
      </c>
      <c r="H85" s="45">
        <v>250.3</v>
      </c>
      <c r="I85" s="45">
        <v>6</v>
      </c>
      <c r="J85" s="45">
        <v>3.3</v>
      </c>
      <c r="K85" s="45">
        <v>1</v>
      </c>
      <c r="L85" s="45">
        <v>4.3</v>
      </c>
      <c r="M85" s="45" t="s">
        <v>1053</v>
      </c>
      <c r="N85" s="45"/>
      <c r="O85" s="45"/>
    </row>
    <row r="86" spans="3:15" ht="15.75">
      <c r="C86" s="134" t="s">
        <v>1055</v>
      </c>
      <c r="D86" s="45"/>
      <c r="E86" s="45"/>
      <c r="F86" s="45"/>
      <c r="G86" s="284" t="s">
        <v>1056</v>
      </c>
      <c r="H86" s="284"/>
      <c r="I86" s="284"/>
      <c r="J86" s="284"/>
      <c r="K86" s="284"/>
      <c r="L86" s="135" t="s">
        <v>1057</v>
      </c>
      <c r="M86" s="45"/>
      <c r="N86" s="45"/>
      <c r="O86" s="45"/>
    </row>
    <row r="87" spans="3:15" ht="15.75">
      <c r="C87" s="134" t="s">
        <v>1058</v>
      </c>
      <c r="D87" s="477"/>
      <c r="E87" s="477"/>
      <c r="F87" s="477"/>
      <c r="G87" s="135" t="s">
        <v>1058</v>
      </c>
      <c r="H87" s="284"/>
      <c r="I87" s="284"/>
      <c r="J87" s="284"/>
      <c r="K87" s="284"/>
      <c r="L87" s="135" t="s">
        <v>1058</v>
      </c>
      <c r="M87" s="477"/>
      <c r="N87" s="477"/>
      <c r="O87" s="477"/>
    </row>
    <row r="88" spans="3:15" ht="15.75">
      <c r="C88" s="134" t="s">
        <v>1059</v>
      </c>
      <c r="D88" s="477"/>
      <c r="E88" s="477"/>
      <c r="F88" s="477"/>
      <c r="G88" s="135" t="s">
        <v>1059</v>
      </c>
      <c r="H88" s="284"/>
      <c r="I88" s="284"/>
      <c r="J88" s="284"/>
      <c r="K88" s="284"/>
      <c r="L88" s="135" t="s">
        <v>1059</v>
      </c>
      <c r="M88" s="477"/>
      <c r="N88" s="477"/>
      <c r="O88" s="477"/>
    </row>
    <row r="89" spans="3:15" ht="15.75">
      <c r="C89" s="134" t="s">
        <v>1060</v>
      </c>
      <c r="D89" s="45"/>
      <c r="E89" s="477"/>
      <c r="F89" s="477"/>
      <c r="G89" s="135" t="s">
        <v>1060</v>
      </c>
      <c r="H89" s="284"/>
      <c r="I89" s="284"/>
      <c r="J89" s="284"/>
      <c r="K89" s="284"/>
      <c r="L89" s="135" t="s">
        <v>1060</v>
      </c>
      <c r="M89" s="477"/>
      <c r="N89" s="477"/>
      <c r="O89" s="477"/>
    </row>
    <row r="90" spans="3:15" ht="18.75">
      <c r="C90" s="285" t="s">
        <v>1032</v>
      </c>
      <c r="D90" s="285"/>
      <c r="E90" s="285"/>
      <c r="F90" s="474" t="s">
        <v>1033</v>
      </c>
      <c r="G90" s="475"/>
      <c r="H90" s="475"/>
      <c r="I90" s="475"/>
      <c r="J90" s="475"/>
      <c r="K90" s="475"/>
      <c r="L90" s="475"/>
      <c r="M90" s="475"/>
      <c r="N90" s="475"/>
      <c r="O90" s="476"/>
    </row>
    <row r="91" spans="3:15" ht="18.75">
      <c r="C91" s="285" t="s">
        <v>1034</v>
      </c>
      <c r="D91" s="285"/>
      <c r="E91" s="285"/>
      <c r="F91" s="474" t="s">
        <v>1035</v>
      </c>
      <c r="G91" s="475"/>
      <c r="H91" s="475"/>
      <c r="I91" s="475"/>
      <c r="J91" s="475"/>
      <c r="K91" s="475"/>
      <c r="L91" s="475"/>
      <c r="M91" s="475"/>
      <c r="N91" s="475"/>
      <c r="O91" s="476"/>
    </row>
    <row r="92" spans="3:15" ht="18.75">
      <c r="C92" s="285" t="s">
        <v>1036</v>
      </c>
      <c r="D92" s="285"/>
      <c r="E92" s="285"/>
      <c r="F92" s="474" t="s">
        <v>1037</v>
      </c>
      <c r="G92" s="475"/>
      <c r="H92" s="475"/>
      <c r="I92" s="475"/>
      <c r="J92" s="475"/>
      <c r="K92" s="475"/>
      <c r="L92" s="475"/>
      <c r="M92" s="475"/>
      <c r="N92" s="475"/>
      <c r="O92" s="476"/>
    </row>
    <row r="93" spans="3:15" ht="18.75">
      <c r="C93" s="285" t="s">
        <v>1038</v>
      </c>
      <c r="D93" s="285"/>
      <c r="E93" s="285"/>
      <c r="F93" s="474" t="s">
        <v>1039</v>
      </c>
      <c r="G93" s="475"/>
      <c r="H93" s="475"/>
      <c r="I93" s="475"/>
      <c r="J93" s="475"/>
      <c r="K93" s="475"/>
      <c r="L93" s="475"/>
      <c r="M93" s="475"/>
      <c r="N93" s="475"/>
      <c r="O93" s="476"/>
    </row>
    <row r="94" spans="3:15" ht="18.75">
      <c r="C94" s="285" t="s">
        <v>1040</v>
      </c>
      <c r="D94" s="285"/>
      <c r="E94" s="285"/>
      <c r="F94" s="474" t="s">
        <v>1041</v>
      </c>
      <c r="G94" s="475"/>
      <c r="H94" s="475"/>
      <c r="I94" s="475"/>
      <c r="J94" s="475"/>
      <c r="K94" s="475"/>
      <c r="L94" s="475"/>
      <c r="M94" s="475"/>
      <c r="N94" s="475"/>
      <c r="O94" s="476"/>
    </row>
    <row r="95" spans="3:15" ht="18.75">
      <c r="C95" s="285" t="s">
        <v>1042</v>
      </c>
      <c r="D95" s="285"/>
      <c r="E95" s="285"/>
      <c r="F95" s="474" t="s">
        <v>1043</v>
      </c>
      <c r="G95" s="475"/>
      <c r="H95" s="475"/>
      <c r="I95" s="475"/>
      <c r="J95" s="475"/>
      <c r="K95" s="475"/>
      <c r="L95" s="475"/>
      <c r="M95" s="475"/>
      <c r="N95" s="475"/>
      <c r="O95" s="476"/>
    </row>
    <row r="96" spans="3:15" ht="45">
      <c r="C96" s="27" t="s">
        <v>1044</v>
      </c>
      <c r="D96" s="27"/>
      <c r="E96" s="27" t="s">
        <v>69</v>
      </c>
      <c r="F96" s="27" t="s">
        <v>70</v>
      </c>
      <c r="G96" s="27" t="s">
        <v>1045</v>
      </c>
      <c r="H96" s="27" t="s">
        <v>1046</v>
      </c>
      <c r="I96" s="27" t="s">
        <v>1047</v>
      </c>
      <c r="J96" s="27" t="s">
        <v>1048</v>
      </c>
      <c r="K96" s="132" t="s">
        <v>1049</v>
      </c>
      <c r="L96" s="133" t="s">
        <v>56</v>
      </c>
      <c r="M96" s="31" t="s">
        <v>1050</v>
      </c>
      <c r="N96" s="31" t="s">
        <v>1051</v>
      </c>
      <c r="O96" s="45"/>
    </row>
    <row r="97" spans="3:15">
      <c r="C97" s="45">
        <v>1</v>
      </c>
      <c r="D97" s="45"/>
      <c r="E97" s="45" t="s">
        <v>254</v>
      </c>
      <c r="F97" s="45" t="s">
        <v>234</v>
      </c>
      <c r="G97" s="45">
        <v>63</v>
      </c>
      <c r="H97" s="45">
        <v>71.900000000000006</v>
      </c>
      <c r="I97" s="45">
        <v>5.5</v>
      </c>
      <c r="J97" s="45">
        <v>3.5</v>
      </c>
      <c r="K97" s="45">
        <v>1</v>
      </c>
      <c r="L97" s="45">
        <v>4.5</v>
      </c>
      <c r="M97" s="45" t="s">
        <v>1062</v>
      </c>
      <c r="N97" s="45"/>
      <c r="O97" s="45"/>
    </row>
    <row r="98" spans="3:15">
      <c r="C98" s="45">
        <f t="shared" ref="C98:C161" si="2">1+C97</f>
        <v>2</v>
      </c>
      <c r="D98" s="45"/>
      <c r="E98" s="45" t="s">
        <v>222</v>
      </c>
      <c r="F98" s="45" t="s">
        <v>151</v>
      </c>
      <c r="G98" s="45">
        <v>63</v>
      </c>
      <c r="H98" s="45">
        <v>86.6</v>
      </c>
      <c r="I98" s="45">
        <v>5.5</v>
      </c>
      <c r="J98" s="45">
        <v>3.5</v>
      </c>
      <c r="K98" s="45">
        <v>1</v>
      </c>
      <c r="L98" s="45">
        <v>4.5</v>
      </c>
      <c r="M98" s="45" t="s">
        <v>1062</v>
      </c>
      <c r="N98" s="45"/>
      <c r="O98" s="45"/>
    </row>
    <row r="99" spans="3:15">
      <c r="C99" s="45">
        <f t="shared" si="2"/>
        <v>3</v>
      </c>
      <c r="D99" s="45"/>
      <c r="E99" s="45" t="s">
        <v>151</v>
      </c>
      <c r="F99" s="45" t="s">
        <v>861</v>
      </c>
      <c r="G99" s="45">
        <v>63</v>
      </c>
      <c r="H99" s="45">
        <v>432</v>
      </c>
      <c r="I99" s="45">
        <v>5.5</v>
      </c>
      <c r="J99" s="45">
        <v>3.5</v>
      </c>
      <c r="K99" s="45">
        <v>1</v>
      </c>
      <c r="L99" s="45">
        <v>4.5</v>
      </c>
      <c r="M99" s="45" t="s">
        <v>1062</v>
      </c>
      <c r="N99" s="45"/>
      <c r="O99" s="45"/>
    </row>
    <row r="100" spans="3:15">
      <c r="C100" s="45">
        <f t="shared" si="2"/>
        <v>4</v>
      </c>
      <c r="D100" s="45"/>
      <c r="E100" s="45" t="s">
        <v>151</v>
      </c>
      <c r="F100" s="45" t="s">
        <v>861</v>
      </c>
      <c r="G100" s="45">
        <v>63</v>
      </c>
      <c r="H100" s="45">
        <v>2.6</v>
      </c>
      <c r="I100" s="45">
        <v>5.5</v>
      </c>
      <c r="J100" s="45">
        <v>3.5</v>
      </c>
      <c r="K100" s="45">
        <v>1</v>
      </c>
      <c r="L100" s="45">
        <v>4.5</v>
      </c>
      <c r="M100" s="45" t="s">
        <v>1062</v>
      </c>
      <c r="N100" s="45"/>
      <c r="O100" s="45"/>
    </row>
    <row r="101" spans="3:15">
      <c r="C101" s="45">
        <f t="shared" si="2"/>
        <v>5</v>
      </c>
      <c r="D101" s="45"/>
      <c r="E101" s="45" t="s">
        <v>151</v>
      </c>
      <c r="F101" s="45" t="s">
        <v>220</v>
      </c>
      <c r="G101" s="45">
        <v>63</v>
      </c>
      <c r="H101" s="45">
        <v>120.7</v>
      </c>
      <c r="I101" s="45">
        <v>5.5</v>
      </c>
      <c r="J101" s="45">
        <v>3.5</v>
      </c>
      <c r="K101" s="45">
        <v>1</v>
      </c>
      <c r="L101" s="45">
        <v>4.5</v>
      </c>
      <c r="M101" s="45" t="s">
        <v>1062</v>
      </c>
      <c r="N101" s="45"/>
      <c r="O101" s="45"/>
    </row>
    <row r="102" spans="3:15">
      <c r="C102" s="45">
        <f t="shared" si="2"/>
        <v>6</v>
      </c>
      <c r="D102" s="45"/>
      <c r="E102" s="45" t="s">
        <v>230</v>
      </c>
      <c r="F102" s="45" t="s">
        <v>220</v>
      </c>
      <c r="G102" s="45">
        <v>63</v>
      </c>
      <c r="H102" s="45">
        <v>174.4</v>
      </c>
      <c r="I102" s="45">
        <v>5.5</v>
      </c>
      <c r="J102" s="45">
        <v>3.5</v>
      </c>
      <c r="K102" s="45">
        <v>1</v>
      </c>
      <c r="L102" s="45">
        <v>4.5</v>
      </c>
      <c r="M102" s="45" t="s">
        <v>1062</v>
      </c>
      <c r="N102" s="45"/>
      <c r="O102" s="45"/>
    </row>
    <row r="103" spans="3:15">
      <c r="C103" s="45">
        <f t="shared" si="2"/>
        <v>7</v>
      </c>
      <c r="D103" s="45"/>
      <c r="E103" s="45" t="s">
        <v>230</v>
      </c>
      <c r="F103" s="45" t="s">
        <v>220</v>
      </c>
      <c r="G103" s="45">
        <v>63</v>
      </c>
      <c r="H103" s="45">
        <v>116.3</v>
      </c>
      <c r="I103" s="45">
        <v>5.5</v>
      </c>
      <c r="J103" s="45">
        <v>3.5</v>
      </c>
      <c r="K103" s="45">
        <v>1</v>
      </c>
      <c r="L103" s="45">
        <v>4.5</v>
      </c>
      <c r="M103" s="45" t="s">
        <v>1062</v>
      </c>
      <c r="N103" s="45"/>
      <c r="O103" s="45"/>
    </row>
    <row r="104" spans="3:15">
      <c r="C104" s="45">
        <f t="shared" si="2"/>
        <v>8</v>
      </c>
      <c r="D104" s="45"/>
      <c r="E104" s="45" t="s">
        <v>165</v>
      </c>
      <c r="F104" s="45" t="s">
        <v>475</v>
      </c>
      <c r="G104" s="45">
        <v>63</v>
      </c>
      <c r="H104" s="45">
        <v>158.19999999999999</v>
      </c>
      <c r="I104" s="45">
        <v>5.5</v>
      </c>
      <c r="J104" s="45">
        <v>3.5</v>
      </c>
      <c r="K104" s="45">
        <v>1</v>
      </c>
      <c r="L104" s="45">
        <v>4.5</v>
      </c>
      <c r="M104" s="45" t="s">
        <v>1062</v>
      </c>
      <c r="N104" s="45"/>
      <c r="O104" s="45"/>
    </row>
    <row r="105" spans="3:15">
      <c r="C105" s="45">
        <f t="shared" si="2"/>
        <v>9</v>
      </c>
      <c r="D105" s="45"/>
      <c r="E105" s="45" t="s">
        <v>340</v>
      </c>
      <c r="F105" s="45" t="s">
        <v>395</v>
      </c>
      <c r="G105" s="45">
        <v>63</v>
      </c>
      <c r="H105" s="45">
        <v>274.2</v>
      </c>
      <c r="I105" s="45">
        <v>5.5</v>
      </c>
      <c r="J105" s="45">
        <v>3.5</v>
      </c>
      <c r="K105" s="45">
        <v>1</v>
      </c>
      <c r="L105" s="45">
        <v>4.5</v>
      </c>
      <c r="M105" s="45" t="s">
        <v>1062</v>
      </c>
      <c r="N105" s="45"/>
      <c r="O105" s="45"/>
    </row>
    <row r="106" spans="3:15">
      <c r="C106" s="45">
        <f t="shared" si="2"/>
        <v>10</v>
      </c>
      <c r="D106" s="45"/>
      <c r="E106" s="45" t="s">
        <v>439</v>
      </c>
      <c r="F106" s="45" t="s">
        <v>851</v>
      </c>
      <c r="G106" s="45">
        <v>63</v>
      </c>
      <c r="H106" s="45">
        <v>130.80000000000001</v>
      </c>
      <c r="I106" s="45">
        <v>5.5</v>
      </c>
      <c r="J106" s="45">
        <v>3.5</v>
      </c>
      <c r="K106" s="45">
        <v>1</v>
      </c>
      <c r="L106" s="45">
        <v>4.5</v>
      </c>
      <c r="M106" s="45" t="s">
        <v>1062</v>
      </c>
      <c r="N106" s="45"/>
      <c r="O106" s="45"/>
    </row>
    <row r="107" spans="3:15">
      <c r="C107" s="45">
        <f t="shared" si="2"/>
        <v>11</v>
      </c>
      <c r="D107" s="45"/>
      <c r="E107" s="45" t="s">
        <v>851</v>
      </c>
      <c r="F107" s="45" t="s">
        <v>875</v>
      </c>
      <c r="G107" s="45">
        <v>63</v>
      </c>
      <c r="H107" s="45">
        <v>29</v>
      </c>
      <c r="I107" s="45">
        <v>5.5</v>
      </c>
      <c r="J107" s="45">
        <v>3.5</v>
      </c>
      <c r="K107" s="45">
        <v>1</v>
      </c>
      <c r="L107" s="45">
        <v>4.5</v>
      </c>
      <c r="M107" s="45" t="s">
        <v>1062</v>
      </c>
      <c r="N107" s="45"/>
      <c r="O107" s="45"/>
    </row>
    <row r="108" spans="3:15">
      <c r="C108" s="45">
        <f t="shared" si="2"/>
        <v>12</v>
      </c>
      <c r="D108" s="45"/>
      <c r="E108" s="45" t="s">
        <v>214</v>
      </c>
      <c r="F108" s="45" t="s">
        <v>203</v>
      </c>
      <c r="G108" s="45">
        <v>63</v>
      </c>
      <c r="H108" s="45">
        <v>62.1</v>
      </c>
      <c r="I108" s="45">
        <v>5.5</v>
      </c>
      <c r="J108" s="45">
        <v>3.5</v>
      </c>
      <c r="K108" s="45">
        <v>1</v>
      </c>
      <c r="L108" s="45">
        <v>4.5</v>
      </c>
      <c r="M108" s="45" t="s">
        <v>1062</v>
      </c>
      <c r="N108" s="45"/>
      <c r="O108" s="45"/>
    </row>
    <row r="109" spans="3:15">
      <c r="C109" s="45">
        <f t="shared" si="2"/>
        <v>13</v>
      </c>
      <c r="D109" s="45"/>
      <c r="E109" s="45" t="s">
        <v>161</v>
      </c>
      <c r="F109" s="45" t="s">
        <v>342</v>
      </c>
      <c r="G109" s="45">
        <v>63</v>
      </c>
      <c r="H109" s="45">
        <v>58.8</v>
      </c>
      <c r="I109" s="45">
        <v>5.5</v>
      </c>
      <c r="J109" s="45">
        <v>3.5</v>
      </c>
      <c r="K109" s="45">
        <v>1</v>
      </c>
      <c r="L109" s="45">
        <v>4.5</v>
      </c>
      <c r="M109" s="45" t="s">
        <v>1062</v>
      </c>
      <c r="N109" s="45"/>
      <c r="O109" s="45"/>
    </row>
    <row r="110" spans="3:15">
      <c r="C110" s="45">
        <f t="shared" si="2"/>
        <v>14</v>
      </c>
      <c r="D110" s="45"/>
      <c r="E110" s="45" t="s">
        <v>875</v>
      </c>
      <c r="F110" s="45" t="s">
        <v>247</v>
      </c>
      <c r="G110" s="45">
        <v>63</v>
      </c>
      <c r="H110" s="45">
        <v>146.80000000000001</v>
      </c>
      <c r="I110" s="45">
        <v>5.5</v>
      </c>
      <c r="J110" s="45">
        <v>3.5</v>
      </c>
      <c r="K110" s="45">
        <v>1</v>
      </c>
      <c r="L110" s="45">
        <v>4.5</v>
      </c>
      <c r="M110" s="45" t="s">
        <v>1062</v>
      </c>
      <c r="N110" s="45"/>
      <c r="O110" s="45"/>
    </row>
    <row r="111" spans="3:15">
      <c r="C111" s="45">
        <f t="shared" si="2"/>
        <v>15</v>
      </c>
      <c r="D111" s="45"/>
      <c r="E111" s="45" t="s">
        <v>875</v>
      </c>
      <c r="F111" s="45" t="s">
        <v>247</v>
      </c>
      <c r="G111" s="45">
        <v>63</v>
      </c>
      <c r="H111" s="45">
        <f>48.1-46.8</f>
        <v>1.3000000000000043</v>
      </c>
      <c r="I111" s="45">
        <v>5.5</v>
      </c>
      <c r="J111" s="45">
        <v>3.5</v>
      </c>
      <c r="K111" s="45">
        <v>1</v>
      </c>
      <c r="L111" s="45">
        <v>4.5</v>
      </c>
      <c r="M111" s="45" t="s">
        <v>1062</v>
      </c>
      <c r="N111" s="45"/>
      <c r="O111" s="45"/>
    </row>
    <row r="112" spans="3:15">
      <c r="C112" s="45">
        <f t="shared" si="2"/>
        <v>16</v>
      </c>
      <c r="D112" s="45"/>
      <c r="E112" s="45" t="s">
        <v>875</v>
      </c>
      <c r="F112" s="45" t="s">
        <v>247</v>
      </c>
      <c r="G112" s="45">
        <v>63</v>
      </c>
      <c r="H112" s="45">
        <v>5.4</v>
      </c>
      <c r="I112" s="45">
        <v>5.5</v>
      </c>
      <c r="J112" s="45">
        <v>3.5</v>
      </c>
      <c r="K112" s="45">
        <v>1</v>
      </c>
      <c r="L112" s="45">
        <v>4.5</v>
      </c>
      <c r="M112" s="45" t="s">
        <v>1062</v>
      </c>
      <c r="N112" s="45"/>
      <c r="O112" s="45"/>
    </row>
    <row r="113" spans="3:15">
      <c r="C113" s="45">
        <f t="shared" si="2"/>
        <v>17</v>
      </c>
      <c r="D113" s="45"/>
      <c r="E113" s="45" t="s">
        <v>247</v>
      </c>
      <c r="F113" s="45" t="s">
        <v>1063</v>
      </c>
      <c r="G113" s="45">
        <v>63</v>
      </c>
      <c r="H113" s="45">
        <v>21.1</v>
      </c>
      <c r="I113" s="45">
        <v>5.5</v>
      </c>
      <c r="J113" s="45">
        <v>3.5</v>
      </c>
      <c r="K113" s="45">
        <v>1</v>
      </c>
      <c r="L113" s="45">
        <v>4.5</v>
      </c>
      <c r="M113" s="45" t="s">
        <v>1062</v>
      </c>
      <c r="N113" s="45"/>
      <c r="O113" s="45"/>
    </row>
    <row r="114" spans="3:15">
      <c r="C114" s="45">
        <f t="shared" si="2"/>
        <v>18</v>
      </c>
      <c r="D114" s="45"/>
      <c r="E114" s="45" t="s">
        <v>247</v>
      </c>
      <c r="F114" s="45" t="s">
        <v>925</v>
      </c>
      <c r="G114" s="45">
        <v>63</v>
      </c>
      <c r="H114" s="45">
        <v>3</v>
      </c>
      <c r="I114" s="45">
        <v>5.5</v>
      </c>
      <c r="J114" s="45">
        <v>3.5</v>
      </c>
      <c r="K114" s="45">
        <v>1</v>
      </c>
      <c r="L114" s="45">
        <v>4.5</v>
      </c>
      <c r="M114" s="45" t="s">
        <v>1062</v>
      </c>
      <c r="N114" s="45"/>
      <c r="O114" s="45"/>
    </row>
    <row r="115" spans="3:15">
      <c r="C115" s="45">
        <f t="shared" si="2"/>
        <v>19</v>
      </c>
      <c r="D115" s="45"/>
      <c r="E115" s="45" t="s">
        <v>430</v>
      </c>
      <c r="F115" s="45" t="s">
        <v>999</v>
      </c>
      <c r="G115" s="45">
        <v>63</v>
      </c>
      <c r="H115" s="45">
        <v>4.0999999999999996</v>
      </c>
      <c r="I115" s="45">
        <v>5.5</v>
      </c>
      <c r="J115" s="45">
        <v>3.5</v>
      </c>
      <c r="K115" s="45">
        <v>1</v>
      </c>
      <c r="L115" s="45">
        <v>4.5</v>
      </c>
      <c r="M115" s="45" t="s">
        <v>1062</v>
      </c>
      <c r="N115" s="45"/>
      <c r="O115" s="45"/>
    </row>
    <row r="116" spans="3:15">
      <c r="C116" s="45">
        <f t="shared" si="2"/>
        <v>20</v>
      </c>
      <c r="D116" s="45"/>
      <c r="E116" s="45" t="s">
        <v>430</v>
      </c>
      <c r="F116" s="45" t="s">
        <v>999</v>
      </c>
      <c r="G116" s="45">
        <v>63</v>
      </c>
      <c r="H116" s="45">
        <v>163.4</v>
      </c>
      <c r="I116" s="45">
        <v>5.5</v>
      </c>
      <c r="J116" s="45">
        <v>3.5</v>
      </c>
      <c r="K116" s="45">
        <v>1</v>
      </c>
      <c r="L116" s="45">
        <v>4.5</v>
      </c>
      <c r="M116" s="45" t="s">
        <v>1062</v>
      </c>
      <c r="N116" s="45"/>
      <c r="O116" s="45"/>
    </row>
    <row r="117" spans="3:15">
      <c r="C117" s="45">
        <f t="shared" si="2"/>
        <v>21</v>
      </c>
      <c r="D117" s="45"/>
      <c r="E117" s="45" t="s">
        <v>999</v>
      </c>
      <c r="F117" s="45" t="s">
        <v>342</v>
      </c>
      <c r="G117" s="45">
        <v>63</v>
      </c>
      <c r="H117" s="45">
        <v>8</v>
      </c>
      <c r="I117" s="45">
        <v>5.5</v>
      </c>
      <c r="J117" s="45">
        <v>3.5</v>
      </c>
      <c r="K117" s="45">
        <v>1</v>
      </c>
      <c r="L117" s="45">
        <v>4.5</v>
      </c>
      <c r="M117" s="45" t="s">
        <v>1062</v>
      </c>
      <c r="N117" s="45"/>
      <c r="O117" s="45"/>
    </row>
    <row r="118" spans="3:15">
      <c r="C118" s="45">
        <f t="shared" si="2"/>
        <v>22</v>
      </c>
      <c r="D118" s="45"/>
      <c r="E118" s="45" t="s">
        <v>999</v>
      </c>
      <c r="F118" s="45" t="s">
        <v>342</v>
      </c>
      <c r="G118" s="45">
        <v>63</v>
      </c>
      <c r="H118" s="45">
        <f>72.8+2.3</f>
        <v>75.099999999999994</v>
      </c>
      <c r="I118" s="45">
        <v>5.5</v>
      </c>
      <c r="J118" s="45">
        <v>3.5</v>
      </c>
      <c r="K118" s="45">
        <v>1</v>
      </c>
      <c r="L118" s="45">
        <v>4.5</v>
      </c>
      <c r="M118" s="45" t="s">
        <v>1062</v>
      </c>
      <c r="N118" s="45"/>
      <c r="O118" s="45"/>
    </row>
    <row r="119" spans="3:15">
      <c r="C119" s="45">
        <f t="shared" si="2"/>
        <v>23</v>
      </c>
      <c r="D119" s="45"/>
      <c r="E119" s="45" t="s">
        <v>999</v>
      </c>
      <c r="F119" s="45" t="s">
        <v>439</v>
      </c>
      <c r="G119" s="45">
        <v>63</v>
      </c>
      <c r="H119" s="45">
        <v>39.200000000000003</v>
      </c>
      <c r="I119" s="45">
        <v>5.5</v>
      </c>
      <c r="J119" s="45">
        <v>3.5</v>
      </c>
      <c r="K119" s="45">
        <v>1</v>
      </c>
      <c r="L119" s="45">
        <v>4.5</v>
      </c>
      <c r="M119" s="45" t="s">
        <v>1062</v>
      </c>
      <c r="N119" s="45"/>
      <c r="O119" s="45"/>
    </row>
    <row r="120" spans="3:15">
      <c r="C120" s="45">
        <f t="shared" si="2"/>
        <v>24</v>
      </c>
      <c r="D120" s="45"/>
      <c r="E120" s="45" t="s">
        <v>201</v>
      </c>
      <c r="F120" s="45" t="s">
        <v>875</v>
      </c>
      <c r="G120" s="45">
        <v>63</v>
      </c>
      <c r="H120" s="45">
        <v>29</v>
      </c>
      <c r="I120" s="45">
        <v>5.5</v>
      </c>
      <c r="J120" s="45">
        <v>3.5</v>
      </c>
      <c r="K120" s="45">
        <v>1</v>
      </c>
      <c r="L120" s="45">
        <v>4.5</v>
      </c>
      <c r="M120" s="45" t="s">
        <v>1062</v>
      </c>
      <c r="N120" s="45"/>
      <c r="O120" s="45"/>
    </row>
    <row r="121" spans="3:15">
      <c r="C121" s="45">
        <f t="shared" si="2"/>
        <v>25</v>
      </c>
      <c r="D121" s="45"/>
      <c r="E121" s="45" t="s">
        <v>867</v>
      </c>
      <c r="F121" s="45" t="s">
        <v>218</v>
      </c>
      <c r="G121" s="45">
        <v>63</v>
      </c>
      <c r="H121" s="45">
        <v>121.4</v>
      </c>
      <c r="I121" s="45">
        <v>5.5</v>
      </c>
      <c r="J121" s="45">
        <v>3.5</v>
      </c>
      <c r="K121" s="45">
        <v>1</v>
      </c>
      <c r="L121" s="45">
        <v>4.5</v>
      </c>
      <c r="M121" s="45" t="s">
        <v>1062</v>
      </c>
      <c r="N121" s="45"/>
      <c r="O121" s="45"/>
    </row>
    <row r="122" spans="3:15">
      <c r="C122" s="45">
        <f t="shared" si="2"/>
        <v>26</v>
      </c>
      <c r="D122" s="45"/>
      <c r="E122" s="45" t="s">
        <v>927</v>
      </c>
      <c r="F122" s="45" t="s">
        <v>244</v>
      </c>
      <c r="G122" s="34">
        <v>63</v>
      </c>
      <c r="H122" s="45">
        <v>50.1</v>
      </c>
      <c r="I122" s="45">
        <v>5.5</v>
      </c>
      <c r="J122" s="45">
        <v>3.5</v>
      </c>
      <c r="K122" s="45">
        <v>1</v>
      </c>
      <c r="L122" s="45">
        <v>4.5</v>
      </c>
      <c r="M122" s="45" t="s">
        <v>1062</v>
      </c>
      <c r="N122" s="45"/>
      <c r="O122" s="45"/>
    </row>
    <row r="123" spans="3:15">
      <c r="C123" s="45">
        <f t="shared" si="2"/>
        <v>27</v>
      </c>
      <c r="D123" s="45"/>
      <c r="E123" s="45" t="s">
        <v>927</v>
      </c>
      <c r="F123" s="45" t="s">
        <v>244</v>
      </c>
      <c r="G123" s="34">
        <v>63</v>
      </c>
      <c r="H123" s="45">
        <v>39.1</v>
      </c>
      <c r="I123" s="45">
        <v>5.5</v>
      </c>
      <c r="J123" s="45">
        <v>3.5</v>
      </c>
      <c r="K123" s="45">
        <v>1</v>
      </c>
      <c r="L123" s="45">
        <v>4.5</v>
      </c>
      <c r="M123" s="45" t="s">
        <v>1062</v>
      </c>
      <c r="N123" s="45"/>
      <c r="O123" s="45"/>
    </row>
    <row r="124" spans="3:15">
      <c r="C124" s="45">
        <f t="shared" si="2"/>
        <v>28</v>
      </c>
      <c r="D124" s="45"/>
      <c r="E124" s="45" t="s">
        <v>1064</v>
      </c>
      <c r="F124" s="45" t="s">
        <v>884</v>
      </c>
      <c r="G124" s="34">
        <v>63</v>
      </c>
      <c r="H124" s="45">
        <v>197.3</v>
      </c>
      <c r="I124" s="45">
        <v>5.5</v>
      </c>
      <c r="J124" s="45">
        <v>3.5</v>
      </c>
      <c r="K124" s="45">
        <v>1</v>
      </c>
      <c r="L124" s="45">
        <v>4.5</v>
      </c>
      <c r="M124" s="45" t="s">
        <v>1062</v>
      </c>
      <c r="N124" s="45"/>
      <c r="O124" s="45"/>
    </row>
    <row r="125" spans="3:15">
      <c r="C125" s="45">
        <f t="shared" si="2"/>
        <v>29</v>
      </c>
      <c r="D125" s="45"/>
      <c r="E125" s="45" t="s">
        <v>309</v>
      </c>
      <c r="F125" s="45" t="s">
        <v>385</v>
      </c>
      <c r="G125" s="45">
        <v>75</v>
      </c>
      <c r="H125" s="45">
        <v>42.4</v>
      </c>
      <c r="I125" s="45">
        <v>5.5</v>
      </c>
      <c r="J125" s="45">
        <v>3.5</v>
      </c>
      <c r="K125" s="45">
        <v>1</v>
      </c>
      <c r="L125" s="45">
        <v>4.5</v>
      </c>
      <c r="M125" s="45" t="s">
        <v>1062</v>
      </c>
      <c r="N125" s="45"/>
      <c r="O125" s="45"/>
    </row>
    <row r="126" spans="3:15">
      <c r="C126" s="45">
        <f t="shared" si="2"/>
        <v>30</v>
      </c>
      <c r="D126" s="45"/>
      <c r="E126" s="45" t="s">
        <v>434</v>
      </c>
      <c r="F126" s="45" t="s">
        <v>76</v>
      </c>
      <c r="G126" s="45">
        <v>75</v>
      </c>
      <c r="H126" s="45">
        <v>3.2</v>
      </c>
      <c r="I126" s="45">
        <v>5.5</v>
      </c>
      <c r="J126" s="45">
        <v>3.5</v>
      </c>
      <c r="K126" s="45">
        <v>1</v>
      </c>
      <c r="L126" s="45">
        <v>4.5</v>
      </c>
      <c r="M126" s="45" t="s">
        <v>1062</v>
      </c>
      <c r="N126" s="45"/>
      <c r="O126" s="45"/>
    </row>
    <row r="127" spans="3:15">
      <c r="C127" s="45">
        <f t="shared" si="2"/>
        <v>31</v>
      </c>
      <c r="D127" s="45"/>
      <c r="E127" s="45" t="s">
        <v>434</v>
      </c>
      <c r="F127" s="45" t="s">
        <v>76</v>
      </c>
      <c r="G127" s="45">
        <v>75</v>
      </c>
      <c r="H127" s="45">
        <v>352.2</v>
      </c>
      <c r="I127" s="45">
        <v>5.5</v>
      </c>
      <c r="J127" s="45">
        <v>3.5</v>
      </c>
      <c r="K127" s="45">
        <v>1</v>
      </c>
      <c r="L127" s="45">
        <v>4.5</v>
      </c>
      <c r="M127" s="45" t="s">
        <v>1062</v>
      </c>
      <c r="N127" s="45"/>
      <c r="O127" s="45"/>
    </row>
    <row r="128" spans="3:15">
      <c r="C128" s="45">
        <f t="shared" si="2"/>
        <v>32</v>
      </c>
      <c r="D128" s="45"/>
      <c r="E128" s="45" t="s">
        <v>434</v>
      </c>
      <c r="F128" s="45" t="s">
        <v>76</v>
      </c>
      <c r="G128" s="45">
        <v>75</v>
      </c>
      <c r="H128" s="45">
        <v>8.6</v>
      </c>
      <c r="I128" s="45">
        <v>5.5</v>
      </c>
      <c r="J128" s="45">
        <v>3.5</v>
      </c>
      <c r="K128" s="45">
        <v>1</v>
      </c>
      <c r="L128" s="45">
        <v>4.5</v>
      </c>
      <c r="M128" s="45" t="s">
        <v>1062</v>
      </c>
      <c r="N128" s="45"/>
      <c r="O128" s="45"/>
    </row>
    <row r="129" spans="3:15">
      <c r="C129" s="45"/>
      <c r="D129" s="45"/>
      <c r="E129" s="45"/>
      <c r="F129" s="45"/>
      <c r="G129" s="45"/>
      <c r="H129" s="45"/>
      <c r="I129" s="45"/>
      <c r="J129" s="45"/>
      <c r="K129" s="45"/>
      <c r="L129" s="45"/>
      <c r="M129" s="45"/>
      <c r="N129" s="45"/>
      <c r="O129" s="45"/>
    </row>
    <row r="130" spans="3:15">
      <c r="C130" s="45"/>
      <c r="D130" s="45"/>
      <c r="E130" s="45"/>
      <c r="F130" s="45"/>
      <c r="G130" s="45"/>
      <c r="H130" s="45"/>
      <c r="I130" s="45"/>
      <c r="J130" s="45"/>
      <c r="K130" s="45"/>
      <c r="L130" s="45"/>
      <c r="M130" s="45"/>
      <c r="N130" s="45"/>
      <c r="O130" s="45"/>
    </row>
    <row r="131" spans="3:15">
      <c r="C131" s="45"/>
      <c r="D131" s="45"/>
      <c r="E131" s="45"/>
      <c r="F131" s="45"/>
      <c r="G131" s="45"/>
      <c r="H131" s="45"/>
      <c r="I131" s="45"/>
      <c r="J131" s="45"/>
      <c r="K131" s="45"/>
      <c r="L131" s="45"/>
      <c r="M131" s="45"/>
      <c r="N131" s="45"/>
      <c r="O131" s="45"/>
    </row>
    <row r="132" spans="3:15">
      <c r="C132" s="45"/>
      <c r="D132" s="45"/>
      <c r="E132" s="45"/>
      <c r="F132" s="45"/>
      <c r="G132" s="45"/>
      <c r="H132" s="45"/>
      <c r="I132" s="45"/>
      <c r="J132" s="45"/>
      <c r="K132" s="45"/>
      <c r="L132" s="45"/>
      <c r="M132" s="45"/>
      <c r="N132" s="45"/>
      <c r="O132" s="45"/>
    </row>
    <row r="133" spans="3:15" ht="15.75">
      <c r="C133" s="134" t="s">
        <v>1055</v>
      </c>
      <c r="D133" s="45"/>
      <c r="E133" s="45"/>
      <c r="F133" s="45"/>
      <c r="G133" s="284" t="s">
        <v>1056</v>
      </c>
      <c r="H133" s="284"/>
      <c r="I133" s="284"/>
      <c r="J133" s="284"/>
      <c r="K133" s="284"/>
      <c r="L133" s="135" t="s">
        <v>1057</v>
      </c>
      <c r="M133" s="45"/>
      <c r="N133" s="45"/>
      <c r="O133" s="45"/>
    </row>
    <row r="134" spans="3:15" ht="15.75">
      <c r="C134" s="134" t="s">
        <v>1058</v>
      </c>
      <c r="D134" s="477"/>
      <c r="E134" s="477"/>
      <c r="F134" s="477"/>
      <c r="G134" s="135" t="s">
        <v>1058</v>
      </c>
      <c r="H134" s="284"/>
      <c r="I134" s="284"/>
      <c r="J134" s="284"/>
      <c r="K134" s="284"/>
      <c r="L134" s="135" t="s">
        <v>1058</v>
      </c>
      <c r="M134" s="477"/>
      <c r="N134" s="477"/>
      <c r="O134" s="477"/>
    </row>
    <row r="135" spans="3:15" ht="15.75">
      <c r="C135" s="134" t="s">
        <v>1059</v>
      </c>
      <c r="D135" s="477"/>
      <c r="E135" s="477"/>
      <c r="F135" s="477"/>
      <c r="G135" s="135" t="s">
        <v>1059</v>
      </c>
      <c r="H135" s="284"/>
      <c r="I135" s="284"/>
      <c r="J135" s="284"/>
      <c r="K135" s="284"/>
      <c r="L135" s="135" t="s">
        <v>1059</v>
      </c>
      <c r="M135" s="477"/>
      <c r="N135" s="477"/>
      <c r="O135" s="477"/>
    </row>
    <row r="136" spans="3:15" ht="15.75">
      <c r="C136" s="134" t="s">
        <v>1060</v>
      </c>
      <c r="D136" s="45"/>
      <c r="E136" s="477"/>
      <c r="F136" s="477"/>
      <c r="G136" s="135" t="s">
        <v>1060</v>
      </c>
      <c r="H136" s="284"/>
      <c r="I136" s="284"/>
      <c r="J136" s="284"/>
      <c r="K136" s="284"/>
      <c r="L136" s="135" t="s">
        <v>1060</v>
      </c>
      <c r="M136" s="477"/>
      <c r="N136" s="477"/>
      <c r="O136" s="477"/>
    </row>
    <row r="137" spans="3:15" ht="18.75">
      <c r="C137" s="285" t="s">
        <v>1032</v>
      </c>
      <c r="D137" s="285"/>
      <c r="E137" s="285"/>
      <c r="F137" s="474" t="s">
        <v>1033</v>
      </c>
      <c r="G137" s="475"/>
      <c r="H137" s="475"/>
      <c r="I137" s="475"/>
      <c r="J137" s="475"/>
      <c r="K137" s="475"/>
      <c r="L137" s="475"/>
      <c r="M137" s="475"/>
      <c r="N137" s="475"/>
      <c r="O137" s="476"/>
    </row>
    <row r="138" spans="3:15" ht="18.75">
      <c r="C138" s="285" t="s">
        <v>1034</v>
      </c>
      <c r="D138" s="285"/>
      <c r="E138" s="285"/>
      <c r="F138" s="474" t="s">
        <v>1035</v>
      </c>
      <c r="G138" s="475"/>
      <c r="H138" s="475"/>
      <c r="I138" s="475"/>
      <c r="J138" s="475"/>
      <c r="K138" s="475"/>
      <c r="L138" s="475"/>
      <c r="M138" s="475"/>
      <c r="N138" s="475"/>
      <c r="O138" s="476"/>
    </row>
    <row r="139" spans="3:15" ht="18.75">
      <c r="C139" s="285" t="s">
        <v>1036</v>
      </c>
      <c r="D139" s="285"/>
      <c r="E139" s="285"/>
      <c r="F139" s="474" t="s">
        <v>1037</v>
      </c>
      <c r="G139" s="475"/>
      <c r="H139" s="475"/>
      <c r="I139" s="475"/>
      <c r="J139" s="475"/>
      <c r="K139" s="475"/>
      <c r="L139" s="475"/>
      <c r="M139" s="475"/>
      <c r="N139" s="475"/>
      <c r="O139" s="476"/>
    </row>
    <row r="140" spans="3:15" ht="18.75">
      <c r="C140" s="285" t="s">
        <v>1038</v>
      </c>
      <c r="D140" s="285"/>
      <c r="E140" s="285"/>
      <c r="F140" s="474" t="s">
        <v>1039</v>
      </c>
      <c r="G140" s="475"/>
      <c r="H140" s="475"/>
      <c r="I140" s="475"/>
      <c r="J140" s="475"/>
      <c r="K140" s="475"/>
      <c r="L140" s="475"/>
      <c r="M140" s="475"/>
      <c r="N140" s="475"/>
      <c r="O140" s="476"/>
    </row>
    <row r="141" spans="3:15" ht="18.75">
      <c r="C141" s="285" t="s">
        <v>1040</v>
      </c>
      <c r="D141" s="285"/>
      <c r="E141" s="285"/>
      <c r="F141" s="474" t="s">
        <v>1041</v>
      </c>
      <c r="G141" s="475"/>
      <c r="H141" s="475"/>
      <c r="I141" s="475"/>
      <c r="J141" s="475"/>
      <c r="K141" s="475"/>
      <c r="L141" s="475"/>
      <c r="M141" s="475"/>
      <c r="N141" s="475"/>
      <c r="O141" s="476"/>
    </row>
    <row r="142" spans="3:15" ht="18.75">
      <c r="C142" s="285" t="s">
        <v>1042</v>
      </c>
      <c r="D142" s="285"/>
      <c r="E142" s="285"/>
      <c r="F142" s="474" t="s">
        <v>1043</v>
      </c>
      <c r="G142" s="475"/>
      <c r="H142" s="475"/>
      <c r="I142" s="475"/>
      <c r="J142" s="475"/>
      <c r="K142" s="475"/>
      <c r="L142" s="475"/>
      <c r="M142" s="475"/>
      <c r="N142" s="475"/>
      <c r="O142" s="476"/>
    </row>
    <row r="143" spans="3:15" ht="45">
      <c r="C143" s="27" t="s">
        <v>1044</v>
      </c>
      <c r="D143" s="27"/>
      <c r="E143" s="27" t="s">
        <v>69</v>
      </c>
      <c r="F143" s="27" t="s">
        <v>70</v>
      </c>
      <c r="G143" s="27" t="s">
        <v>1045</v>
      </c>
      <c r="H143" s="27" t="s">
        <v>1046</v>
      </c>
      <c r="I143" s="27" t="s">
        <v>1047</v>
      </c>
      <c r="J143" s="27" t="s">
        <v>1048</v>
      </c>
      <c r="K143" s="132" t="s">
        <v>1049</v>
      </c>
      <c r="L143" s="133" t="s">
        <v>56</v>
      </c>
      <c r="M143" s="31" t="s">
        <v>1050</v>
      </c>
      <c r="N143" s="31" t="s">
        <v>1051</v>
      </c>
      <c r="O143" s="45"/>
    </row>
    <row r="144" spans="3:15">
      <c r="C144" s="45">
        <v>1</v>
      </c>
      <c r="D144" s="45"/>
      <c r="E144" s="45" t="s">
        <v>935</v>
      </c>
      <c r="F144" s="45" t="s">
        <v>975</v>
      </c>
      <c r="G144" s="45">
        <v>75</v>
      </c>
      <c r="H144" s="45">
        <v>57.3</v>
      </c>
      <c r="I144" s="45">
        <v>6</v>
      </c>
      <c r="J144" s="45">
        <v>3</v>
      </c>
      <c r="K144" s="45">
        <v>1</v>
      </c>
      <c r="L144" s="45">
        <v>4</v>
      </c>
      <c r="M144" s="45" t="s">
        <v>1062</v>
      </c>
      <c r="N144" s="45"/>
      <c r="O144" s="45"/>
    </row>
    <row r="145" spans="3:15">
      <c r="C145" s="45">
        <v>2</v>
      </c>
      <c r="D145" s="45"/>
      <c r="E145" s="45" t="s">
        <v>975</v>
      </c>
      <c r="F145" s="45" t="s">
        <v>927</v>
      </c>
      <c r="G145" s="45">
        <v>75</v>
      </c>
      <c r="H145" s="45">
        <v>97.1</v>
      </c>
      <c r="I145" s="45">
        <v>6</v>
      </c>
      <c r="J145" s="45">
        <v>3</v>
      </c>
      <c r="K145" s="45">
        <v>1</v>
      </c>
      <c r="L145" s="45">
        <v>4</v>
      </c>
      <c r="M145" s="45" t="s">
        <v>1062</v>
      </c>
      <c r="N145" s="45"/>
      <c r="O145" s="45"/>
    </row>
    <row r="146" spans="3:15">
      <c r="C146" s="45">
        <f t="shared" si="2"/>
        <v>3</v>
      </c>
      <c r="D146" s="45"/>
      <c r="E146" s="45" t="s">
        <v>309</v>
      </c>
      <c r="F146" s="45" t="s">
        <v>1064</v>
      </c>
      <c r="G146" s="45">
        <v>75</v>
      </c>
      <c r="H146" s="45">
        <v>25.1</v>
      </c>
      <c r="I146" s="45">
        <v>6</v>
      </c>
      <c r="J146" s="45">
        <v>3</v>
      </c>
      <c r="K146" s="45">
        <v>1</v>
      </c>
      <c r="L146" s="45">
        <v>4</v>
      </c>
      <c r="M146" s="45" t="s">
        <v>1062</v>
      </c>
      <c r="N146" s="45"/>
      <c r="O146" s="45"/>
    </row>
    <row r="147" spans="3:15">
      <c r="C147" s="45">
        <f t="shared" si="2"/>
        <v>4</v>
      </c>
      <c r="D147" s="45"/>
      <c r="E147" s="45" t="s">
        <v>1064</v>
      </c>
      <c r="F147" s="45" t="s">
        <v>270</v>
      </c>
      <c r="G147" s="45">
        <v>75</v>
      </c>
      <c r="H147" s="45">
        <v>116.6</v>
      </c>
      <c r="I147" s="45">
        <v>6</v>
      </c>
      <c r="J147" s="45">
        <v>3</v>
      </c>
      <c r="K147" s="45">
        <v>1</v>
      </c>
      <c r="L147" s="45">
        <v>4</v>
      </c>
      <c r="M147" s="45" t="s">
        <v>1062</v>
      </c>
      <c r="N147" s="45"/>
      <c r="O147" s="45"/>
    </row>
    <row r="148" spans="3:15">
      <c r="C148" s="45">
        <f t="shared" si="2"/>
        <v>5</v>
      </c>
      <c r="D148" s="45"/>
      <c r="E148" s="45" t="s">
        <v>76</v>
      </c>
      <c r="F148" s="45" t="s">
        <v>693</v>
      </c>
      <c r="G148" s="34">
        <v>75</v>
      </c>
      <c r="H148" s="45">
        <v>58.2</v>
      </c>
      <c r="I148" s="45">
        <v>6</v>
      </c>
      <c r="J148" s="45">
        <v>3</v>
      </c>
      <c r="K148" s="45">
        <v>1</v>
      </c>
      <c r="L148" s="45">
        <v>4</v>
      </c>
      <c r="M148" s="45" t="s">
        <v>1062</v>
      </c>
      <c r="N148" s="45"/>
      <c r="O148" s="45"/>
    </row>
    <row r="149" spans="3:15">
      <c r="C149" s="45">
        <f t="shared" si="2"/>
        <v>6</v>
      </c>
      <c r="D149" s="45"/>
      <c r="E149" s="45" t="s">
        <v>76</v>
      </c>
      <c r="F149" s="45" t="s">
        <v>323</v>
      </c>
      <c r="G149" s="34">
        <v>75</v>
      </c>
      <c r="H149" s="45">
        <v>4.5999999999999996</v>
      </c>
      <c r="I149" s="45">
        <v>6</v>
      </c>
      <c r="J149" s="45">
        <v>3</v>
      </c>
      <c r="K149" s="45">
        <v>1</v>
      </c>
      <c r="L149" s="45">
        <v>4</v>
      </c>
      <c r="M149" s="45" t="s">
        <v>1062</v>
      </c>
      <c r="N149" s="45"/>
      <c r="O149" s="45"/>
    </row>
    <row r="150" spans="3:15">
      <c r="C150" s="45">
        <f t="shared" si="2"/>
        <v>7</v>
      </c>
      <c r="D150" s="45"/>
      <c r="E150" s="45" t="s">
        <v>76</v>
      </c>
      <c r="F150" s="45" t="s">
        <v>323</v>
      </c>
      <c r="G150" s="34">
        <v>75</v>
      </c>
      <c r="H150" s="45">
        <v>132.19999999999999</v>
      </c>
      <c r="I150" s="45">
        <v>6</v>
      </c>
      <c r="J150" s="45">
        <v>3</v>
      </c>
      <c r="K150" s="45">
        <v>1</v>
      </c>
      <c r="L150" s="45">
        <v>4</v>
      </c>
      <c r="M150" s="45" t="s">
        <v>1062</v>
      </c>
      <c r="N150" s="45"/>
      <c r="O150" s="45"/>
    </row>
    <row r="151" spans="3:15">
      <c r="C151" s="45">
        <f t="shared" si="2"/>
        <v>8</v>
      </c>
      <c r="D151" s="45"/>
      <c r="E151" s="45" t="s">
        <v>323</v>
      </c>
      <c r="F151" s="45" t="s">
        <v>389</v>
      </c>
      <c r="G151" s="34">
        <v>90</v>
      </c>
      <c r="H151" s="45">
        <v>156.6</v>
      </c>
      <c r="I151" s="45">
        <v>6</v>
      </c>
      <c r="J151" s="45">
        <v>3</v>
      </c>
      <c r="K151" s="45">
        <v>1</v>
      </c>
      <c r="L151" s="45">
        <v>4</v>
      </c>
      <c r="M151" s="45" t="s">
        <v>1062</v>
      </c>
      <c r="N151" s="45"/>
      <c r="O151" s="45"/>
    </row>
    <row r="152" spans="3:15">
      <c r="C152" s="45">
        <f t="shared" si="2"/>
        <v>9</v>
      </c>
      <c r="D152" s="45"/>
      <c r="E152" s="45" t="s">
        <v>389</v>
      </c>
      <c r="F152" s="45" t="s">
        <v>882</v>
      </c>
      <c r="G152" s="34">
        <v>90</v>
      </c>
      <c r="H152" s="45">
        <v>6.6</v>
      </c>
      <c r="I152" s="45">
        <v>6</v>
      </c>
      <c r="J152" s="45">
        <v>3</v>
      </c>
      <c r="K152" s="45">
        <v>1</v>
      </c>
      <c r="L152" s="45">
        <v>4</v>
      </c>
      <c r="M152" s="45" t="s">
        <v>1062</v>
      </c>
      <c r="N152" s="45"/>
      <c r="O152" s="45"/>
    </row>
    <row r="153" spans="3:15">
      <c r="C153" s="45">
        <f t="shared" si="2"/>
        <v>10</v>
      </c>
      <c r="D153" s="45"/>
      <c r="E153" s="45" t="s">
        <v>389</v>
      </c>
      <c r="F153" s="45" t="s">
        <v>882</v>
      </c>
      <c r="G153" s="34">
        <v>90</v>
      </c>
      <c r="H153" s="45">
        <v>54.4</v>
      </c>
      <c r="I153" s="45">
        <v>6</v>
      </c>
      <c r="J153" s="45">
        <v>3</v>
      </c>
      <c r="K153" s="45">
        <v>1</v>
      </c>
      <c r="L153" s="45">
        <v>4</v>
      </c>
      <c r="M153" s="45" t="s">
        <v>1062</v>
      </c>
      <c r="N153" s="45"/>
      <c r="O153" s="45"/>
    </row>
    <row r="154" spans="3:15">
      <c r="C154" s="45">
        <f t="shared" si="2"/>
        <v>11</v>
      </c>
      <c r="D154" s="45"/>
      <c r="E154" s="45" t="s">
        <v>882</v>
      </c>
      <c r="F154" s="45" t="s">
        <v>333</v>
      </c>
      <c r="G154" s="34">
        <v>90</v>
      </c>
      <c r="H154" s="45">
        <v>128.30000000000001</v>
      </c>
      <c r="I154" s="45">
        <v>6</v>
      </c>
      <c r="J154" s="45">
        <v>3</v>
      </c>
      <c r="K154" s="45">
        <v>1</v>
      </c>
      <c r="L154" s="45">
        <v>4</v>
      </c>
      <c r="M154" s="45" t="s">
        <v>1062</v>
      </c>
      <c r="N154" s="45"/>
      <c r="O154" s="45"/>
    </row>
    <row r="155" spans="3:15">
      <c r="C155" s="45">
        <f t="shared" si="2"/>
        <v>12</v>
      </c>
      <c r="D155" s="45"/>
      <c r="E155" s="45" t="s">
        <v>882</v>
      </c>
      <c r="F155" s="45" t="s">
        <v>270</v>
      </c>
      <c r="G155" s="34">
        <v>90</v>
      </c>
      <c r="H155" s="45">
        <v>3</v>
      </c>
      <c r="I155" s="45">
        <v>6</v>
      </c>
      <c r="J155" s="45">
        <v>3</v>
      </c>
      <c r="K155" s="45">
        <v>1</v>
      </c>
      <c r="L155" s="45">
        <v>4</v>
      </c>
      <c r="M155" s="45" t="s">
        <v>1062</v>
      </c>
      <c r="N155" s="45"/>
      <c r="O155" s="45"/>
    </row>
    <row r="156" spans="3:15">
      <c r="C156" s="45">
        <f t="shared" si="2"/>
        <v>13</v>
      </c>
      <c r="D156" s="45"/>
      <c r="E156" s="45" t="s">
        <v>882</v>
      </c>
      <c r="F156" s="45" t="s">
        <v>270</v>
      </c>
      <c r="G156" s="34">
        <v>90</v>
      </c>
      <c r="H156" s="45">
        <f>127.1+22.7</f>
        <v>149.79999999999998</v>
      </c>
      <c r="I156" s="45">
        <v>6</v>
      </c>
      <c r="J156" s="45">
        <v>3</v>
      </c>
      <c r="K156" s="45">
        <v>1</v>
      </c>
      <c r="L156" s="45">
        <v>4</v>
      </c>
      <c r="M156" s="45" t="s">
        <v>1062</v>
      </c>
      <c r="N156" s="45"/>
      <c r="O156" s="45"/>
    </row>
    <row r="157" spans="3:15">
      <c r="C157" s="45">
        <f t="shared" si="2"/>
        <v>14</v>
      </c>
      <c r="D157" s="45"/>
      <c r="E157" s="45" t="s">
        <v>333</v>
      </c>
      <c r="F157" s="45" t="s">
        <v>399</v>
      </c>
      <c r="G157" s="34">
        <v>110</v>
      </c>
      <c r="H157" s="45">
        <v>284.39999999999998</v>
      </c>
      <c r="I157" s="45">
        <v>6</v>
      </c>
      <c r="J157" s="45">
        <v>3</v>
      </c>
      <c r="K157" s="45">
        <v>1</v>
      </c>
      <c r="L157" s="45">
        <v>4</v>
      </c>
      <c r="M157" s="45" t="s">
        <v>1062</v>
      </c>
      <c r="N157" s="45"/>
      <c r="O157" s="45"/>
    </row>
    <row r="158" spans="3:15">
      <c r="C158" s="45">
        <f t="shared" si="2"/>
        <v>15</v>
      </c>
      <c r="D158" s="45"/>
      <c r="E158" s="45" t="s">
        <v>853</v>
      </c>
      <c r="F158" s="45" t="s">
        <v>254</v>
      </c>
      <c r="G158" s="34">
        <v>110</v>
      </c>
      <c r="H158" s="45">
        <v>2.4</v>
      </c>
      <c r="I158" s="45">
        <v>6</v>
      </c>
      <c r="J158" s="45">
        <v>3</v>
      </c>
      <c r="K158" s="45">
        <v>1</v>
      </c>
      <c r="L158" s="45">
        <v>4</v>
      </c>
      <c r="M158" s="45" t="s">
        <v>1062</v>
      </c>
      <c r="N158" s="45"/>
      <c r="O158" s="45"/>
    </row>
    <row r="159" spans="3:15">
      <c r="C159" s="45">
        <f t="shared" si="2"/>
        <v>16</v>
      </c>
      <c r="D159" s="45"/>
      <c r="E159" s="45" t="s">
        <v>853</v>
      </c>
      <c r="F159" s="45" t="s">
        <v>254</v>
      </c>
      <c r="G159" s="45">
        <v>110</v>
      </c>
      <c r="H159" s="45">
        <v>3.3</v>
      </c>
      <c r="I159" s="45">
        <v>6</v>
      </c>
      <c r="J159" s="45">
        <v>3</v>
      </c>
      <c r="K159" s="45">
        <v>1</v>
      </c>
      <c r="L159" s="45">
        <v>4</v>
      </c>
      <c r="M159" s="45" t="s">
        <v>1062</v>
      </c>
      <c r="N159" s="45"/>
      <c r="O159" s="45"/>
    </row>
    <row r="160" spans="3:15">
      <c r="C160" s="45">
        <f t="shared" si="2"/>
        <v>17</v>
      </c>
      <c r="D160" s="45"/>
      <c r="E160" s="45" t="s">
        <v>853</v>
      </c>
      <c r="F160" s="45" t="s">
        <v>254</v>
      </c>
      <c r="G160" s="34">
        <v>110</v>
      </c>
      <c r="H160" s="45">
        <v>55.9</v>
      </c>
      <c r="I160" s="45">
        <v>6</v>
      </c>
      <c r="J160" s="45">
        <v>3</v>
      </c>
      <c r="K160" s="45">
        <v>1</v>
      </c>
      <c r="L160" s="45">
        <v>4</v>
      </c>
      <c r="M160" s="45" t="s">
        <v>1062</v>
      </c>
      <c r="N160" s="45"/>
      <c r="O160" s="45"/>
    </row>
    <row r="161" spans="3:15">
      <c r="C161" s="45">
        <f t="shared" si="2"/>
        <v>18</v>
      </c>
      <c r="D161" s="45"/>
      <c r="E161" s="45" t="s">
        <v>998</v>
      </c>
      <c r="F161" s="45" t="s">
        <v>438</v>
      </c>
      <c r="G161" s="34">
        <v>125</v>
      </c>
      <c r="H161" s="45">
        <f>201.9</f>
        <v>201.9</v>
      </c>
      <c r="I161" s="45">
        <v>6</v>
      </c>
      <c r="J161" s="45">
        <v>3</v>
      </c>
      <c r="K161" s="45">
        <v>1</v>
      </c>
      <c r="L161" s="45">
        <v>4</v>
      </c>
      <c r="M161" s="45" t="s">
        <v>1062</v>
      </c>
      <c r="N161" s="45"/>
      <c r="O161" s="45"/>
    </row>
    <row r="162" spans="3:15">
      <c r="C162" s="45">
        <f t="shared" ref="C162:C167" si="3">1+C161</f>
        <v>19</v>
      </c>
      <c r="D162" s="45"/>
      <c r="E162" s="45" t="s">
        <v>998</v>
      </c>
      <c r="F162" s="45" t="s">
        <v>424</v>
      </c>
      <c r="G162" s="34">
        <v>125</v>
      </c>
      <c r="H162" s="45">
        <v>155.80000000000001</v>
      </c>
      <c r="I162" s="45">
        <v>6</v>
      </c>
      <c r="J162" s="45">
        <v>3</v>
      </c>
      <c r="K162" s="45">
        <v>1</v>
      </c>
      <c r="L162" s="45">
        <v>4</v>
      </c>
      <c r="M162" s="45" t="s">
        <v>1062</v>
      </c>
      <c r="N162" s="45"/>
      <c r="O162" s="45"/>
    </row>
    <row r="163" spans="3:15">
      <c r="C163" s="45">
        <f t="shared" si="3"/>
        <v>20</v>
      </c>
      <c r="D163" s="45"/>
      <c r="E163" s="45" t="s">
        <v>424</v>
      </c>
      <c r="F163" s="45" t="s">
        <v>317</v>
      </c>
      <c r="G163" s="34">
        <v>125</v>
      </c>
      <c r="H163" s="45">
        <v>58.2</v>
      </c>
      <c r="I163" s="45">
        <v>6</v>
      </c>
      <c r="J163" s="45">
        <v>3</v>
      </c>
      <c r="K163" s="45">
        <v>1</v>
      </c>
      <c r="L163" s="45">
        <v>4</v>
      </c>
      <c r="M163" s="45" t="s">
        <v>1062</v>
      </c>
      <c r="N163" s="45"/>
      <c r="O163" s="45"/>
    </row>
    <row r="164" spans="3:15">
      <c r="C164" s="45">
        <f t="shared" si="3"/>
        <v>21</v>
      </c>
      <c r="D164" s="45"/>
      <c r="E164" s="45" t="s">
        <v>317</v>
      </c>
      <c r="F164" s="45" t="s">
        <v>430</v>
      </c>
      <c r="G164" s="34">
        <v>140</v>
      </c>
      <c r="H164" s="45">
        <v>279.89999999999998</v>
      </c>
      <c r="I164" s="45">
        <v>6</v>
      </c>
      <c r="J164" s="45">
        <v>3</v>
      </c>
      <c r="K164" s="45">
        <v>1</v>
      </c>
      <c r="L164" s="45">
        <v>4</v>
      </c>
      <c r="M164" s="45" t="s">
        <v>1062</v>
      </c>
      <c r="N164" s="45"/>
      <c r="O164" s="45"/>
    </row>
    <row r="165" spans="3:15">
      <c r="C165" s="45">
        <f t="shared" si="3"/>
        <v>22</v>
      </c>
      <c r="D165" s="45"/>
      <c r="E165" s="45" t="s">
        <v>430</v>
      </c>
      <c r="F165" s="45" t="s">
        <v>428</v>
      </c>
      <c r="G165" s="34">
        <v>160</v>
      </c>
      <c r="H165" s="45">
        <v>4.4000000000000004</v>
      </c>
      <c r="I165" s="45">
        <v>6</v>
      </c>
      <c r="J165" s="45">
        <v>3</v>
      </c>
      <c r="K165" s="45">
        <v>1</v>
      </c>
      <c r="L165" s="45">
        <v>4</v>
      </c>
      <c r="M165" s="45" t="s">
        <v>1062</v>
      </c>
      <c r="N165" s="45"/>
      <c r="O165" s="45"/>
    </row>
    <row r="166" spans="3:15">
      <c r="C166" s="45">
        <f t="shared" si="3"/>
        <v>23</v>
      </c>
      <c r="D166" s="45"/>
      <c r="E166" s="45" t="s">
        <v>430</v>
      </c>
      <c r="F166" s="45" t="s">
        <v>428</v>
      </c>
      <c r="G166" s="34">
        <v>160</v>
      </c>
      <c r="H166" s="45">
        <f>171.8-4.4</f>
        <v>167.4</v>
      </c>
      <c r="I166" s="45">
        <v>6</v>
      </c>
      <c r="J166" s="45">
        <v>3</v>
      </c>
      <c r="K166" s="45">
        <v>1</v>
      </c>
      <c r="L166" s="45">
        <v>4</v>
      </c>
      <c r="M166" s="45" t="s">
        <v>1062</v>
      </c>
      <c r="N166" s="45"/>
      <c r="O166" s="45"/>
    </row>
    <row r="167" spans="3:15">
      <c r="C167" s="45">
        <f t="shared" si="3"/>
        <v>24</v>
      </c>
      <c r="D167" s="45"/>
      <c r="E167" s="45" t="s">
        <v>428</v>
      </c>
      <c r="F167" s="45" t="s">
        <v>304</v>
      </c>
      <c r="G167" s="34">
        <v>160</v>
      </c>
      <c r="H167" s="45">
        <v>7.9</v>
      </c>
      <c r="I167" s="45">
        <v>6</v>
      </c>
      <c r="J167" s="45">
        <v>3</v>
      </c>
      <c r="K167" s="45">
        <v>1</v>
      </c>
      <c r="L167" s="45">
        <v>4</v>
      </c>
      <c r="M167" s="45" t="s">
        <v>1062</v>
      </c>
      <c r="N167" s="45"/>
      <c r="O167" s="45"/>
    </row>
    <row r="168" spans="3:15">
      <c r="C168" s="45"/>
      <c r="D168" s="45"/>
      <c r="E168" s="45"/>
      <c r="F168" s="45"/>
      <c r="G168" s="45"/>
      <c r="H168" s="45"/>
      <c r="I168" s="45"/>
      <c r="J168" s="45"/>
      <c r="K168" s="45"/>
      <c r="L168" s="45"/>
      <c r="M168" s="45"/>
      <c r="N168" s="45"/>
      <c r="O168" s="45"/>
    </row>
    <row r="169" spans="3:15">
      <c r="C169" s="45"/>
      <c r="D169" s="45"/>
      <c r="E169" s="45"/>
      <c r="F169" s="45"/>
      <c r="G169" s="45"/>
      <c r="H169" s="45"/>
      <c r="I169" s="45"/>
      <c r="J169" s="45"/>
      <c r="K169" s="45"/>
      <c r="L169" s="45"/>
      <c r="M169" s="45"/>
      <c r="N169" s="45"/>
      <c r="O169" s="45"/>
    </row>
    <row r="170" spans="3:15" ht="15.75">
      <c r="C170" s="134" t="s">
        <v>1055</v>
      </c>
      <c r="D170" s="45"/>
      <c r="E170" s="45"/>
      <c r="F170" s="45"/>
      <c r="G170" s="284" t="s">
        <v>1056</v>
      </c>
      <c r="H170" s="284"/>
      <c r="I170" s="284"/>
      <c r="J170" s="284"/>
      <c r="K170" s="284"/>
      <c r="L170" s="135" t="s">
        <v>1057</v>
      </c>
      <c r="M170" s="45"/>
      <c r="N170" s="45"/>
      <c r="O170" s="45"/>
    </row>
    <row r="171" spans="3:15" ht="15.75">
      <c r="C171" s="134" t="s">
        <v>1058</v>
      </c>
      <c r="D171" s="477"/>
      <c r="E171" s="477"/>
      <c r="F171" s="477"/>
      <c r="G171" s="135" t="s">
        <v>1058</v>
      </c>
      <c r="H171" s="284"/>
      <c r="I171" s="284"/>
      <c r="J171" s="284"/>
      <c r="K171" s="284"/>
      <c r="L171" s="135" t="s">
        <v>1058</v>
      </c>
      <c r="M171" s="477"/>
      <c r="N171" s="477"/>
      <c r="O171" s="477"/>
    </row>
    <row r="172" spans="3:15" ht="15.75">
      <c r="C172" s="134" t="s">
        <v>1059</v>
      </c>
      <c r="D172" s="477"/>
      <c r="E172" s="477"/>
      <c r="F172" s="477"/>
      <c r="G172" s="135" t="s">
        <v>1059</v>
      </c>
      <c r="H172" s="284"/>
      <c r="I172" s="284"/>
      <c r="J172" s="284"/>
      <c r="K172" s="284"/>
      <c r="L172" s="135" t="s">
        <v>1059</v>
      </c>
      <c r="M172" s="477"/>
      <c r="N172" s="477"/>
      <c r="O172" s="477"/>
    </row>
    <row r="173" spans="3:15" ht="15.75">
      <c r="C173" s="134" t="s">
        <v>1060</v>
      </c>
      <c r="D173" s="45"/>
      <c r="E173" s="477"/>
      <c r="F173" s="477"/>
      <c r="G173" s="135" t="s">
        <v>1060</v>
      </c>
      <c r="H173" s="284"/>
      <c r="I173" s="284"/>
      <c r="J173" s="284"/>
      <c r="K173" s="284"/>
      <c r="L173" s="135" t="s">
        <v>1060</v>
      </c>
      <c r="M173" s="477"/>
      <c r="N173" s="477"/>
      <c r="O173" s="477"/>
    </row>
  </sheetData>
  <mergeCells count="88">
    <mergeCell ref="D172:F172"/>
    <mergeCell ref="H172:K172"/>
    <mergeCell ref="M172:O172"/>
    <mergeCell ref="E173:F173"/>
    <mergeCell ref="H173:K173"/>
    <mergeCell ref="M173:O173"/>
    <mergeCell ref="C142:E142"/>
    <mergeCell ref="F142:O142"/>
    <mergeCell ref="G170:K170"/>
    <mergeCell ref="D171:F171"/>
    <mergeCell ref="H171:K171"/>
    <mergeCell ref="M171:O171"/>
    <mergeCell ref="C139:E139"/>
    <mergeCell ref="F139:O139"/>
    <mergeCell ref="C140:E140"/>
    <mergeCell ref="F140:O140"/>
    <mergeCell ref="C141:E141"/>
    <mergeCell ref="F141:O141"/>
    <mergeCell ref="C138:E138"/>
    <mergeCell ref="F138:O138"/>
    <mergeCell ref="G133:K133"/>
    <mergeCell ref="D134:F134"/>
    <mergeCell ref="H134:K134"/>
    <mergeCell ref="M134:O134"/>
    <mergeCell ref="D135:F135"/>
    <mergeCell ref="H135:K135"/>
    <mergeCell ref="M135:O135"/>
    <mergeCell ref="E136:F136"/>
    <mergeCell ref="H136:K136"/>
    <mergeCell ref="M136:O136"/>
    <mergeCell ref="C137:E137"/>
    <mergeCell ref="F137:O137"/>
    <mergeCell ref="C93:E93"/>
    <mergeCell ref="F93:O93"/>
    <mergeCell ref="C94:E94"/>
    <mergeCell ref="F94:O94"/>
    <mergeCell ref="C95:E95"/>
    <mergeCell ref="F95:O95"/>
    <mergeCell ref="C90:E90"/>
    <mergeCell ref="F90:O90"/>
    <mergeCell ref="C91:E91"/>
    <mergeCell ref="F91:O91"/>
    <mergeCell ref="C92:E92"/>
    <mergeCell ref="F92:O92"/>
    <mergeCell ref="D88:F88"/>
    <mergeCell ref="H88:K88"/>
    <mergeCell ref="M88:O88"/>
    <mergeCell ref="E89:F89"/>
    <mergeCell ref="H89:K89"/>
    <mergeCell ref="M89:O89"/>
    <mergeCell ref="C54:E54"/>
    <mergeCell ref="F54:O54"/>
    <mergeCell ref="G86:K86"/>
    <mergeCell ref="D87:F87"/>
    <mergeCell ref="H87:K87"/>
    <mergeCell ref="M87:O87"/>
    <mergeCell ref="C51:E51"/>
    <mergeCell ref="F51:O51"/>
    <mergeCell ref="C52:E52"/>
    <mergeCell ref="F52:O52"/>
    <mergeCell ref="C53:E53"/>
    <mergeCell ref="F53:O53"/>
    <mergeCell ref="C50:E50"/>
    <mergeCell ref="F50:O50"/>
    <mergeCell ref="G44:K44"/>
    <mergeCell ref="D45:F45"/>
    <mergeCell ref="H45:K45"/>
    <mergeCell ref="M45:O45"/>
    <mergeCell ref="D46:F46"/>
    <mergeCell ref="H46:K46"/>
    <mergeCell ref="M46:O46"/>
    <mergeCell ref="E47:F47"/>
    <mergeCell ref="H47:K47"/>
    <mergeCell ref="M47:O47"/>
    <mergeCell ref="C49:E49"/>
    <mergeCell ref="F49:O49"/>
    <mergeCell ref="C4:E4"/>
    <mergeCell ref="F4:O4"/>
    <mergeCell ref="C5:E5"/>
    <mergeCell ref="F5:O5"/>
    <mergeCell ref="C6:E6"/>
    <mergeCell ref="F6:O6"/>
    <mergeCell ref="C1:E1"/>
    <mergeCell ref="F1:O1"/>
    <mergeCell ref="C2:E2"/>
    <mergeCell ref="F2:O2"/>
    <mergeCell ref="C3:E3"/>
    <mergeCell ref="F3:O3"/>
  </mergeCells>
  <pageMargins left="0.25" right="0.25" top="0.2" bottom="0.2" header="0.3" footer="0.3"/>
  <pageSetup paperSize="9" scale="71" fitToHeight="0" orientation="landscape" horizontalDpi="300" verticalDpi="300" r:id="rId1"/>
  <rowBreaks count="3" manualBreakCount="3">
    <brk id="48" max="16383" man="1"/>
    <brk id="89" max="16383" man="1"/>
    <brk id="13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5"/>
  <sheetViews>
    <sheetView topLeftCell="A91" workbookViewId="0">
      <selection activeCell="F66" sqref="F66:J66"/>
    </sheetView>
  </sheetViews>
  <sheetFormatPr defaultRowHeight="15"/>
  <cols>
    <col min="6" max="6" width="13.28515625" customWidth="1"/>
    <col min="7" max="7" width="15.7109375" customWidth="1"/>
    <col min="8" max="8" width="16.28515625" customWidth="1"/>
    <col min="9" max="9" width="17.140625" customWidth="1"/>
    <col min="10" max="10" width="21.85546875" customWidth="1"/>
  </cols>
  <sheetData>
    <row r="1" spans="1:15" ht="18.75">
      <c r="A1" s="285" t="s">
        <v>1032</v>
      </c>
      <c r="B1" s="285"/>
      <c r="C1" s="474" t="s">
        <v>1033</v>
      </c>
      <c r="D1" s="475"/>
      <c r="E1" s="475"/>
      <c r="F1" s="475"/>
      <c r="G1" s="475"/>
      <c r="H1" s="475"/>
      <c r="I1" s="475"/>
      <c r="J1" s="475"/>
    </row>
    <row r="2" spans="1:15" ht="18.75">
      <c r="A2" s="285" t="s">
        <v>1034</v>
      </c>
      <c r="B2" s="285"/>
      <c r="C2" s="474" t="s">
        <v>1035</v>
      </c>
      <c r="D2" s="475"/>
      <c r="E2" s="475"/>
      <c r="F2" s="475"/>
      <c r="G2" s="475"/>
      <c r="H2" s="475"/>
      <c r="I2" s="475"/>
      <c r="J2" s="475"/>
    </row>
    <row r="3" spans="1:15" ht="18.75">
      <c r="A3" s="285" t="s">
        <v>1036</v>
      </c>
      <c r="B3" s="285"/>
      <c r="C3" s="474" t="s">
        <v>1037</v>
      </c>
      <c r="D3" s="475"/>
      <c r="E3" s="475"/>
      <c r="F3" s="475"/>
      <c r="G3" s="475"/>
      <c r="H3" s="475"/>
      <c r="I3" s="475"/>
      <c r="J3" s="475"/>
    </row>
    <row r="4" spans="1:15" ht="18.75">
      <c r="A4" s="285" t="s">
        <v>1038</v>
      </c>
      <c r="B4" s="285"/>
      <c r="C4" s="474" t="s">
        <v>1039</v>
      </c>
      <c r="D4" s="475"/>
      <c r="E4" s="475"/>
      <c r="F4" s="475"/>
      <c r="G4" s="475"/>
      <c r="H4" s="475"/>
      <c r="I4" s="475"/>
      <c r="J4" s="475"/>
    </row>
    <row r="5" spans="1:15" ht="18.75">
      <c r="A5" s="285" t="s">
        <v>1040</v>
      </c>
      <c r="B5" s="285"/>
      <c r="C5" s="474" t="s">
        <v>1041</v>
      </c>
      <c r="D5" s="475"/>
      <c r="E5" s="475"/>
      <c r="F5" s="475"/>
      <c r="G5" s="475"/>
      <c r="H5" s="475"/>
      <c r="I5" s="475"/>
      <c r="J5" s="475"/>
    </row>
    <row r="6" spans="1:15" ht="18.75">
      <c r="A6" s="285" t="s">
        <v>1042</v>
      </c>
      <c r="B6" s="285"/>
      <c r="C6" s="474" t="s">
        <v>1065</v>
      </c>
      <c r="D6" s="475"/>
      <c r="E6" s="475"/>
      <c r="F6" s="475"/>
      <c r="G6" s="475"/>
      <c r="H6" s="475"/>
      <c r="I6" s="144" t="s">
        <v>1108</v>
      </c>
      <c r="J6" s="144"/>
    </row>
    <row r="7" spans="1:15" ht="45">
      <c r="A7" s="27" t="s">
        <v>1044</v>
      </c>
      <c r="B7" s="27" t="s">
        <v>69</v>
      </c>
      <c r="C7" s="27" t="s">
        <v>70</v>
      </c>
      <c r="D7" s="27" t="s">
        <v>1045</v>
      </c>
      <c r="E7" s="27" t="s">
        <v>1046</v>
      </c>
      <c r="F7" s="27" t="s">
        <v>1047</v>
      </c>
      <c r="G7" s="27" t="s">
        <v>1048</v>
      </c>
      <c r="H7" s="132" t="s">
        <v>1049</v>
      </c>
      <c r="I7" s="133" t="s">
        <v>56</v>
      </c>
      <c r="J7" s="27" t="s">
        <v>1050</v>
      </c>
    </row>
    <row r="8" spans="1:15">
      <c r="A8" s="45">
        <v>1</v>
      </c>
      <c r="B8" s="45" t="s">
        <v>182</v>
      </c>
      <c r="C8" s="45" t="s">
        <v>176</v>
      </c>
      <c r="D8" s="45">
        <v>125</v>
      </c>
      <c r="E8" s="71">
        <v>29.6</v>
      </c>
      <c r="F8" s="45">
        <v>6</v>
      </c>
      <c r="G8" s="45">
        <v>3</v>
      </c>
      <c r="H8" s="45">
        <v>1</v>
      </c>
      <c r="I8" s="45">
        <v>4</v>
      </c>
      <c r="J8" s="45" t="s">
        <v>1053</v>
      </c>
      <c r="L8" s="45" t="s">
        <v>1066</v>
      </c>
      <c r="M8" s="45" t="s">
        <v>185</v>
      </c>
      <c r="N8" s="45">
        <v>63</v>
      </c>
      <c r="O8" s="70">
        <v>460.7</v>
      </c>
    </row>
    <row r="9" spans="1:15">
      <c r="A9" s="45">
        <f>1+A8</f>
        <v>2</v>
      </c>
      <c r="B9" s="45" t="s">
        <v>199</v>
      </c>
      <c r="C9" s="45" t="s">
        <v>1102</v>
      </c>
      <c r="D9" s="71">
        <v>75</v>
      </c>
      <c r="E9" s="71">
        <v>55.5</v>
      </c>
      <c r="F9" s="45">
        <v>6</v>
      </c>
      <c r="G9" s="45">
        <v>3</v>
      </c>
      <c r="H9" s="45">
        <v>1</v>
      </c>
      <c r="I9" s="45">
        <v>4</v>
      </c>
      <c r="J9" s="45" t="s">
        <v>1053</v>
      </c>
      <c r="L9" s="45" t="s">
        <v>185</v>
      </c>
      <c r="M9" s="45" t="s">
        <v>926</v>
      </c>
      <c r="N9" s="45">
        <v>63</v>
      </c>
      <c r="O9" s="70">
        <v>40.5</v>
      </c>
    </row>
    <row r="10" spans="1:15">
      <c r="A10" s="45">
        <f t="shared" ref="A10:A53" si="0">1+A9</f>
        <v>3</v>
      </c>
      <c r="B10" s="45" t="s">
        <v>172</v>
      </c>
      <c r="C10" s="45" t="s">
        <v>1102</v>
      </c>
      <c r="D10" s="45">
        <v>75</v>
      </c>
      <c r="E10" s="71">
        <v>101.9</v>
      </c>
      <c r="F10" s="45">
        <v>6</v>
      </c>
      <c r="G10" s="45">
        <v>3</v>
      </c>
      <c r="H10" s="45">
        <v>1</v>
      </c>
      <c r="I10" s="45">
        <v>4</v>
      </c>
      <c r="J10" s="45" t="s">
        <v>1053</v>
      </c>
      <c r="L10" s="45" t="s">
        <v>926</v>
      </c>
      <c r="M10" s="45" t="s">
        <v>166</v>
      </c>
      <c r="N10" s="45">
        <v>63</v>
      </c>
      <c r="O10" s="70">
        <v>58.4</v>
      </c>
    </row>
    <row r="11" spans="1:15">
      <c r="A11" s="45">
        <f t="shared" si="0"/>
        <v>4</v>
      </c>
      <c r="B11" s="45" t="s">
        <v>1103</v>
      </c>
      <c r="C11" s="45" t="s">
        <v>1104</v>
      </c>
      <c r="D11" s="45">
        <v>75</v>
      </c>
      <c r="E11" s="71">
        <v>8.6999999999999993</v>
      </c>
      <c r="F11" s="45">
        <v>6</v>
      </c>
      <c r="G11" s="45">
        <v>3</v>
      </c>
      <c r="H11" s="45">
        <v>1</v>
      </c>
      <c r="I11" s="45">
        <v>4</v>
      </c>
      <c r="J11" s="45" t="s">
        <v>1053</v>
      </c>
      <c r="L11" s="45" t="s">
        <v>166</v>
      </c>
      <c r="M11" s="45" t="s">
        <v>268</v>
      </c>
      <c r="N11" s="45">
        <v>63</v>
      </c>
      <c r="O11" s="70">
        <v>52.3</v>
      </c>
    </row>
    <row r="12" spans="1:15">
      <c r="A12" s="45">
        <f t="shared" si="0"/>
        <v>5</v>
      </c>
      <c r="B12" s="45" t="s">
        <v>176</v>
      </c>
      <c r="C12" s="45" t="s">
        <v>1105</v>
      </c>
      <c r="D12" s="45">
        <v>75</v>
      </c>
      <c r="E12" s="71">
        <f>106.6+80.8</f>
        <v>187.39999999999998</v>
      </c>
      <c r="F12" s="45">
        <v>6</v>
      </c>
      <c r="G12" s="45">
        <v>3</v>
      </c>
      <c r="H12" s="45">
        <v>1</v>
      </c>
      <c r="I12" s="45">
        <v>4</v>
      </c>
      <c r="J12" s="45" t="s">
        <v>1053</v>
      </c>
      <c r="L12" s="45" t="s">
        <v>166</v>
      </c>
      <c r="M12" s="45" t="s">
        <v>255</v>
      </c>
      <c r="N12" s="45">
        <v>63</v>
      </c>
      <c r="O12" s="70">
        <v>23</v>
      </c>
    </row>
    <row r="13" spans="1:15">
      <c r="A13" s="45">
        <f t="shared" si="0"/>
        <v>6</v>
      </c>
      <c r="B13" s="45" t="s">
        <v>1106</v>
      </c>
      <c r="C13" s="45" t="s">
        <v>333</v>
      </c>
      <c r="D13" s="45">
        <v>75</v>
      </c>
      <c r="E13" s="71">
        <f>5.7-0.6</f>
        <v>5.1000000000000005</v>
      </c>
      <c r="F13" s="45">
        <v>6</v>
      </c>
      <c r="G13" s="45">
        <v>3</v>
      </c>
      <c r="H13" s="45">
        <v>1</v>
      </c>
      <c r="I13" s="45">
        <v>4</v>
      </c>
      <c r="J13" s="45" t="s">
        <v>1053</v>
      </c>
      <c r="L13" s="45" t="s">
        <v>255</v>
      </c>
      <c r="M13" s="45" t="s">
        <v>856</v>
      </c>
      <c r="N13" s="45">
        <v>63</v>
      </c>
      <c r="O13" s="70">
        <v>33.299999999999997</v>
      </c>
    </row>
    <row r="14" spans="1:15">
      <c r="A14" s="45">
        <f t="shared" si="0"/>
        <v>7</v>
      </c>
      <c r="B14" s="45" t="s">
        <v>1106</v>
      </c>
      <c r="C14" s="45" t="s">
        <v>333</v>
      </c>
      <c r="D14" s="45">
        <v>75</v>
      </c>
      <c r="E14" s="71">
        <v>300.60000000000002</v>
      </c>
      <c r="F14" s="45">
        <v>6</v>
      </c>
      <c r="G14" s="45">
        <v>3</v>
      </c>
      <c r="H14" s="45">
        <v>1</v>
      </c>
      <c r="I14" s="45">
        <v>4</v>
      </c>
      <c r="J14" s="45" t="s">
        <v>1053</v>
      </c>
      <c r="L14" s="45" t="s">
        <v>115</v>
      </c>
      <c r="M14" s="45" t="s">
        <v>269</v>
      </c>
      <c r="N14" s="45">
        <v>63</v>
      </c>
      <c r="O14" s="70">
        <v>19.100000000000001</v>
      </c>
    </row>
    <row r="15" spans="1:15">
      <c r="A15" s="45">
        <f t="shared" si="0"/>
        <v>8</v>
      </c>
      <c r="B15" s="45" t="s">
        <v>177</v>
      </c>
      <c r="C15" s="45" t="s">
        <v>1107</v>
      </c>
      <c r="D15" s="45">
        <v>75</v>
      </c>
      <c r="E15" s="71">
        <v>34.799999999999997</v>
      </c>
      <c r="F15" s="45">
        <v>6</v>
      </c>
      <c r="G15" s="45">
        <v>3</v>
      </c>
      <c r="H15" s="45">
        <v>1</v>
      </c>
      <c r="I15" s="45">
        <v>4</v>
      </c>
      <c r="J15" s="45" t="s">
        <v>1053</v>
      </c>
      <c r="L15" s="45" t="s">
        <v>115</v>
      </c>
      <c r="M15" s="45" t="s">
        <v>171</v>
      </c>
      <c r="N15" s="45">
        <v>63</v>
      </c>
      <c r="O15" s="70">
        <v>14.2</v>
      </c>
    </row>
    <row r="16" spans="1:15">
      <c r="A16" s="45">
        <f t="shared" si="0"/>
        <v>9</v>
      </c>
      <c r="B16" s="45" t="s">
        <v>391</v>
      </c>
      <c r="C16" s="45" t="s">
        <v>333</v>
      </c>
      <c r="D16" s="45">
        <v>75</v>
      </c>
      <c r="E16" s="71">
        <v>3</v>
      </c>
      <c r="F16" s="45">
        <v>6</v>
      </c>
      <c r="G16" s="45">
        <v>3</v>
      </c>
      <c r="H16" s="45">
        <v>1</v>
      </c>
      <c r="I16" s="45">
        <v>4</v>
      </c>
      <c r="J16" s="45" t="s">
        <v>1053</v>
      </c>
      <c r="L16" s="45" t="s">
        <v>1067</v>
      </c>
      <c r="M16" s="45" t="s">
        <v>1068</v>
      </c>
      <c r="N16" s="45">
        <v>63</v>
      </c>
      <c r="O16" s="70">
        <v>25.7</v>
      </c>
    </row>
    <row r="17" spans="1:15">
      <c r="A17" s="45">
        <f t="shared" si="0"/>
        <v>10</v>
      </c>
      <c r="B17" s="45" t="s">
        <v>391</v>
      </c>
      <c r="C17" s="45" t="s">
        <v>333</v>
      </c>
      <c r="D17" s="45">
        <v>75</v>
      </c>
      <c r="E17" s="71">
        <v>3.6</v>
      </c>
      <c r="F17" s="45">
        <v>6</v>
      </c>
      <c r="G17" s="45">
        <v>3</v>
      </c>
      <c r="H17" s="45">
        <v>1</v>
      </c>
      <c r="I17" s="45">
        <v>4</v>
      </c>
      <c r="J17" s="45" t="s">
        <v>1053</v>
      </c>
      <c r="L17" s="45" t="s">
        <v>1069</v>
      </c>
      <c r="M17" s="45" t="s">
        <v>1070</v>
      </c>
      <c r="N17" s="45">
        <v>63</v>
      </c>
      <c r="O17" s="70">
        <f>125.8+8</f>
        <v>133.80000000000001</v>
      </c>
    </row>
    <row r="18" spans="1:15">
      <c r="A18" s="45">
        <f t="shared" si="0"/>
        <v>11</v>
      </c>
      <c r="B18" s="45" t="s">
        <v>176</v>
      </c>
      <c r="C18" s="45" t="s">
        <v>1105</v>
      </c>
      <c r="D18" s="45">
        <v>75</v>
      </c>
      <c r="E18" s="71">
        <v>5.0999999999999996</v>
      </c>
      <c r="F18" s="45">
        <v>6</v>
      </c>
      <c r="G18" s="45">
        <v>3</v>
      </c>
      <c r="H18" s="45">
        <v>1</v>
      </c>
      <c r="I18" s="45">
        <v>4</v>
      </c>
      <c r="J18" s="45" t="s">
        <v>1053</v>
      </c>
      <c r="L18" s="45" t="s">
        <v>1069</v>
      </c>
      <c r="M18" s="45" t="s">
        <v>1070</v>
      </c>
      <c r="N18" s="45">
        <v>63</v>
      </c>
      <c r="O18" s="70">
        <v>2.6</v>
      </c>
    </row>
    <row r="19" spans="1:15">
      <c r="A19" s="45">
        <f t="shared" si="0"/>
        <v>12</v>
      </c>
      <c r="B19" s="45" t="s">
        <v>1066</v>
      </c>
      <c r="C19" s="45" t="s">
        <v>185</v>
      </c>
      <c r="D19" s="45">
        <v>63</v>
      </c>
      <c r="E19" s="71">
        <v>460.7</v>
      </c>
      <c r="F19" s="45">
        <v>6</v>
      </c>
      <c r="G19" s="45">
        <v>3</v>
      </c>
      <c r="H19" s="45">
        <v>1</v>
      </c>
      <c r="I19" s="45">
        <v>4</v>
      </c>
      <c r="J19" s="45" t="s">
        <v>1053</v>
      </c>
      <c r="L19" s="45" t="s">
        <v>1071</v>
      </c>
      <c r="M19" s="45" t="s">
        <v>439</v>
      </c>
      <c r="N19" s="45">
        <v>63</v>
      </c>
      <c r="O19" s="70">
        <v>77.400000000000006</v>
      </c>
    </row>
    <row r="20" spans="1:15">
      <c r="A20" s="45">
        <f t="shared" si="0"/>
        <v>13</v>
      </c>
      <c r="B20" s="45" t="s">
        <v>185</v>
      </c>
      <c r="C20" s="45" t="s">
        <v>926</v>
      </c>
      <c r="D20" s="45">
        <v>63</v>
      </c>
      <c r="E20" s="71">
        <v>40.5</v>
      </c>
      <c r="F20" s="45">
        <v>6</v>
      </c>
      <c r="G20" s="45">
        <v>3</v>
      </c>
      <c r="H20" s="45">
        <v>1</v>
      </c>
      <c r="I20" s="45">
        <v>4</v>
      </c>
      <c r="J20" s="45" t="s">
        <v>1053</v>
      </c>
      <c r="L20" s="45" t="s">
        <v>439</v>
      </c>
      <c r="M20" s="45" t="s">
        <v>161</v>
      </c>
      <c r="N20" s="45">
        <v>63</v>
      </c>
      <c r="O20" s="70">
        <v>33.4</v>
      </c>
    </row>
    <row r="21" spans="1:15">
      <c r="A21" s="45">
        <f t="shared" si="0"/>
        <v>14</v>
      </c>
      <c r="B21" s="45" t="s">
        <v>926</v>
      </c>
      <c r="C21" s="45" t="s">
        <v>166</v>
      </c>
      <c r="D21" s="45">
        <v>63</v>
      </c>
      <c r="E21" s="71">
        <v>58.4</v>
      </c>
      <c r="F21" s="45">
        <v>6</v>
      </c>
      <c r="G21" s="45">
        <v>3</v>
      </c>
      <c r="H21" s="45">
        <v>1</v>
      </c>
      <c r="I21" s="45">
        <v>4</v>
      </c>
      <c r="J21" s="45" t="s">
        <v>1053</v>
      </c>
      <c r="L21" s="45" t="s">
        <v>439</v>
      </c>
      <c r="M21" s="45" t="s">
        <v>161</v>
      </c>
      <c r="N21" s="45">
        <v>63</v>
      </c>
      <c r="O21" s="70">
        <v>10.4</v>
      </c>
    </row>
    <row r="22" spans="1:15">
      <c r="A22" s="45">
        <f t="shared" si="0"/>
        <v>15</v>
      </c>
      <c r="B22" s="45" t="s">
        <v>166</v>
      </c>
      <c r="C22" s="45" t="s">
        <v>268</v>
      </c>
      <c r="D22" s="45">
        <v>63</v>
      </c>
      <c r="E22" s="71">
        <v>52.3</v>
      </c>
      <c r="F22" s="45">
        <v>6</v>
      </c>
      <c r="G22" s="45">
        <v>3</v>
      </c>
      <c r="H22" s="45">
        <v>1</v>
      </c>
      <c r="I22" s="45">
        <v>4</v>
      </c>
      <c r="J22" s="45" t="s">
        <v>1053</v>
      </c>
      <c r="L22" s="45" t="s">
        <v>439</v>
      </c>
      <c r="M22" s="45" t="s">
        <v>162</v>
      </c>
      <c r="N22" s="45">
        <v>63</v>
      </c>
      <c r="O22" s="70">
        <v>25.1</v>
      </c>
    </row>
    <row r="23" spans="1:15">
      <c r="A23" s="45">
        <f t="shared" si="0"/>
        <v>16</v>
      </c>
      <c r="B23" s="45" t="s">
        <v>166</v>
      </c>
      <c r="C23" s="45" t="s">
        <v>255</v>
      </c>
      <c r="D23" s="45">
        <v>63</v>
      </c>
      <c r="E23" s="71">
        <v>23</v>
      </c>
      <c r="F23" s="45">
        <v>6</v>
      </c>
      <c r="G23" s="45">
        <v>3</v>
      </c>
      <c r="H23" s="45">
        <v>1</v>
      </c>
      <c r="I23" s="45">
        <v>4</v>
      </c>
      <c r="J23" s="45" t="s">
        <v>1053</v>
      </c>
      <c r="L23" s="45" t="s">
        <v>439</v>
      </c>
      <c r="M23" s="45" t="s">
        <v>162</v>
      </c>
      <c r="N23" s="45">
        <v>63</v>
      </c>
      <c r="O23" s="137">
        <v>15</v>
      </c>
    </row>
    <row r="24" spans="1:15">
      <c r="A24" s="45">
        <f t="shared" si="0"/>
        <v>17</v>
      </c>
      <c r="B24" s="45" t="s">
        <v>255</v>
      </c>
      <c r="C24" s="45" t="s">
        <v>856</v>
      </c>
      <c r="D24" s="45">
        <v>63</v>
      </c>
      <c r="E24" s="71">
        <v>33.299999999999997</v>
      </c>
      <c r="F24" s="45">
        <v>6</v>
      </c>
      <c r="G24" s="45">
        <v>3</v>
      </c>
      <c r="H24" s="45">
        <v>1</v>
      </c>
      <c r="I24" s="45">
        <v>4</v>
      </c>
      <c r="J24" s="45" t="s">
        <v>1053</v>
      </c>
      <c r="L24" s="45" t="s">
        <v>162</v>
      </c>
      <c r="M24" s="45" t="s">
        <v>407</v>
      </c>
      <c r="N24" s="45">
        <v>63</v>
      </c>
      <c r="O24" s="70">
        <v>8.5</v>
      </c>
    </row>
    <row r="25" spans="1:15">
      <c r="A25" s="45">
        <f t="shared" si="0"/>
        <v>18</v>
      </c>
      <c r="B25" s="45" t="s">
        <v>115</v>
      </c>
      <c r="C25" s="45" t="s">
        <v>269</v>
      </c>
      <c r="D25" s="45">
        <v>63</v>
      </c>
      <c r="E25" s="71">
        <v>19.100000000000001</v>
      </c>
      <c r="F25" s="45">
        <v>6</v>
      </c>
      <c r="G25" s="45">
        <v>3</v>
      </c>
      <c r="H25" s="45">
        <v>1</v>
      </c>
      <c r="I25" s="45">
        <v>4</v>
      </c>
      <c r="J25" s="45" t="s">
        <v>1053</v>
      </c>
      <c r="L25" s="45" t="s">
        <v>162</v>
      </c>
      <c r="M25" s="45" t="s">
        <v>407</v>
      </c>
      <c r="N25" s="45">
        <v>63</v>
      </c>
      <c r="O25" s="70">
        <v>3.1</v>
      </c>
    </row>
    <row r="26" spans="1:15">
      <c r="A26" s="45">
        <f t="shared" si="0"/>
        <v>19</v>
      </c>
      <c r="B26" s="45" t="s">
        <v>115</v>
      </c>
      <c r="C26" s="45" t="s">
        <v>171</v>
      </c>
      <c r="D26" s="45">
        <v>63</v>
      </c>
      <c r="E26" s="71">
        <v>14.2</v>
      </c>
      <c r="F26" s="45">
        <v>6</v>
      </c>
      <c r="G26" s="45">
        <v>3</v>
      </c>
      <c r="H26" s="45">
        <v>1</v>
      </c>
      <c r="I26" s="45">
        <v>4</v>
      </c>
      <c r="J26" s="45" t="s">
        <v>1053</v>
      </c>
      <c r="L26" s="45" t="s">
        <v>162</v>
      </c>
      <c r="M26" s="45" t="s">
        <v>407</v>
      </c>
      <c r="N26" s="45">
        <v>63</v>
      </c>
      <c r="O26" s="70">
        <v>143.1</v>
      </c>
    </row>
    <row r="27" spans="1:15">
      <c r="A27" s="45">
        <f t="shared" si="0"/>
        <v>20</v>
      </c>
      <c r="B27" s="45" t="s">
        <v>1067</v>
      </c>
      <c r="C27" s="45" t="s">
        <v>1068</v>
      </c>
      <c r="D27" s="45">
        <v>63</v>
      </c>
      <c r="E27" s="71">
        <v>25.7</v>
      </c>
      <c r="F27" s="45">
        <v>6</v>
      </c>
      <c r="G27" s="45">
        <v>3</v>
      </c>
      <c r="H27" s="45">
        <v>1</v>
      </c>
      <c r="I27" s="45">
        <v>4</v>
      </c>
      <c r="J27" s="45" t="s">
        <v>1053</v>
      </c>
      <c r="L27" s="45" t="s">
        <v>755</v>
      </c>
      <c r="M27" s="45" t="s">
        <v>162</v>
      </c>
      <c r="N27" s="45">
        <v>63</v>
      </c>
      <c r="O27" s="70">
        <v>14.4</v>
      </c>
    </row>
    <row r="28" spans="1:15">
      <c r="A28" s="45">
        <f t="shared" si="0"/>
        <v>21</v>
      </c>
      <c r="B28" s="45" t="s">
        <v>1069</v>
      </c>
      <c r="C28" s="45" t="s">
        <v>1070</v>
      </c>
      <c r="D28" s="45">
        <v>63</v>
      </c>
      <c r="E28" s="71">
        <f>125.8+8</f>
        <v>133.80000000000001</v>
      </c>
      <c r="F28" s="45">
        <v>6</v>
      </c>
      <c r="G28" s="45">
        <v>3</v>
      </c>
      <c r="H28" s="45">
        <v>1</v>
      </c>
      <c r="I28" s="45">
        <v>4</v>
      </c>
      <c r="J28" s="45" t="s">
        <v>1053</v>
      </c>
      <c r="L28" s="45" t="s">
        <v>755</v>
      </c>
      <c r="M28" s="45" t="s">
        <v>162</v>
      </c>
      <c r="N28" s="45">
        <v>63</v>
      </c>
      <c r="O28" s="70">
        <v>7.5</v>
      </c>
    </row>
    <row r="29" spans="1:15">
      <c r="A29" s="45">
        <f t="shared" si="0"/>
        <v>22</v>
      </c>
      <c r="B29" s="45" t="s">
        <v>1069</v>
      </c>
      <c r="C29" s="45" t="s">
        <v>1070</v>
      </c>
      <c r="D29" s="45">
        <v>63</v>
      </c>
      <c r="E29" s="71">
        <v>2.6</v>
      </c>
      <c r="F29" s="45">
        <v>6</v>
      </c>
      <c r="G29" s="45">
        <v>3</v>
      </c>
      <c r="H29" s="45">
        <v>1</v>
      </c>
      <c r="I29" s="45">
        <v>4</v>
      </c>
      <c r="J29" s="45" t="s">
        <v>1053</v>
      </c>
      <c r="L29" s="45" t="s">
        <v>1072</v>
      </c>
      <c r="M29" s="45" t="s">
        <v>882</v>
      </c>
      <c r="N29" s="45">
        <v>63</v>
      </c>
      <c r="O29" s="70">
        <v>84.4</v>
      </c>
    </row>
    <row r="30" spans="1:15">
      <c r="A30" s="45">
        <f t="shared" si="0"/>
        <v>23</v>
      </c>
      <c r="B30" s="45" t="s">
        <v>1071</v>
      </c>
      <c r="C30" s="45" t="s">
        <v>439</v>
      </c>
      <c r="D30" s="45">
        <v>63</v>
      </c>
      <c r="E30" s="71">
        <v>77.400000000000006</v>
      </c>
      <c r="F30" s="45">
        <v>6</v>
      </c>
      <c r="G30" s="45">
        <v>3</v>
      </c>
      <c r="H30" s="45">
        <v>1</v>
      </c>
      <c r="I30" s="45">
        <v>4</v>
      </c>
      <c r="J30" s="45" t="s">
        <v>1053</v>
      </c>
      <c r="L30" s="45" t="s">
        <v>1072</v>
      </c>
      <c r="M30" s="45" t="s">
        <v>882</v>
      </c>
      <c r="N30" s="45">
        <v>63</v>
      </c>
      <c r="O30" s="70">
        <v>141.80000000000001</v>
      </c>
    </row>
    <row r="31" spans="1:15">
      <c r="A31" s="45">
        <f t="shared" si="0"/>
        <v>24</v>
      </c>
      <c r="B31" s="45" t="s">
        <v>439</v>
      </c>
      <c r="C31" s="45" t="s">
        <v>161</v>
      </c>
      <c r="D31" s="45">
        <v>63</v>
      </c>
      <c r="E31" s="71">
        <v>33.4</v>
      </c>
      <c r="F31" s="45">
        <v>6</v>
      </c>
      <c r="G31" s="45">
        <v>3</v>
      </c>
      <c r="H31" s="45">
        <v>1</v>
      </c>
      <c r="I31" s="45">
        <v>4</v>
      </c>
      <c r="J31" s="45" t="s">
        <v>1053</v>
      </c>
      <c r="L31" s="45" t="s">
        <v>1072</v>
      </c>
      <c r="M31" s="45" t="s">
        <v>347</v>
      </c>
      <c r="N31" s="45">
        <v>63</v>
      </c>
      <c r="O31" s="70">
        <v>101.5</v>
      </c>
    </row>
    <row r="32" spans="1:15">
      <c r="A32" s="45">
        <f t="shared" si="0"/>
        <v>25</v>
      </c>
      <c r="B32" s="45" t="s">
        <v>439</v>
      </c>
      <c r="C32" s="45" t="s">
        <v>161</v>
      </c>
      <c r="D32" s="45">
        <v>63</v>
      </c>
      <c r="E32" s="71">
        <v>10.4</v>
      </c>
      <c r="F32" s="45">
        <v>6</v>
      </c>
      <c r="G32" s="45">
        <v>3</v>
      </c>
      <c r="H32" s="45">
        <v>1</v>
      </c>
      <c r="I32" s="45">
        <v>4</v>
      </c>
      <c r="J32" s="45" t="s">
        <v>1053</v>
      </c>
      <c r="L32" s="45" t="s">
        <v>1072</v>
      </c>
      <c r="M32" s="45" t="s">
        <v>315</v>
      </c>
      <c r="N32" s="45">
        <v>63</v>
      </c>
      <c r="O32" s="70">
        <v>4.2</v>
      </c>
    </row>
    <row r="33" spans="1:15">
      <c r="A33" s="45">
        <f t="shared" si="0"/>
        <v>26</v>
      </c>
      <c r="B33" s="45" t="s">
        <v>439</v>
      </c>
      <c r="C33" s="45" t="s">
        <v>162</v>
      </c>
      <c r="D33" s="45">
        <v>63</v>
      </c>
      <c r="E33" s="71">
        <v>25.1</v>
      </c>
      <c r="F33" s="45">
        <v>6</v>
      </c>
      <c r="G33" s="45">
        <v>3</v>
      </c>
      <c r="H33" s="45">
        <v>1</v>
      </c>
      <c r="I33" s="45">
        <v>4</v>
      </c>
      <c r="J33" s="45" t="s">
        <v>1053</v>
      </c>
      <c r="L33" s="45" t="s">
        <v>1072</v>
      </c>
      <c r="M33" s="45" t="s">
        <v>315</v>
      </c>
      <c r="N33" s="45">
        <v>63</v>
      </c>
      <c r="O33" s="70">
        <v>85.7</v>
      </c>
    </row>
    <row r="34" spans="1:15">
      <c r="A34" s="45">
        <f t="shared" si="0"/>
        <v>27</v>
      </c>
      <c r="B34" s="45" t="s">
        <v>439</v>
      </c>
      <c r="C34" s="45" t="s">
        <v>162</v>
      </c>
      <c r="D34" s="45">
        <v>63</v>
      </c>
      <c r="E34" s="71">
        <v>15</v>
      </c>
      <c r="F34" s="45">
        <v>6</v>
      </c>
      <c r="G34" s="45">
        <v>3</v>
      </c>
      <c r="H34" s="45">
        <v>1</v>
      </c>
      <c r="I34" s="45">
        <v>4</v>
      </c>
      <c r="J34" s="45" t="s">
        <v>1053</v>
      </c>
      <c r="L34" s="45" t="s">
        <v>315</v>
      </c>
      <c r="M34" s="45" t="s">
        <v>353</v>
      </c>
      <c r="N34" s="45">
        <v>63</v>
      </c>
      <c r="O34" s="70">
        <v>165.5</v>
      </c>
    </row>
    <row r="35" spans="1:15">
      <c r="A35" s="45">
        <f t="shared" si="0"/>
        <v>28</v>
      </c>
      <c r="B35" s="45" t="s">
        <v>162</v>
      </c>
      <c r="C35" s="45" t="s">
        <v>407</v>
      </c>
      <c r="D35" s="45">
        <v>63</v>
      </c>
      <c r="E35" s="71">
        <v>8.5</v>
      </c>
      <c r="F35" s="45">
        <v>6</v>
      </c>
      <c r="G35" s="45">
        <v>3</v>
      </c>
      <c r="H35" s="45">
        <v>1</v>
      </c>
      <c r="I35" s="45">
        <v>4</v>
      </c>
      <c r="J35" s="45" t="s">
        <v>1053</v>
      </c>
      <c r="L35" s="45" t="s">
        <v>315</v>
      </c>
      <c r="M35" s="45" t="s">
        <v>601</v>
      </c>
      <c r="N35" s="45">
        <v>63</v>
      </c>
      <c r="O35" s="70">
        <v>86.5</v>
      </c>
    </row>
    <row r="36" spans="1:15">
      <c r="A36" s="45">
        <f t="shared" si="0"/>
        <v>29</v>
      </c>
      <c r="B36" s="45" t="s">
        <v>162</v>
      </c>
      <c r="C36" s="45" t="s">
        <v>407</v>
      </c>
      <c r="D36" s="45">
        <v>63</v>
      </c>
      <c r="E36" s="71">
        <v>3.1</v>
      </c>
      <c r="F36" s="45">
        <v>6</v>
      </c>
      <c r="G36" s="45">
        <v>3</v>
      </c>
      <c r="H36" s="45">
        <v>1</v>
      </c>
      <c r="I36" s="45">
        <v>4</v>
      </c>
      <c r="J36" s="45" t="s">
        <v>1053</v>
      </c>
      <c r="L36" s="45" t="s">
        <v>445</v>
      </c>
      <c r="M36" s="45" t="s">
        <v>601</v>
      </c>
      <c r="N36" s="45">
        <v>63</v>
      </c>
      <c r="O36" s="70">
        <v>4.2</v>
      </c>
    </row>
    <row r="37" spans="1:15">
      <c r="A37" s="45">
        <f t="shared" si="0"/>
        <v>30</v>
      </c>
      <c r="B37" s="45" t="s">
        <v>162</v>
      </c>
      <c r="C37" s="45" t="s">
        <v>407</v>
      </c>
      <c r="D37" s="45">
        <v>63</v>
      </c>
      <c r="E37" s="71">
        <v>143.1</v>
      </c>
      <c r="F37" s="45">
        <v>6</v>
      </c>
      <c r="G37" s="45">
        <v>3</v>
      </c>
      <c r="H37" s="45">
        <v>1</v>
      </c>
      <c r="I37" s="45">
        <v>4</v>
      </c>
      <c r="J37" s="45" t="s">
        <v>1053</v>
      </c>
      <c r="L37" s="45" t="s">
        <v>445</v>
      </c>
      <c r="M37" s="45" t="s">
        <v>601</v>
      </c>
      <c r="N37" s="45">
        <v>63</v>
      </c>
      <c r="O37" s="70">
        <v>4.0999999999999996</v>
      </c>
    </row>
    <row r="38" spans="1:15">
      <c r="A38" s="45">
        <f t="shared" si="0"/>
        <v>31</v>
      </c>
      <c r="B38" s="45" t="s">
        <v>755</v>
      </c>
      <c r="C38" s="45" t="s">
        <v>162</v>
      </c>
      <c r="D38" s="45">
        <v>63</v>
      </c>
      <c r="E38" s="71">
        <v>14.4</v>
      </c>
      <c r="F38" s="45">
        <v>6</v>
      </c>
      <c r="G38" s="45">
        <v>3</v>
      </c>
      <c r="H38" s="45">
        <v>1</v>
      </c>
      <c r="I38" s="45">
        <v>4</v>
      </c>
      <c r="J38" s="45" t="s">
        <v>1053</v>
      </c>
      <c r="L38" s="45" t="s">
        <v>601</v>
      </c>
      <c r="M38" s="45" t="s">
        <v>438</v>
      </c>
      <c r="N38" s="45">
        <v>63</v>
      </c>
      <c r="O38" s="70">
        <f>179.2+6.3</f>
        <v>185.5</v>
      </c>
    </row>
    <row r="39" spans="1:15">
      <c r="A39" s="45">
        <f t="shared" si="0"/>
        <v>32</v>
      </c>
      <c r="B39" s="45" t="s">
        <v>755</v>
      </c>
      <c r="C39" s="45" t="s">
        <v>162</v>
      </c>
      <c r="D39" s="45">
        <v>63</v>
      </c>
      <c r="E39" s="71">
        <v>7.5</v>
      </c>
      <c r="F39" s="45">
        <v>6</v>
      </c>
      <c r="G39" s="45">
        <v>3</v>
      </c>
      <c r="H39" s="45">
        <v>1</v>
      </c>
      <c r="I39" s="45">
        <v>4</v>
      </c>
      <c r="J39" s="45" t="s">
        <v>1053</v>
      </c>
      <c r="L39" s="45" t="s">
        <v>601</v>
      </c>
      <c r="M39" s="45" t="s">
        <v>438</v>
      </c>
      <c r="N39" s="45">
        <v>63</v>
      </c>
      <c r="O39" s="70">
        <v>49.5</v>
      </c>
    </row>
    <row r="40" spans="1:15">
      <c r="A40" s="45">
        <f t="shared" si="0"/>
        <v>33</v>
      </c>
      <c r="B40" s="45" t="s">
        <v>1072</v>
      </c>
      <c r="C40" s="45" t="s">
        <v>882</v>
      </c>
      <c r="D40" s="45">
        <v>63</v>
      </c>
      <c r="E40" s="71">
        <v>84.4</v>
      </c>
      <c r="F40" s="45">
        <v>6</v>
      </c>
      <c r="G40" s="45">
        <v>3</v>
      </c>
      <c r="H40" s="45">
        <v>1</v>
      </c>
      <c r="I40" s="45">
        <v>4</v>
      </c>
      <c r="J40" s="45" t="s">
        <v>1053</v>
      </c>
      <c r="L40" s="45" t="s">
        <v>438</v>
      </c>
      <c r="M40" s="45" t="s">
        <v>424</v>
      </c>
      <c r="N40" s="45">
        <v>63</v>
      </c>
      <c r="O40" s="70">
        <v>3</v>
      </c>
    </row>
    <row r="41" spans="1:15">
      <c r="A41" s="45">
        <f t="shared" si="0"/>
        <v>34</v>
      </c>
      <c r="B41" s="45" t="s">
        <v>1072</v>
      </c>
      <c r="C41" s="45" t="s">
        <v>882</v>
      </c>
      <c r="D41" s="45">
        <v>63</v>
      </c>
      <c r="E41" s="71">
        <v>141.80000000000001</v>
      </c>
      <c r="F41" s="45">
        <v>6</v>
      </c>
      <c r="G41" s="45">
        <v>3</v>
      </c>
      <c r="H41" s="45">
        <v>1</v>
      </c>
      <c r="I41" s="45">
        <v>4</v>
      </c>
      <c r="J41" s="45" t="s">
        <v>1053</v>
      </c>
      <c r="L41" s="45" t="s">
        <v>438</v>
      </c>
      <c r="M41" s="45" t="s">
        <v>424</v>
      </c>
      <c r="N41" s="45">
        <v>63</v>
      </c>
      <c r="O41" s="70">
        <v>73.2</v>
      </c>
    </row>
    <row r="42" spans="1:15">
      <c r="A42" s="45">
        <f t="shared" si="0"/>
        <v>35</v>
      </c>
      <c r="B42" s="45" t="s">
        <v>1072</v>
      </c>
      <c r="C42" s="45" t="s">
        <v>347</v>
      </c>
      <c r="D42" s="45">
        <v>63</v>
      </c>
      <c r="E42" s="71">
        <v>101.5</v>
      </c>
      <c r="F42" s="45">
        <v>6</v>
      </c>
      <c r="G42" s="45">
        <v>3</v>
      </c>
      <c r="H42" s="45">
        <v>1</v>
      </c>
      <c r="I42" s="45">
        <v>4</v>
      </c>
      <c r="J42" s="45" t="s">
        <v>1053</v>
      </c>
      <c r="L42" s="45" t="s">
        <v>424</v>
      </c>
      <c r="M42" s="45" t="s">
        <v>603</v>
      </c>
      <c r="N42" s="45">
        <v>63</v>
      </c>
      <c r="O42" s="70">
        <v>51.6</v>
      </c>
    </row>
    <row r="43" spans="1:15">
      <c r="A43" s="45">
        <f t="shared" si="0"/>
        <v>36</v>
      </c>
      <c r="B43" s="45" t="s">
        <v>1072</v>
      </c>
      <c r="C43" s="45" t="s">
        <v>315</v>
      </c>
      <c r="D43" s="45">
        <v>63</v>
      </c>
      <c r="E43" s="71">
        <v>4.2</v>
      </c>
      <c r="F43" s="45">
        <v>6</v>
      </c>
      <c r="G43" s="45">
        <v>3</v>
      </c>
      <c r="H43" s="45">
        <v>1</v>
      </c>
      <c r="I43" s="45">
        <v>4</v>
      </c>
      <c r="J43" s="45" t="s">
        <v>1053</v>
      </c>
      <c r="L43" s="45" t="s">
        <v>424</v>
      </c>
      <c r="M43" s="45" t="s">
        <v>320</v>
      </c>
      <c r="N43" s="45">
        <v>63</v>
      </c>
      <c r="O43" s="70">
        <v>3</v>
      </c>
    </row>
    <row r="44" spans="1:15">
      <c r="A44" s="45">
        <f t="shared" si="0"/>
        <v>37</v>
      </c>
      <c r="B44" s="45" t="s">
        <v>1072</v>
      </c>
      <c r="C44" s="45" t="s">
        <v>315</v>
      </c>
      <c r="D44" s="45">
        <v>63</v>
      </c>
      <c r="E44" s="71">
        <v>85.7</v>
      </c>
      <c r="F44" s="45">
        <v>6</v>
      </c>
      <c r="G44" s="45">
        <v>3</v>
      </c>
      <c r="H44" s="45">
        <v>1</v>
      </c>
      <c r="I44" s="45">
        <v>4</v>
      </c>
      <c r="J44" s="45" t="s">
        <v>1053</v>
      </c>
      <c r="L44" s="45" t="s">
        <v>424</v>
      </c>
      <c r="M44" s="45" t="s">
        <v>320</v>
      </c>
      <c r="N44" s="45">
        <v>63</v>
      </c>
      <c r="O44" s="70">
        <v>41.4</v>
      </c>
    </row>
    <row r="45" spans="1:15">
      <c r="A45" s="45">
        <f t="shared" si="0"/>
        <v>38</v>
      </c>
      <c r="B45" s="45" t="s">
        <v>315</v>
      </c>
      <c r="C45" s="45" t="s">
        <v>353</v>
      </c>
      <c r="D45" s="45">
        <v>63</v>
      </c>
      <c r="E45" s="71">
        <v>165.5</v>
      </c>
      <c r="F45" s="45">
        <v>6</v>
      </c>
      <c r="G45" s="45">
        <v>3</v>
      </c>
      <c r="H45" s="45">
        <v>1</v>
      </c>
      <c r="I45" s="45">
        <v>4</v>
      </c>
      <c r="J45" s="45" t="s">
        <v>1053</v>
      </c>
      <c r="L45" s="45" t="s">
        <v>853</v>
      </c>
      <c r="M45" s="45" t="s">
        <v>227</v>
      </c>
      <c r="N45" s="45">
        <v>63</v>
      </c>
      <c r="O45" s="70">
        <v>7.8</v>
      </c>
    </row>
    <row r="46" spans="1:15">
      <c r="A46" s="45">
        <f t="shared" si="0"/>
        <v>39</v>
      </c>
      <c r="B46" s="45" t="s">
        <v>315</v>
      </c>
      <c r="C46" s="45" t="s">
        <v>601</v>
      </c>
      <c r="D46" s="45">
        <v>63</v>
      </c>
      <c r="E46" s="71">
        <v>86.5</v>
      </c>
      <c r="F46" s="45">
        <v>6</v>
      </c>
      <c r="G46" s="45">
        <v>3</v>
      </c>
      <c r="H46" s="45">
        <v>1</v>
      </c>
      <c r="I46" s="45">
        <v>4</v>
      </c>
      <c r="J46" s="45" t="s">
        <v>1053</v>
      </c>
      <c r="L46" s="45" t="s">
        <v>853</v>
      </c>
      <c r="M46" s="45" t="s">
        <v>227</v>
      </c>
      <c r="N46" s="45">
        <v>63</v>
      </c>
      <c r="O46" s="70">
        <v>48.5</v>
      </c>
    </row>
    <row r="47" spans="1:15">
      <c r="A47" s="45">
        <f t="shared" si="0"/>
        <v>40</v>
      </c>
      <c r="B47" s="45" t="s">
        <v>445</v>
      </c>
      <c r="C47" s="45" t="s">
        <v>601</v>
      </c>
      <c r="D47" s="45">
        <v>63</v>
      </c>
      <c r="E47" s="71">
        <v>4.2</v>
      </c>
      <c r="F47" s="45">
        <v>6</v>
      </c>
      <c r="G47" s="45">
        <v>3</v>
      </c>
      <c r="H47" s="45">
        <v>1</v>
      </c>
      <c r="I47" s="45">
        <v>4</v>
      </c>
      <c r="J47" s="45" t="s">
        <v>1053</v>
      </c>
      <c r="L47" s="45" t="s">
        <v>227</v>
      </c>
      <c r="M47" s="45" t="s">
        <v>233</v>
      </c>
      <c r="N47" s="45">
        <v>63</v>
      </c>
      <c r="O47" s="70">
        <v>5.8</v>
      </c>
    </row>
    <row r="48" spans="1:15">
      <c r="A48" s="45">
        <f t="shared" si="0"/>
        <v>41</v>
      </c>
      <c r="B48" s="45" t="s">
        <v>445</v>
      </c>
      <c r="C48" s="45" t="s">
        <v>601</v>
      </c>
      <c r="D48" s="45">
        <v>63</v>
      </c>
      <c r="E48" s="71">
        <v>4.0999999999999996</v>
      </c>
      <c r="F48" s="45">
        <v>6</v>
      </c>
      <c r="G48" s="45">
        <v>3</v>
      </c>
      <c r="H48" s="45">
        <v>1</v>
      </c>
      <c r="I48" s="45">
        <v>4</v>
      </c>
      <c r="J48" s="45" t="s">
        <v>1053</v>
      </c>
      <c r="L48" s="45" t="s">
        <v>227</v>
      </c>
      <c r="M48" s="45" t="s">
        <v>233</v>
      </c>
      <c r="N48" s="45">
        <v>63</v>
      </c>
      <c r="O48" s="70">
        <v>9</v>
      </c>
    </row>
    <row r="49" spans="1:15">
      <c r="A49" s="45">
        <f t="shared" si="0"/>
        <v>42</v>
      </c>
      <c r="B49" s="45" t="s">
        <v>601</v>
      </c>
      <c r="C49" s="45" t="s">
        <v>438</v>
      </c>
      <c r="D49" s="45">
        <v>63</v>
      </c>
      <c r="E49" s="71">
        <f>179.2+6.3</f>
        <v>185.5</v>
      </c>
      <c r="F49" s="45">
        <v>6</v>
      </c>
      <c r="G49" s="45">
        <v>3</v>
      </c>
      <c r="H49" s="45">
        <v>1</v>
      </c>
      <c r="I49" s="45">
        <v>4</v>
      </c>
      <c r="J49" s="45" t="s">
        <v>1053</v>
      </c>
      <c r="L49" s="45" t="s">
        <v>227</v>
      </c>
      <c r="M49" s="45" t="s">
        <v>233</v>
      </c>
      <c r="N49" s="45">
        <v>63</v>
      </c>
      <c r="O49" s="70">
        <v>32.5</v>
      </c>
    </row>
    <row r="50" spans="1:15">
      <c r="A50" s="45">
        <f t="shared" si="0"/>
        <v>43</v>
      </c>
      <c r="B50" s="45" t="s">
        <v>601</v>
      </c>
      <c r="C50" s="45" t="s">
        <v>438</v>
      </c>
      <c r="D50" s="45">
        <v>63</v>
      </c>
      <c r="E50" s="71">
        <v>49.5</v>
      </c>
      <c r="F50" s="45">
        <v>6</v>
      </c>
      <c r="G50" s="45">
        <v>3</v>
      </c>
      <c r="H50" s="45">
        <v>1</v>
      </c>
      <c r="I50" s="45">
        <v>4</v>
      </c>
      <c r="J50" s="45" t="s">
        <v>1053</v>
      </c>
      <c r="L50" s="45" t="s">
        <v>227</v>
      </c>
      <c r="M50" s="45" t="s">
        <v>471</v>
      </c>
      <c r="N50" s="45">
        <v>63</v>
      </c>
      <c r="O50" s="70">
        <v>6.1</v>
      </c>
    </row>
    <row r="51" spans="1:15">
      <c r="A51" s="45">
        <f t="shared" si="0"/>
        <v>44</v>
      </c>
      <c r="B51" s="45" t="s">
        <v>438</v>
      </c>
      <c r="C51" s="45" t="s">
        <v>424</v>
      </c>
      <c r="D51" s="45">
        <v>63</v>
      </c>
      <c r="E51" s="71">
        <v>3</v>
      </c>
      <c r="F51" s="45">
        <v>6</v>
      </c>
      <c r="G51" s="45">
        <v>3</v>
      </c>
      <c r="H51" s="45">
        <v>1</v>
      </c>
      <c r="I51" s="45">
        <v>4</v>
      </c>
      <c r="J51" s="45" t="s">
        <v>1053</v>
      </c>
      <c r="L51" s="45" t="s">
        <v>227</v>
      </c>
      <c r="M51" s="45" t="s">
        <v>471</v>
      </c>
      <c r="N51" s="45">
        <v>63</v>
      </c>
      <c r="O51" s="70">
        <v>16.100000000000001</v>
      </c>
    </row>
    <row r="52" spans="1:15">
      <c r="A52" s="45">
        <f t="shared" si="0"/>
        <v>45</v>
      </c>
      <c r="B52" s="45" t="s">
        <v>438</v>
      </c>
      <c r="C52" s="45" t="s">
        <v>424</v>
      </c>
      <c r="D52" s="45">
        <v>63</v>
      </c>
      <c r="E52" s="71">
        <v>73.2</v>
      </c>
      <c r="F52" s="45">
        <v>6</v>
      </c>
      <c r="G52" s="45">
        <v>3</v>
      </c>
      <c r="H52" s="45">
        <v>1</v>
      </c>
      <c r="I52" s="45">
        <v>4</v>
      </c>
      <c r="J52" s="45" t="s">
        <v>1053</v>
      </c>
      <c r="L52" s="45" t="s">
        <v>1073</v>
      </c>
      <c r="M52" s="45" t="s">
        <v>1074</v>
      </c>
      <c r="N52" s="45">
        <v>63</v>
      </c>
      <c r="O52" s="70">
        <v>72.7</v>
      </c>
    </row>
    <row r="53" spans="1:15">
      <c r="A53" s="45">
        <f t="shared" si="0"/>
        <v>46</v>
      </c>
      <c r="B53" s="45" t="s">
        <v>424</v>
      </c>
      <c r="C53" s="45" t="s">
        <v>603</v>
      </c>
      <c r="D53" s="45">
        <v>63</v>
      </c>
      <c r="E53" s="71">
        <v>51.6</v>
      </c>
      <c r="F53" s="45">
        <v>6</v>
      </c>
      <c r="G53" s="45">
        <v>3</v>
      </c>
      <c r="H53" s="45">
        <v>1</v>
      </c>
      <c r="I53" s="45">
        <v>4</v>
      </c>
      <c r="J53" s="45" t="s">
        <v>1053</v>
      </c>
      <c r="L53" s="45" t="s">
        <v>471</v>
      </c>
      <c r="M53" s="45" t="s">
        <v>1075</v>
      </c>
      <c r="N53" s="45">
        <v>63</v>
      </c>
      <c r="O53" s="70">
        <f>2.5+1.5</f>
        <v>4</v>
      </c>
    </row>
    <row r="54" spans="1:15" ht="15.75">
      <c r="A54" s="134" t="s">
        <v>1055</v>
      </c>
      <c r="B54" s="45"/>
      <c r="C54" s="45"/>
      <c r="D54" s="45"/>
      <c r="E54" s="143" t="s">
        <v>1056</v>
      </c>
      <c r="F54" s="143"/>
      <c r="G54" s="143"/>
      <c r="H54" s="143"/>
      <c r="I54" s="135" t="s">
        <v>1057</v>
      </c>
      <c r="J54" s="45"/>
      <c r="L54" s="45" t="s">
        <v>471</v>
      </c>
      <c r="M54" s="45" t="s">
        <v>1075</v>
      </c>
      <c r="N54" s="45">
        <v>63</v>
      </c>
      <c r="O54" s="70">
        <v>3.8</v>
      </c>
    </row>
    <row r="55" spans="1:15" ht="15.75">
      <c r="A55" s="134" t="s">
        <v>1058</v>
      </c>
      <c r="B55" s="477"/>
      <c r="C55" s="477"/>
      <c r="D55" s="477"/>
      <c r="E55" s="135" t="s">
        <v>1058</v>
      </c>
      <c r="F55" s="135"/>
      <c r="G55" s="361"/>
      <c r="H55" s="363"/>
      <c r="I55" s="135" t="s">
        <v>1058</v>
      </c>
      <c r="J55" s="136"/>
      <c r="L55" s="45" t="s">
        <v>1075</v>
      </c>
      <c r="M55" s="45" t="s">
        <v>1076</v>
      </c>
      <c r="N55" s="45">
        <v>63</v>
      </c>
      <c r="O55" s="70">
        <v>9.8000000000000007</v>
      </c>
    </row>
    <row r="56" spans="1:15" ht="15.75">
      <c r="A56" s="134" t="s">
        <v>1059</v>
      </c>
      <c r="B56" s="477"/>
      <c r="C56" s="477"/>
      <c r="D56" s="477"/>
      <c r="E56" s="135" t="s">
        <v>1059</v>
      </c>
      <c r="F56" s="361"/>
      <c r="G56" s="362"/>
      <c r="H56" s="363"/>
      <c r="I56" s="135" t="s">
        <v>1059</v>
      </c>
      <c r="J56" s="136"/>
      <c r="L56" s="45" t="s">
        <v>1075</v>
      </c>
      <c r="M56" s="45" t="s">
        <v>1076</v>
      </c>
      <c r="N56" s="45">
        <v>63</v>
      </c>
      <c r="O56" s="70">
        <f>22.5+15.1</f>
        <v>37.6</v>
      </c>
    </row>
    <row r="57" spans="1:15" ht="15.75">
      <c r="A57" s="134" t="s">
        <v>1060</v>
      </c>
      <c r="B57" s="45"/>
      <c r="C57" s="477"/>
      <c r="D57" s="477"/>
      <c r="E57" s="135" t="s">
        <v>1060</v>
      </c>
      <c r="F57" s="135"/>
      <c r="G57" s="361"/>
      <c r="H57" s="363"/>
      <c r="I57" s="135" t="s">
        <v>1060</v>
      </c>
      <c r="J57" s="136"/>
      <c r="L57" s="45" t="s">
        <v>1076</v>
      </c>
      <c r="M57" s="45" t="s">
        <v>1077</v>
      </c>
      <c r="N57" s="45">
        <v>63</v>
      </c>
      <c r="O57" s="70">
        <v>49</v>
      </c>
    </row>
    <row r="58" spans="1:15">
      <c r="L58" s="45" t="s">
        <v>1076</v>
      </c>
      <c r="M58" s="45" t="s">
        <v>200</v>
      </c>
      <c r="N58" s="45">
        <v>63</v>
      </c>
      <c r="O58" s="70">
        <v>104.7</v>
      </c>
    </row>
    <row r="59" spans="1:15" ht="18.75">
      <c r="A59" s="285" t="s">
        <v>1032</v>
      </c>
      <c r="B59" s="285"/>
      <c r="C59" s="474" t="s">
        <v>1033</v>
      </c>
      <c r="D59" s="475"/>
      <c r="E59" s="475"/>
      <c r="F59" s="475"/>
      <c r="G59" s="475"/>
      <c r="H59" s="475"/>
      <c r="I59" s="475"/>
      <c r="J59" s="475"/>
      <c r="L59" s="45" t="s">
        <v>200</v>
      </c>
      <c r="M59" s="45" t="s">
        <v>1078</v>
      </c>
      <c r="N59" s="45">
        <v>63</v>
      </c>
      <c r="O59" s="70">
        <v>27.2</v>
      </c>
    </row>
    <row r="60" spans="1:15" ht="18.75">
      <c r="A60" s="285" t="s">
        <v>1034</v>
      </c>
      <c r="B60" s="285"/>
      <c r="C60" s="474" t="s">
        <v>1035</v>
      </c>
      <c r="D60" s="475"/>
      <c r="E60" s="475"/>
      <c r="F60" s="475"/>
      <c r="G60" s="475"/>
      <c r="H60" s="475"/>
      <c r="I60" s="475"/>
      <c r="J60" s="475"/>
      <c r="L60" s="45" t="s">
        <v>200</v>
      </c>
      <c r="M60" s="45" t="s">
        <v>228</v>
      </c>
      <c r="N60" s="45">
        <v>63</v>
      </c>
      <c r="O60" s="70">
        <f>3.9+5.1</f>
        <v>9</v>
      </c>
    </row>
    <row r="61" spans="1:15" ht="18.75">
      <c r="A61" s="285" t="s">
        <v>1036</v>
      </c>
      <c r="B61" s="285"/>
      <c r="C61" s="474" t="s">
        <v>1037</v>
      </c>
      <c r="D61" s="475"/>
      <c r="E61" s="475"/>
      <c r="F61" s="475"/>
      <c r="G61" s="475"/>
      <c r="H61" s="475"/>
      <c r="I61" s="475"/>
      <c r="J61" s="475"/>
      <c r="L61" s="45" t="s">
        <v>200</v>
      </c>
      <c r="M61" s="45" t="s">
        <v>228</v>
      </c>
      <c r="N61" s="45">
        <v>63</v>
      </c>
      <c r="O61" s="70">
        <v>11</v>
      </c>
    </row>
    <row r="62" spans="1:15" ht="18.75">
      <c r="A62" s="285" t="s">
        <v>1038</v>
      </c>
      <c r="B62" s="285"/>
      <c r="C62" s="474" t="s">
        <v>1039</v>
      </c>
      <c r="D62" s="475"/>
      <c r="E62" s="475"/>
      <c r="F62" s="475"/>
      <c r="G62" s="475"/>
      <c r="H62" s="475"/>
      <c r="I62" s="475"/>
      <c r="J62" s="475"/>
      <c r="L62" s="45" t="s">
        <v>1075</v>
      </c>
      <c r="M62" s="45" t="s">
        <v>1061</v>
      </c>
      <c r="N62" s="45">
        <v>63</v>
      </c>
      <c r="O62" s="70">
        <v>35.5</v>
      </c>
    </row>
    <row r="63" spans="1:15" ht="18.75">
      <c r="A63" s="285" t="s">
        <v>1040</v>
      </c>
      <c r="B63" s="285"/>
      <c r="C63" s="474" t="s">
        <v>1041</v>
      </c>
      <c r="D63" s="475"/>
      <c r="E63" s="475"/>
      <c r="F63" s="475"/>
      <c r="G63" s="475"/>
      <c r="H63" s="475"/>
      <c r="I63" s="475"/>
      <c r="J63" s="475"/>
      <c r="L63" s="45" t="s">
        <v>471</v>
      </c>
      <c r="M63" s="45" t="s">
        <v>189</v>
      </c>
      <c r="N63" s="45">
        <v>63</v>
      </c>
      <c r="O63" s="70">
        <v>85.2</v>
      </c>
    </row>
    <row r="64" spans="1:15" ht="18.75">
      <c r="A64" s="285" t="s">
        <v>1042</v>
      </c>
      <c r="B64" s="285"/>
      <c r="C64" s="474" t="s">
        <v>1065</v>
      </c>
      <c r="D64" s="475"/>
      <c r="E64" s="475"/>
      <c r="F64" s="475"/>
      <c r="G64" s="475"/>
      <c r="H64" s="475"/>
      <c r="I64" s="144" t="s">
        <v>1109</v>
      </c>
      <c r="J64" s="144"/>
      <c r="L64" s="45" t="s">
        <v>471</v>
      </c>
      <c r="M64" s="45" t="s">
        <v>189</v>
      </c>
      <c r="N64" s="45">
        <v>63</v>
      </c>
      <c r="O64" s="70">
        <v>15.7</v>
      </c>
    </row>
    <row r="65" spans="1:15" ht="45">
      <c r="A65" s="27" t="s">
        <v>1044</v>
      </c>
      <c r="B65" s="27" t="s">
        <v>69</v>
      </c>
      <c r="C65" s="27" t="s">
        <v>70</v>
      </c>
      <c r="D65" s="27" t="s">
        <v>1045</v>
      </c>
      <c r="E65" s="27" t="s">
        <v>1046</v>
      </c>
      <c r="F65" s="27" t="s">
        <v>1047</v>
      </c>
      <c r="G65" s="27" t="s">
        <v>1048</v>
      </c>
      <c r="H65" s="132" t="s">
        <v>1049</v>
      </c>
      <c r="I65" s="133" t="s">
        <v>56</v>
      </c>
      <c r="J65" s="27" t="s">
        <v>1050</v>
      </c>
      <c r="L65" s="45" t="s">
        <v>926</v>
      </c>
      <c r="M65" s="45" t="s">
        <v>1079</v>
      </c>
      <c r="N65" s="45">
        <v>63</v>
      </c>
      <c r="O65" s="70">
        <v>22.9</v>
      </c>
    </row>
    <row r="66" spans="1:15">
      <c r="A66">
        <v>1</v>
      </c>
      <c r="B66" s="45" t="s">
        <v>177</v>
      </c>
      <c r="C66" s="45" t="s">
        <v>876</v>
      </c>
      <c r="D66" s="45">
        <v>110</v>
      </c>
      <c r="E66" s="71">
        <v>15.6</v>
      </c>
      <c r="F66" s="45">
        <v>5.5</v>
      </c>
      <c r="G66" s="45">
        <v>3.3</v>
      </c>
      <c r="H66" s="45">
        <v>1</v>
      </c>
      <c r="I66" s="45">
        <v>4.3</v>
      </c>
      <c r="J66" s="45" t="s">
        <v>1053</v>
      </c>
      <c r="L66" s="45" t="s">
        <v>1080</v>
      </c>
      <c r="M66" s="45" t="s">
        <v>1081</v>
      </c>
      <c r="N66" s="45">
        <v>63</v>
      </c>
      <c r="O66" s="71">
        <v>1.9</v>
      </c>
    </row>
    <row r="67" spans="1:15">
      <c r="A67" s="100">
        <f>1+A66</f>
        <v>2</v>
      </c>
      <c r="B67" s="45" t="s">
        <v>876</v>
      </c>
      <c r="C67" s="45" t="s">
        <v>176</v>
      </c>
      <c r="D67" s="45">
        <v>110</v>
      </c>
      <c r="E67" s="71">
        <v>68.900000000000006</v>
      </c>
      <c r="F67" s="45">
        <v>5.5</v>
      </c>
      <c r="G67" s="45">
        <v>3.3</v>
      </c>
      <c r="H67" s="45">
        <v>1</v>
      </c>
      <c r="I67" s="45">
        <v>4.3</v>
      </c>
      <c r="J67" s="45" t="s">
        <v>1053</v>
      </c>
      <c r="L67" s="45" t="s">
        <v>1080</v>
      </c>
      <c r="M67" s="45" t="s">
        <v>1081</v>
      </c>
      <c r="N67" s="45">
        <v>63</v>
      </c>
      <c r="O67" s="71">
        <v>14.5</v>
      </c>
    </row>
    <row r="68" spans="1:15">
      <c r="A68" s="100">
        <f t="shared" ref="A68:A123" si="1">1+A67</f>
        <v>3</v>
      </c>
      <c r="B68" s="45" t="s">
        <v>199</v>
      </c>
      <c r="C68" s="45" t="s">
        <v>177</v>
      </c>
      <c r="D68" s="45">
        <v>90</v>
      </c>
      <c r="E68" s="71">
        <v>13.1</v>
      </c>
      <c r="F68" s="45">
        <v>5.5</v>
      </c>
      <c r="G68" s="45">
        <v>3.3</v>
      </c>
      <c r="H68" s="45">
        <v>1</v>
      </c>
      <c r="I68" s="45">
        <v>4.3</v>
      </c>
      <c r="J68" s="45" t="s">
        <v>1053</v>
      </c>
      <c r="L68" s="45" t="s">
        <v>1082</v>
      </c>
      <c r="M68" s="45" t="s">
        <v>1083</v>
      </c>
      <c r="N68" s="45">
        <v>63</v>
      </c>
      <c r="O68" s="71">
        <v>42.4</v>
      </c>
    </row>
    <row r="69" spans="1:15">
      <c r="A69" s="100">
        <f t="shared" si="1"/>
        <v>4</v>
      </c>
      <c r="B69" s="45" t="s">
        <v>183</v>
      </c>
      <c r="C69" s="45" t="s">
        <v>466</v>
      </c>
      <c r="D69" s="45">
        <v>75</v>
      </c>
      <c r="E69" s="71">
        <v>162.30000000000001</v>
      </c>
      <c r="F69" s="45">
        <v>5.5</v>
      </c>
      <c r="G69" s="45">
        <v>3.3</v>
      </c>
      <c r="H69" s="45">
        <v>1</v>
      </c>
      <c r="I69" s="45">
        <v>4.3</v>
      </c>
      <c r="J69" s="45" t="s">
        <v>1053</v>
      </c>
      <c r="L69" s="45" t="s">
        <v>1084</v>
      </c>
      <c r="M69" s="45" t="s">
        <v>1085</v>
      </c>
      <c r="N69" s="45">
        <v>63</v>
      </c>
      <c r="O69" s="71">
        <v>10.3</v>
      </c>
    </row>
    <row r="70" spans="1:15">
      <c r="A70" s="100">
        <f t="shared" si="1"/>
        <v>5</v>
      </c>
      <c r="B70" s="45" t="s">
        <v>237</v>
      </c>
      <c r="C70" s="45" t="s">
        <v>222</v>
      </c>
      <c r="D70" s="45">
        <v>75</v>
      </c>
      <c r="E70" s="71">
        <v>3.6</v>
      </c>
      <c r="F70" s="45">
        <v>5.5</v>
      </c>
      <c r="G70" s="45">
        <v>3.3</v>
      </c>
      <c r="H70" s="45">
        <v>1</v>
      </c>
      <c r="I70" s="45">
        <v>4.3</v>
      </c>
      <c r="J70" s="45" t="s">
        <v>1053</v>
      </c>
      <c r="L70" s="45" t="s">
        <v>1079</v>
      </c>
      <c r="M70" s="45" t="s">
        <v>1086</v>
      </c>
      <c r="N70" s="45">
        <v>63</v>
      </c>
      <c r="O70" s="71">
        <v>6.4</v>
      </c>
    </row>
    <row r="71" spans="1:15">
      <c r="A71" s="100">
        <f t="shared" si="1"/>
        <v>6</v>
      </c>
      <c r="B71" s="45" t="s">
        <v>237</v>
      </c>
      <c r="C71" s="45" t="s">
        <v>222</v>
      </c>
      <c r="D71" s="45">
        <v>75</v>
      </c>
      <c r="E71" s="71">
        <f>122.5+3.4+3</f>
        <v>128.9</v>
      </c>
      <c r="F71" s="45">
        <v>5.5</v>
      </c>
      <c r="G71" s="45">
        <v>3.3</v>
      </c>
      <c r="H71" s="45">
        <v>1</v>
      </c>
      <c r="I71" s="45">
        <v>4.3</v>
      </c>
      <c r="J71" s="45" t="s">
        <v>1053</v>
      </c>
      <c r="L71" s="45" t="s">
        <v>1087</v>
      </c>
      <c r="M71" s="45" t="s">
        <v>1088</v>
      </c>
      <c r="N71" s="45">
        <v>63</v>
      </c>
      <c r="O71" s="71">
        <v>31.1</v>
      </c>
    </row>
    <row r="72" spans="1:15">
      <c r="A72" s="100">
        <f t="shared" si="1"/>
        <v>7</v>
      </c>
      <c r="B72" s="45" t="s">
        <v>237</v>
      </c>
      <c r="C72" s="45" t="s">
        <v>222</v>
      </c>
      <c r="D72" s="45">
        <v>75</v>
      </c>
      <c r="E72" s="71">
        <v>728</v>
      </c>
      <c r="F72" s="45">
        <v>5.5</v>
      </c>
      <c r="G72" s="45">
        <v>3.3</v>
      </c>
      <c r="H72" s="45">
        <v>1</v>
      </c>
      <c r="I72" s="45">
        <v>4.3</v>
      </c>
      <c r="J72" s="45" t="s">
        <v>1053</v>
      </c>
      <c r="L72" s="45" t="s">
        <v>1086</v>
      </c>
      <c r="M72" s="45" t="s">
        <v>851</v>
      </c>
      <c r="N72" s="45">
        <v>63</v>
      </c>
      <c r="O72" s="71">
        <f>54+5.4</f>
        <v>59.4</v>
      </c>
    </row>
    <row r="73" spans="1:15">
      <c r="A73" s="100">
        <f t="shared" si="1"/>
        <v>8</v>
      </c>
      <c r="B73" s="45" t="s">
        <v>466</v>
      </c>
      <c r="C73" s="45" t="s">
        <v>254</v>
      </c>
      <c r="D73" s="45">
        <v>75</v>
      </c>
      <c r="E73" s="71">
        <v>3.4</v>
      </c>
      <c r="F73" s="45">
        <v>5.5</v>
      </c>
      <c r="G73" s="45">
        <v>3.3</v>
      </c>
      <c r="H73" s="45">
        <v>1</v>
      </c>
      <c r="I73" s="45">
        <v>4.3</v>
      </c>
      <c r="J73" s="45" t="s">
        <v>1053</v>
      </c>
      <c r="L73" s="45" t="s">
        <v>1086</v>
      </c>
      <c r="M73" s="45" t="s">
        <v>851</v>
      </c>
      <c r="N73" s="45">
        <v>63</v>
      </c>
      <c r="O73" s="71">
        <v>5.6</v>
      </c>
    </row>
    <row r="74" spans="1:15">
      <c r="A74" s="100">
        <f t="shared" si="1"/>
        <v>9</v>
      </c>
      <c r="B74" s="45" t="s">
        <v>466</v>
      </c>
      <c r="C74" s="45" t="s">
        <v>254</v>
      </c>
      <c r="D74" s="45">
        <v>75</v>
      </c>
      <c r="E74" s="71">
        <v>8.3000000000000007</v>
      </c>
      <c r="F74" s="45">
        <v>5.5</v>
      </c>
      <c r="G74" s="45">
        <v>3.3</v>
      </c>
      <c r="H74" s="45">
        <v>1</v>
      </c>
      <c r="I74" s="45">
        <v>4.3</v>
      </c>
      <c r="J74" s="45" t="s">
        <v>1053</v>
      </c>
      <c r="L74" s="45" t="s">
        <v>1089</v>
      </c>
      <c r="M74" s="45" t="s">
        <v>1090</v>
      </c>
      <c r="N74" s="45">
        <v>63</v>
      </c>
      <c r="O74" s="71">
        <v>2.4</v>
      </c>
    </row>
    <row r="75" spans="1:15">
      <c r="A75" s="100">
        <f t="shared" si="1"/>
        <v>10</v>
      </c>
      <c r="B75" s="45" t="s">
        <v>466</v>
      </c>
      <c r="C75" s="45" t="s">
        <v>254</v>
      </c>
      <c r="D75" s="45">
        <v>75</v>
      </c>
      <c r="E75" s="71">
        <v>265.60000000000002</v>
      </c>
      <c r="F75" s="45">
        <v>5.5</v>
      </c>
      <c r="G75" s="45">
        <v>3.3</v>
      </c>
      <c r="H75" s="45">
        <v>1</v>
      </c>
      <c r="I75" s="45">
        <v>4.3</v>
      </c>
      <c r="J75" s="45" t="s">
        <v>1053</v>
      </c>
      <c r="L75" s="45" t="s">
        <v>1089</v>
      </c>
      <c r="M75" s="45" t="s">
        <v>1090</v>
      </c>
      <c r="N75" s="45">
        <v>63</v>
      </c>
      <c r="O75" s="71">
        <v>37.1</v>
      </c>
    </row>
    <row r="76" spans="1:15">
      <c r="A76" s="100">
        <f t="shared" si="1"/>
        <v>11</v>
      </c>
      <c r="B76" s="45" t="s">
        <v>254</v>
      </c>
      <c r="C76" s="45" t="s">
        <v>464</v>
      </c>
      <c r="D76" s="45">
        <v>75</v>
      </c>
      <c r="E76" s="71">
        <v>156.19999999999999</v>
      </c>
      <c r="F76" s="45">
        <v>5.5</v>
      </c>
      <c r="G76" s="45">
        <v>3.3</v>
      </c>
      <c r="H76" s="45">
        <v>1</v>
      </c>
      <c r="I76" s="45">
        <v>4.3</v>
      </c>
      <c r="J76" s="45" t="s">
        <v>1053</v>
      </c>
      <c r="L76" s="45" t="s">
        <v>878</v>
      </c>
      <c r="M76" s="45" t="s">
        <v>1089</v>
      </c>
      <c r="N76" s="45">
        <v>63</v>
      </c>
      <c r="O76" s="71">
        <v>3.7</v>
      </c>
    </row>
    <row r="77" spans="1:15">
      <c r="A77" s="100">
        <f t="shared" si="1"/>
        <v>12</v>
      </c>
      <c r="B77" s="45" t="s">
        <v>256</v>
      </c>
      <c r="C77" s="45" t="s">
        <v>199</v>
      </c>
      <c r="D77" s="45">
        <v>75</v>
      </c>
      <c r="E77" s="71">
        <v>111</v>
      </c>
      <c r="F77" s="45">
        <v>5.5</v>
      </c>
      <c r="G77" s="45">
        <v>3.3</v>
      </c>
      <c r="H77" s="45">
        <v>1</v>
      </c>
      <c r="I77" s="45">
        <v>4.3</v>
      </c>
      <c r="J77" s="45" t="s">
        <v>1053</v>
      </c>
      <c r="L77" s="45" t="s">
        <v>1089</v>
      </c>
      <c r="M77" s="45" t="s">
        <v>223</v>
      </c>
      <c r="N77" s="45">
        <v>63</v>
      </c>
      <c r="O77" s="71">
        <v>36.6</v>
      </c>
    </row>
    <row r="78" spans="1:15">
      <c r="A78" s="100">
        <f t="shared" si="1"/>
        <v>13</v>
      </c>
      <c r="B78" s="45" t="s">
        <v>256</v>
      </c>
      <c r="C78" s="45" t="s">
        <v>199</v>
      </c>
      <c r="D78" s="45">
        <v>75</v>
      </c>
      <c r="E78" s="71">
        <v>3.8</v>
      </c>
      <c r="F78" s="45">
        <v>5.5</v>
      </c>
      <c r="G78" s="45">
        <v>3.3</v>
      </c>
      <c r="H78" s="45">
        <v>1</v>
      </c>
      <c r="I78" s="45">
        <v>4.3</v>
      </c>
      <c r="J78" s="45" t="s">
        <v>1053</v>
      </c>
      <c r="L78" s="45" t="s">
        <v>223</v>
      </c>
      <c r="M78" s="45" t="s">
        <v>463</v>
      </c>
      <c r="N78" s="45">
        <v>63</v>
      </c>
      <c r="O78" s="71">
        <f>17.1+48</f>
        <v>65.099999999999994</v>
      </c>
    </row>
    <row r="79" spans="1:15">
      <c r="A79" s="100">
        <f t="shared" si="1"/>
        <v>14</v>
      </c>
      <c r="B79" s="45" t="s">
        <v>199</v>
      </c>
      <c r="C79" s="45" t="s">
        <v>254</v>
      </c>
      <c r="D79" s="45">
        <v>75</v>
      </c>
      <c r="E79" s="71">
        <v>241.9</v>
      </c>
      <c r="F79" s="45">
        <v>5.5</v>
      </c>
      <c r="G79" s="45">
        <v>3.3</v>
      </c>
      <c r="H79" s="45">
        <v>1</v>
      </c>
      <c r="I79" s="45">
        <v>4.3</v>
      </c>
      <c r="J79" s="45" t="s">
        <v>1053</v>
      </c>
      <c r="L79" s="45" t="s">
        <v>223</v>
      </c>
      <c r="M79" s="45" t="s">
        <v>463</v>
      </c>
      <c r="N79" s="45">
        <v>63</v>
      </c>
      <c r="O79" s="71">
        <f>43+2.7</f>
        <v>45.7</v>
      </c>
    </row>
    <row r="80" spans="1:15">
      <c r="A80" s="100">
        <f t="shared" si="1"/>
        <v>15</v>
      </c>
      <c r="B80" s="45" t="s">
        <v>199</v>
      </c>
      <c r="C80" s="45" t="s">
        <v>254</v>
      </c>
      <c r="D80" s="45">
        <v>75</v>
      </c>
      <c r="E80" s="71">
        <v>3</v>
      </c>
      <c r="F80" s="45">
        <v>5.5</v>
      </c>
      <c r="G80" s="45">
        <v>3.3</v>
      </c>
      <c r="H80" s="45">
        <v>1</v>
      </c>
      <c r="I80" s="45">
        <v>4.3</v>
      </c>
      <c r="J80" s="45" t="s">
        <v>1053</v>
      </c>
      <c r="L80" s="45" t="s">
        <v>223</v>
      </c>
      <c r="M80" s="45" t="s">
        <v>232</v>
      </c>
      <c r="N80" s="45">
        <v>63</v>
      </c>
      <c r="O80" s="71">
        <v>69.7</v>
      </c>
    </row>
    <row r="81" spans="1:15">
      <c r="A81" s="100">
        <f t="shared" si="1"/>
        <v>16</v>
      </c>
      <c r="B81" s="45" t="s">
        <v>424</v>
      </c>
      <c r="C81" s="45" t="s">
        <v>320</v>
      </c>
      <c r="D81" s="45">
        <v>63</v>
      </c>
      <c r="E81" s="71">
        <v>3</v>
      </c>
      <c r="F81" s="45">
        <v>5.5</v>
      </c>
      <c r="G81" s="45">
        <v>3.3</v>
      </c>
      <c r="H81" s="45">
        <v>1</v>
      </c>
      <c r="I81" s="45">
        <v>4.3</v>
      </c>
      <c r="J81" s="45" t="s">
        <v>1053</v>
      </c>
      <c r="L81" s="45" t="s">
        <v>232</v>
      </c>
      <c r="M81" s="45" t="s">
        <v>186</v>
      </c>
      <c r="N81" s="45">
        <v>63</v>
      </c>
      <c r="O81" s="71">
        <v>54.6</v>
      </c>
    </row>
    <row r="82" spans="1:15">
      <c r="A82" s="100">
        <f t="shared" si="1"/>
        <v>17</v>
      </c>
      <c r="B82" s="45" t="s">
        <v>424</v>
      </c>
      <c r="C82" s="45" t="s">
        <v>320</v>
      </c>
      <c r="D82" s="45">
        <v>63</v>
      </c>
      <c r="E82" s="71">
        <v>41.4</v>
      </c>
      <c r="F82" s="45">
        <v>5.5</v>
      </c>
      <c r="G82" s="45">
        <v>3.3</v>
      </c>
      <c r="H82" s="45">
        <v>1</v>
      </c>
      <c r="I82" s="45">
        <v>4.3</v>
      </c>
      <c r="J82" s="45" t="s">
        <v>1053</v>
      </c>
      <c r="L82" s="45" t="s">
        <v>232</v>
      </c>
      <c r="M82" s="45" t="s">
        <v>186</v>
      </c>
      <c r="N82" s="45">
        <v>63</v>
      </c>
      <c r="O82" s="71">
        <v>3.2</v>
      </c>
    </row>
    <row r="83" spans="1:15">
      <c r="A83" s="100">
        <f t="shared" si="1"/>
        <v>18</v>
      </c>
      <c r="B83" s="45" t="s">
        <v>853</v>
      </c>
      <c r="C83" s="45" t="s">
        <v>227</v>
      </c>
      <c r="D83" s="45">
        <v>63</v>
      </c>
      <c r="E83" s="71">
        <v>7.8</v>
      </c>
      <c r="F83" s="45">
        <v>5.5</v>
      </c>
      <c r="G83" s="45">
        <v>3.3</v>
      </c>
      <c r="H83" s="45">
        <v>1</v>
      </c>
      <c r="I83" s="45">
        <v>4.3</v>
      </c>
      <c r="J83" s="45" t="s">
        <v>1053</v>
      </c>
      <c r="L83" s="45" t="s">
        <v>232</v>
      </c>
      <c r="M83" s="45" t="s">
        <v>235</v>
      </c>
      <c r="N83" s="45">
        <v>63</v>
      </c>
      <c r="O83" s="71">
        <v>52.3</v>
      </c>
    </row>
    <row r="84" spans="1:15">
      <c r="A84" s="100">
        <f t="shared" si="1"/>
        <v>19</v>
      </c>
      <c r="B84" s="45" t="s">
        <v>853</v>
      </c>
      <c r="C84" s="45" t="s">
        <v>227</v>
      </c>
      <c r="D84" s="45">
        <v>63</v>
      </c>
      <c r="E84" s="71">
        <v>48.5</v>
      </c>
      <c r="F84" s="45">
        <v>5.5</v>
      </c>
      <c r="G84" s="45">
        <v>3.3</v>
      </c>
      <c r="H84" s="45">
        <v>1</v>
      </c>
      <c r="I84" s="45">
        <v>4.3</v>
      </c>
      <c r="J84" s="45" t="s">
        <v>1053</v>
      </c>
      <c r="L84" s="45" t="s">
        <v>235</v>
      </c>
      <c r="M84" s="45" t="s">
        <v>198</v>
      </c>
      <c r="N84" s="45">
        <v>63</v>
      </c>
      <c r="O84" s="71">
        <v>9.6</v>
      </c>
    </row>
    <row r="85" spans="1:15">
      <c r="A85" s="100">
        <f t="shared" si="1"/>
        <v>20</v>
      </c>
      <c r="B85" s="45" t="s">
        <v>227</v>
      </c>
      <c r="C85" s="45" t="s">
        <v>233</v>
      </c>
      <c r="D85" s="45">
        <v>63</v>
      </c>
      <c r="E85" s="71">
        <v>5.8</v>
      </c>
      <c r="F85" s="45">
        <v>5.5</v>
      </c>
      <c r="G85" s="45">
        <v>3.3</v>
      </c>
      <c r="H85" s="45">
        <v>1</v>
      </c>
      <c r="I85" s="45">
        <v>4.3</v>
      </c>
      <c r="J85" s="45" t="s">
        <v>1053</v>
      </c>
      <c r="L85" s="45" t="s">
        <v>235</v>
      </c>
      <c r="M85" s="45" t="s">
        <v>198</v>
      </c>
      <c r="N85" s="45">
        <v>63</v>
      </c>
      <c r="O85" s="71">
        <v>37</v>
      </c>
    </row>
    <row r="86" spans="1:15">
      <c r="A86" s="100">
        <f t="shared" si="1"/>
        <v>21</v>
      </c>
      <c r="B86" s="45" t="s">
        <v>227</v>
      </c>
      <c r="C86" s="45" t="s">
        <v>233</v>
      </c>
      <c r="D86" s="45">
        <v>63</v>
      </c>
      <c r="E86" s="71">
        <v>9</v>
      </c>
      <c r="F86" s="45">
        <v>5.5</v>
      </c>
      <c r="G86" s="45">
        <v>3.3</v>
      </c>
      <c r="H86" s="45">
        <v>1</v>
      </c>
      <c r="I86" s="45">
        <v>4.3</v>
      </c>
      <c r="J86" s="45" t="s">
        <v>1053</v>
      </c>
      <c r="L86" s="45" t="s">
        <v>235</v>
      </c>
      <c r="M86" s="45" t="s">
        <v>1091</v>
      </c>
      <c r="N86" s="45">
        <v>63</v>
      </c>
      <c r="O86" s="71">
        <v>284</v>
      </c>
    </row>
    <row r="87" spans="1:15">
      <c r="A87" s="100">
        <f t="shared" si="1"/>
        <v>22</v>
      </c>
      <c r="B87" s="45" t="s">
        <v>227</v>
      </c>
      <c r="C87" s="45" t="s">
        <v>233</v>
      </c>
      <c r="D87" s="45">
        <v>63</v>
      </c>
      <c r="E87" s="71">
        <v>32.5</v>
      </c>
      <c r="F87" s="45">
        <v>5.5</v>
      </c>
      <c r="G87" s="45">
        <v>3.3</v>
      </c>
      <c r="H87" s="45">
        <v>1</v>
      </c>
      <c r="I87" s="45">
        <v>4.3</v>
      </c>
      <c r="J87" s="45" t="s">
        <v>1053</v>
      </c>
      <c r="L87" s="45" t="s">
        <v>205</v>
      </c>
      <c r="M87" s="45" t="s">
        <v>1092</v>
      </c>
      <c r="N87" s="45">
        <v>63</v>
      </c>
      <c r="O87" s="71">
        <v>3.3</v>
      </c>
    </row>
    <row r="88" spans="1:15">
      <c r="A88" s="100">
        <f t="shared" si="1"/>
        <v>23</v>
      </c>
      <c r="B88" s="45" t="s">
        <v>227</v>
      </c>
      <c r="C88" s="45" t="s">
        <v>471</v>
      </c>
      <c r="D88" s="45">
        <v>63</v>
      </c>
      <c r="E88" s="71">
        <v>6.1</v>
      </c>
      <c r="F88" s="45">
        <v>5.5</v>
      </c>
      <c r="G88" s="45">
        <v>3.3</v>
      </c>
      <c r="H88" s="45">
        <v>1</v>
      </c>
      <c r="I88" s="45">
        <v>4.3</v>
      </c>
      <c r="J88" s="45" t="s">
        <v>1053</v>
      </c>
      <c r="L88" s="45" t="s">
        <v>205</v>
      </c>
      <c r="M88" s="45" t="s">
        <v>1092</v>
      </c>
      <c r="N88" s="45">
        <v>63</v>
      </c>
      <c r="O88" s="71">
        <v>8.1</v>
      </c>
    </row>
    <row r="89" spans="1:15">
      <c r="A89" s="100">
        <f t="shared" si="1"/>
        <v>24</v>
      </c>
      <c r="B89" s="45" t="s">
        <v>227</v>
      </c>
      <c r="C89" s="45" t="s">
        <v>471</v>
      </c>
      <c r="D89" s="45">
        <v>63</v>
      </c>
      <c r="E89" s="71">
        <v>16.100000000000001</v>
      </c>
      <c r="F89" s="45">
        <v>5.5</v>
      </c>
      <c r="G89" s="45">
        <v>3.3</v>
      </c>
      <c r="H89" s="45">
        <v>1</v>
      </c>
      <c r="I89" s="45">
        <v>4.3</v>
      </c>
      <c r="J89" s="45" t="s">
        <v>1053</v>
      </c>
      <c r="L89" s="45" t="s">
        <v>205</v>
      </c>
      <c r="M89" s="45" t="s">
        <v>1092</v>
      </c>
      <c r="N89" s="45">
        <v>63</v>
      </c>
      <c r="O89" s="71">
        <v>6.9</v>
      </c>
    </row>
    <row r="90" spans="1:15">
      <c r="A90" s="100">
        <f t="shared" si="1"/>
        <v>25</v>
      </c>
      <c r="B90" s="45" t="s">
        <v>1073</v>
      </c>
      <c r="C90" s="45" t="s">
        <v>1074</v>
      </c>
      <c r="D90" s="45">
        <v>63</v>
      </c>
      <c r="E90" s="71">
        <v>72.7</v>
      </c>
      <c r="F90" s="45">
        <v>5.5</v>
      </c>
      <c r="G90" s="45">
        <v>3.3</v>
      </c>
      <c r="H90" s="45">
        <v>1</v>
      </c>
      <c r="I90" s="45">
        <v>4.3</v>
      </c>
      <c r="J90" s="45" t="s">
        <v>1053</v>
      </c>
      <c r="L90" s="45" t="s">
        <v>1092</v>
      </c>
      <c r="M90" s="45" t="s">
        <v>1093</v>
      </c>
      <c r="N90" s="45">
        <v>63</v>
      </c>
      <c r="O90" s="71">
        <v>2.2000000000000002</v>
      </c>
    </row>
    <row r="91" spans="1:15">
      <c r="A91" s="100">
        <f t="shared" si="1"/>
        <v>26</v>
      </c>
      <c r="B91" s="45" t="s">
        <v>471</v>
      </c>
      <c r="C91" s="45" t="s">
        <v>1075</v>
      </c>
      <c r="D91" s="45">
        <v>63</v>
      </c>
      <c r="E91" s="71">
        <f>2.5+1.5</f>
        <v>4</v>
      </c>
      <c r="F91" s="45">
        <v>5.5</v>
      </c>
      <c r="G91" s="45">
        <v>3.3</v>
      </c>
      <c r="H91" s="45">
        <v>1</v>
      </c>
      <c r="I91" s="45">
        <v>4.3</v>
      </c>
      <c r="J91" s="45" t="s">
        <v>1053</v>
      </c>
      <c r="L91" s="45" t="s">
        <v>1092</v>
      </c>
      <c r="M91" s="45" t="s">
        <v>1093</v>
      </c>
      <c r="N91" s="45">
        <v>63</v>
      </c>
      <c r="O91" s="71">
        <v>20.399999999999999</v>
      </c>
    </row>
    <row r="92" spans="1:15">
      <c r="A92" s="100">
        <f t="shared" si="1"/>
        <v>27</v>
      </c>
      <c r="B92" s="45" t="s">
        <v>471</v>
      </c>
      <c r="C92" s="45" t="s">
        <v>1075</v>
      </c>
      <c r="D92" s="45">
        <v>63</v>
      </c>
      <c r="E92" s="71">
        <v>3.8</v>
      </c>
      <c r="F92" s="45">
        <v>5.5</v>
      </c>
      <c r="G92" s="45">
        <v>3.3</v>
      </c>
      <c r="H92" s="45">
        <v>1</v>
      </c>
      <c r="I92" s="45">
        <v>4.3</v>
      </c>
      <c r="J92" s="45" t="s">
        <v>1053</v>
      </c>
      <c r="L92" s="45" t="s">
        <v>1094</v>
      </c>
      <c r="M92" s="45" t="s">
        <v>218</v>
      </c>
      <c r="N92" s="45">
        <v>63</v>
      </c>
      <c r="O92" s="71">
        <v>19.100000000000001</v>
      </c>
    </row>
    <row r="93" spans="1:15">
      <c r="A93" s="100">
        <f t="shared" si="1"/>
        <v>28</v>
      </c>
      <c r="B93" s="45" t="s">
        <v>1075</v>
      </c>
      <c r="C93" s="45" t="s">
        <v>1076</v>
      </c>
      <c r="D93" s="45">
        <v>63</v>
      </c>
      <c r="E93" s="71">
        <v>9.8000000000000007</v>
      </c>
      <c r="F93" s="45">
        <v>5.5</v>
      </c>
      <c r="G93" s="45">
        <v>3.3</v>
      </c>
      <c r="H93" s="45">
        <v>1</v>
      </c>
      <c r="I93" s="45">
        <v>4.3</v>
      </c>
      <c r="J93" s="45" t="s">
        <v>1053</v>
      </c>
      <c r="L93" s="45" t="s">
        <v>218</v>
      </c>
      <c r="M93" s="45" t="s">
        <v>468</v>
      </c>
      <c r="N93" s="45">
        <v>63</v>
      </c>
      <c r="O93" s="71">
        <v>29.5</v>
      </c>
    </row>
    <row r="94" spans="1:15">
      <c r="A94" s="100">
        <f t="shared" si="1"/>
        <v>29</v>
      </c>
      <c r="B94" s="45" t="s">
        <v>1075</v>
      </c>
      <c r="C94" s="45" t="s">
        <v>1076</v>
      </c>
      <c r="D94" s="45">
        <v>63</v>
      </c>
      <c r="E94" s="71">
        <f>22.5+15.1</f>
        <v>37.6</v>
      </c>
      <c r="F94" s="45">
        <v>5.5</v>
      </c>
      <c r="G94" s="45">
        <v>3.3</v>
      </c>
      <c r="H94" s="45">
        <v>1</v>
      </c>
      <c r="I94" s="45">
        <v>4.3</v>
      </c>
      <c r="J94" s="45" t="s">
        <v>1053</v>
      </c>
      <c r="L94" s="45" t="s">
        <v>468</v>
      </c>
      <c r="M94" s="45" t="s">
        <v>226</v>
      </c>
      <c r="N94" s="45">
        <v>63</v>
      </c>
      <c r="O94" s="71">
        <f>54.2+34</f>
        <v>88.2</v>
      </c>
    </row>
    <row r="95" spans="1:15">
      <c r="A95" s="100">
        <f t="shared" si="1"/>
        <v>30</v>
      </c>
      <c r="B95" s="45" t="s">
        <v>1076</v>
      </c>
      <c r="C95" s="45" t="s">
        <v>1077</v>
      </c>
      <c r="D95" s="45">
        <v>63</v>
      </c>
      <c r="E95" s="71">
        <v>49</v>
      </c>
      <c r="F95" s="45">
        <v>5.5</v>
      </c>
      <c r="G95" s="45">
        <v>3.3</v>
      </c>
      <c r="H95" s="45">
        <v>1</v>
      </c>
      <c r="I95" s="45">
        <v>4.3</v>
      </c>
      <c r="J95" s="45" t="s">
        <v>1053</v>
      </c>
      <c r="L95" s="45" t="s">
        <v>468</v>
      </c>
      <c r="M95" s="45" t="s">
        <v>226</v>
      </c>
      <c r="N95" s="45">
        <v>63</v>
      </c>
      <c r="O95" s="71">
        <v>53.1</v>
      </c>
    </row>
    <row r="96" spans="1:15">
      <c r="A96" s="100">
        <f t="shared" si="1"/>
        <v>31</v>
      </c>
      <c r="B96" s="45" t="s">
        <v>1076</v>
      </c>
      <c r="C96" s="45" t="s">
        <v>200</v>
      </c>
      <c r="D96" s="45">
        <v>63</v>
      </c>
      <c r="E96" s="71">
        <v>104.7</v>
      </c>
      <c r="F96" s="45">
        <v>5.5</v>
      </c>
      <c r="G96" s="45">
        <v>3.3</v>
      </c>
      <c r="H96" s="45">
        <v>1</v>
      </c>
      <c r="I96" s="45">
        <v>4.3</v>
      </c>
      <c r="J96" s="45" t="s">
        <v>1053</v>
      </c>
      <c r="L96" s="45" t="s">
        <v>468</v>
      </c>
      <c r="M96" s="45" t="s">
        <v>935</v>
      </c>
      <c r="N96" s="45">
        <v>63</v>
      </c>
      <c r="O96" s="71">
        <v>25.4</v>
      </c>
    </row>
    <row r="97" spans="1:15">
      <c r="A97" s="100">
        <f t="shared" si="1"/>
        <v>32</v>
      </c>
      <c r="B97" s="45" t="s">
        <v>200</v>
      </c>
      <c r="C97" s="45" t="s">
        <v>1078</v>
      </c>
      <c r="D97" s="45">
        <v>63</v>
      </c>
      <c r="E97" s="71">
        <v>27.2</v>
      </c>
      <c r="F97" s="45">
        <v>5.5</v>
      </c>
      <c r="G97" s="45">
        <v>3.3</v>
      </c>
      <c r="H97" s="45">
        <v>1</v>
      </c>
      <c r="I97" s="45">
        <v>4.3</v>
      </c>
      <c r="J97" s="45" t="s">
        <v>1053</v>
      </c>
      <c r="L97" s="45" t="s">
        <v>468</v>
      </c>
      <c r="M97" s="45" t="s">
        <v>935</v>
      </c>
      <c r="N97" s="45">
        <v>63</v>
      </c>
      <c r="O97" s="131">
        <f>41.8+13.3</f>
        <v>55.099999999999994</v>
      </c>
    </row>
    <row r="98" spans="1:15">
      <c r="A98" s="100">
        <f t="shared" si="1"/>
        <v>33</v>
      </c>
      <c r="B98" s="45" t="s">
        <v>200</v>
      </c>
      <c r="C98" s="45" t="s">
        <v>228</v>
      </c>
      <c r="D98" s="45">
        <v>63</v>
      </c>
      <c r="E98" s="71">
        <f>3.9+5.1</f>
        <v>9</v>
      </c>
      <c r="F98" s="45">
        <v>5.5</v>
      </c>
      <c r="G98" s="45">
        <v>3.3</v>
      </c>
      <c r="H98" s="45">
        <v>1</v>
      </c>
      <c r="I98" s="45">
        <v>4.3</v>
      </c>
      <c r="J98" s="45" t="s">
        <v>1053</v>
      </c>
      <c r="L98" s="45" t="s">
        <v>221</v>
      </c>
      <c r="M98" s="45" t="s">
        <v>935</v>
      </c>
      <c r="N98" s="45">
        <v>63</v>
      </c>
      <c r="O98" s="71">
        <v>33.9</v>
      </c>
    </row>
    <row r="99" spans="1:15">
      <c r="A99" s="100">
        <f t="shared" si="1"/>
        <v>34</v>
      </c>
      <c r="B99" s="45" t="s">
        <v>200</v>
      </c>
      <c r="C99" s="45" t="s">
        <v>228</v>
      </c>
      <c r="D99" s="45">
        <v>63</v>
      </c>
      <c r="E99" s="71">
        <v>11</v>
      </c>
      <c r="F99" s="45">
        <v>5.5</v>
      </c>
      <c r="G99" s="45">
        <v>3.3</v>
      </c>
      <c r="H99" s="45">
        <v>1</v>
      </c>
      <c r="I99" s="45">
        <v>4.3</v>
      </c>
      <c r="J99" s="45" t="s">
        <v>1053</v>
      </c>
      <c r="L99" s="45" t="s">
        <v>935</v>
      </c>
      <c r="M99" s="45" t="s">
        <v>263</v>
      </c>
      <c r="N99" s="45">
        <v>63</v>
      </c>
      <c r="O99" s="71">
        <v>34</v>
      </c>
    </row>
    <row r="100" spans="1:15">
      <c r="A100" s="100">
        <f t="shared" si="1"/>
        <v>35</v>
      </c>
      <c r="B100" s="45" t="s">
        <v>1075</v>
      </c>
      <c r="C100" s="45" t="s">
        <v>1061</v>
      </c>
      <c r="D100" s="45">
        <v>63</v>
      </c>
      <c r="E100" s="71">
        <v>35.5</v>
      </c>
      <c r="F100" s="45">
        <v>5.5</v>
      </c>
      <c r="G100" s="45">
        <v>3.3</v>
      </c>
      <c r="H100" s="45">
        <v>1</v>
      </c>
      <c r="I100" s="45">
        <v>4.3</v>
      </c>
      <c r="J100" s="45" t="s">
        <v>1053</v>
      </c>
      <c r="L100" s="45" t="s">
        <v>264</v>
      </c>
      <c r="M100" s="45" t="s">
        <v>1095</v>
      </c>
      <c r="N100" s="45">
        <v>63</v>
      </c>
      <c r="O100" s="71">
        <v>126.4</v>
      </c>
    </row>
    <row r="101" spans="1:15">
      <c r="A101" s="100">
        <f t="shared" si="1"/>
        <v>36</v>
      </c>
      <c r="B101" s="45" t="s">
        <v>471</v>
      </c>
      <c r="C101" s="45" t="s">
        <v>189</v>
      </c>
      <c r="D101" s="45">
        <v>63</v>
      </c>
      <c r="E101" s="71">
        <v>85.2</v>
      </c>
      <c r="F101" s="45">
        <v>5.5</v>
      </c>
      <c r="G101" s="45">
        <v>3.3</v>
      </c>
      <c r="H101" s="45">
        <v>1</v>
      </c>
      <c r="I101" s="45">
        <v>4.3</v>
      </c>
      <c r="J101" s="45" t="s">
        <v>1053</v>
      </c>
      <c r="L101" s="45" t="s">
        <v>1095</v>
      </c>
      <c r="M101" s="45" t="s">
        <v>845</v>
      </c>
      <c r="N101" s="45">
        <v>63</v>
      </c>
      <c r="O101" s="71">
        <f>40.2+96.4</f>
        <v>136.60000000000002</v>
      </c>
    </row>
    <row r="102" spans="1:15">
      <c r="A102" s="100">
        <f t="shared" si="1"/>
        <v>37</v>
      </c>
      <c r="B102" s="45" t="s">
        <v>471</v>
      </c>
      <c r="C102" s="45" t="s">
        <v>189</v>
      </c>
      <c r="D102" s="45">
        <v>63</v>
      </c>
      <c r="E102" s="71">
        <v>15.7</v>
      </c>
      <c r="F102" s="45">
        <v>5.5</v>
      </c>
      <c r="G102" s="45">
        <v>3.3</v>
      </c>
      <c r="H102" s="45">
        <v>1</v>
      </c>
      <c r="I102" s="45">
        <v>4.3</v>
      </c>
      <c r="J102" s="45" t="s">
        <v>1053</v>
      </c>
      <c r="L102" s="45" t="s">
        <v>1095</v>
      </c>
      <c r="M102" s="45" t="s">
        <v>845</v>
      </c>
      <c r="N102" s="45">
        <v>63</v>
      </c>
      <c r="O102" s="71">
        <v>57.1</v>
      </c>
    </row>
    <row r="103" spans="1:15">
      <c r="A103" s="100">
        <f t="shared" si="1"/>
        <v>38</v>
      </c>
      <c r="B103" s="45" t="s">
        <v>926</v>
      </c>
      <c r="C103" s="45" t="s">
        <v>1079</v>
      </c>
      <c r="D103" s="45">
        <v>63</v>
      </c>
      <c r="E103" s="71">
        <v>22.9</v>
      </c>
      <c r="F103" s="45">
        <v>5.5</v>
      </c>
      <c r="G103" s="45">
        <v>3.3</v>
      </c>
      <c r="H103" s="45">
        <v>1</v>
      </c>
      <c r="I103" s="45">
        <v>4.3</v>
      </c>
      <c r="J103" s="45" t="s">
        <v>1053</v>
      </c>
      <c r="L103" s="45" t="s">
        <v>845</v>
      </c>
      <c r="M103" s="45" t="s">
        <v>891</v>
      </c>
      <c r="N103" s="45">
        <v>63</v>
      </c>
      <c r="O103" s="71">
        <v>55.2</v>
      </c>
    </row>
    <row r="104" spans="1:15">
      <c r="A104" s="100">
        <f t="shared" si="1"/>
        <v>39</v>
      </c>
      <c r="B104" s="45" t="s">
        <v>1080</v>
      </c>
      <c r="C104" s="45" t="s">
        <v>1081</v>
      </c>
      <c r="D104" s="45">
        <v>63</v>
      </c>
      <c r="E104" s="71">
        <v>1.9</v>
      </c>
      <c r="F104" s="45">
        <v>5.5</v>
      </c>
      <c r="G104" s="45">
        <v>3.3</v>
      </c>
      <c r="H104" s="45">
        <v>1</v>
      </c>
      <c r="I104" s="45">
        <v>4.3</v>
      </c>
      <c r="J104" s="45" t="s">
        <v>1053</v>
      </c>
      <c r="L104" s="45" t="s">
        <v>1095</v>
      </c>
      <c r="M104" s="45" t="s">
        <v>237</v>
      </c>
      <c r="N104" s="45">
        <v>63</v>
      </c>
      <c r="O104" s="71">
        <f>74.7+2.7</f>
        <v>77.400000000000006</v>
      </c>
    </row>
    <row r="105" spans="1:15">
      <c r="A105" s="100">
        <f t="shared" si="1"/>
        <v>40</v>
      </c>
      <c r="B105" s="45" t="s">
        <v>1080</v>
      </c>
      <c r="C105" s="45" t="s">
        <v>1081</v>
      </c>
      <c r="D105" s="45">
        <v>63</v>
      </c>
      <c r="E105" s="71">
        <v>14.5</v>
      </c>
      <c r="F105" s="45">
        <v>5.5</v>
      </c>
      <c r="G105" s="45">
        <v>3.3</v>
      </c>
      <c r="H105" s="45">
        <v>1</v>
      </c>
      <c r="I105" s="45">
        <v>4.3</v>
      </c>
      <c r="J105" s="45" t="s">
        <v>1053</v>
      </c>
      <c r="L105" s="45" t="s">
        <v>237</v>
      </c>
      <c r="M105" s="45" t="s">
        <v>205</v>
      </c>
      <c r="N105" s="45">
        <v>63</v>
      </c>
      <c r="O105" s="71">
        <v>3</v>
      </c>
    </row>
    <row r="106" spans="1:15">
      <c r="A106" s="100">
        <f t="shared" si="1"/>
        <v>41</v>
      </c>
      <c r="B106" s="45" t="s">
        <v>1082</v>
      </c>
      <c r="C106" s="45" t="s">
        <v>1083</v>
      </c>
      <c r="D106" s="45">
        <v>63</v>
      </c>
      <c r="E106" s="71">
        <v>42.4</v>
      </c>
      <c r="F106" s="45">
        <v>5.5</v>
      </c>
      <c r="G106" s="45">
        <v>3.3</v>
      </c>
      <c r="H106" s="45">
        <v>1</v>
      </c>
      <c r="I106" s="45">
        <v>4.3</v>
      </c>
      <c r="J106" s="45" t="s">
        <v>1053</v>
      </c>
      <c r="L106" s="45" t="s">
        <v>237</v>
      </c>
      <c r="M106" s="45" t="s">
        <v>205</v>
      </c>
      <c r="N106" s="45">
        <v>63</v>
      </c>
      <c r="O106" s="71">
        <f>115.7+2.5</f>
        <v>118.2</v>
      </c>
    </row>
    <row r="107" spans="1:15">
      <c r="A107" s="100">
        <f t="shared" si="1"/>
        <v>42</v>
      </c>
      <c r="B107" s="45" t="s">
        <v>1084</v>
      </c>
      <c r="C107" s="45" t="s">
        <v>1085</v>
      </c>
      <c r="D107" s="45">
        <v>63</v>
      </c>
      <c r="E107" s="71">
        <v>10.3</v>
      </c>
      <c r="F107" s="45">
        <v>5.5</v>
      </c>
      <c r="G107" s="45">
        <v>3.3</v>
      </c>
      <c r="H107" s="45">
        <v>1</v>
      </c>
      <c r="I107" s="45">
        <v>4.3</v>
      </c>
      <c r="J107" s="45" t="s">
        <v>1053</v>
      </c>
      <c r="L107" s="45" t="s">
        <v>203</v>
      </c>
      <c r="M107" s="45" t="s">
        <v>871</v>
      </c>
      <c r="N107" s="45">
        <v>63</v>
      </c>
      <c r="O107" s="71">
        <v>128.80000000000001</v>
      </c>
    </row>
    <row r="108" spans="1:15">
      <c r="A108" s="100">
        <f t="shared" si="1"/>
        <v>43</v>
      </c>
      <c r="B108" s="45" t="s">
        <v>1079</v>
      </c>
      <c r="C108" s="45" t="s">
        <v>1086</v>
      </c>
      <c r="D108" s="45">
        <v>63</v>
      </c>
      <c r="E108" s="71">
        <v>6.4</v>
      </c>
      <c r="F108" s="45">
        <v>5.5</v>
      </c>
      <c r="G108" s="45">
        <v>3.3</v>
      </c>
      <c r="H108" s="45">
        <v>1</v>
      </c>
      <c r="I108" s="45">
        <v>4.3</v>
      </c>
      <c r="J108" s="45" t="s">
        <v>1053</v>
      </c>
      <c r="L108" s="45" t="s">
        <v>222</v>
      </c>
      <c r="M108" s="45" t="s">
        <v>210</v>
      </c>
      <c r="N108" s="45">
        <v>63</v>
      </c>
      <c r="O108" s="71">
        <f>160+6.3</f>
        <v>166.3</v>
      </c>
    </row>
    <row r="109" spans="1:15">
      <c r="A109" s="100">
        <f t="shared" si="1"/>
        <v>44</v>
      </c>
      <c r="B109" s="45" t="s">
        <v>1087</v>
      </c>
      <c r="C109" s="45" t="s">
        <v>1088</v>
      </c>
      <c r="D109" s="45">
        <v>63</v>
      </c>
      <c r="E109" s="71">
        <v>31.1</v>
      </c>
      <c r="F109" s="45">
        <v>5.5</v>
      </c>
      <c r="G109" s="45">
        <v>3.3</v>
      </c>
      <c r="H109" s="45">
        <v>1</v>
      </c>
      <c r="I109" s="45">
        <v>4.3</v>
      </c>
      <c r="J109" s="45" t="s">
        <v>1053</v>
      </c>
      <c r="L109" s="45" t="s">
        <v>183</v>
      </c>
      <c r="M109" s="45" t="s">
        <v>210</v>
      </c>
      <c r="N109" s="45">
        <v>63</v>
      </c>
      <c r="O109" s="71">
        <f>156+5</f>
        <v>161</v>
      </c>
    </row>
    <row r="110" spans="1:15">
      <c r="A110" s="100">
        <f t="shared" si="1"/>
        <v>45</v>
      </c>
      <c r="B110" s="45" t="s">
        <v>1086</v>
      </c>
      <c r="C110" s="45" t="s">
        <v>851</v>
      </c>
      <c r="D110" s="45">
        <v>63</v>
      </c>
      <c r="E110" s="71">
        <f>54+5.4</f>
        <v>59.4</v>
      </c>
      <c r="F110" s="45">
        <v>5.5</v>
      </c>
      <c r="G110" s="45">
        <v>3.3</v>
      </c>
      <c r="H110" s="45">
        <v>1</v>
      </c>
      <c r="I110" s="45">
        <v>4.3</v>
      </c>
      <c r="J110" s="45" t="s">
        <v>1053</v>
      </c>
      <c r="L110" s="45" t="s">
        <v>464</v>
      </c>
      <c r="M110" s="45" t="s">
        <v>922</v>
      </c>
      <c r="N110" s="45">
        <v>63</v>
      </c>
      <c r="O110" s="71">
        <v>115.1</v>
      </c>
    </row>
    <row r="111" spans="1:15">
      <c r="A111" s="100">
        <f t="shared" si="1"/>
        <v>46</v>
      </c>
      <c r="B111" s="45" t="s">
        <v>1086</v>
      </c>
      <c r="C111" s="45" t="s">
        <v>851</v>
      </c>
      <c r="D111" s="45">
        <v>63</v>
      </c>
      <c r="E111" s="71">
        <v>5.6</v>
      </c>
      <c r="F111" s="45">
        <v>5.5</v>
      </c>
      <c r="G111" s="45">
        <v>3.3</v>
      </c>
      <c r="H111" s="45">
        <v>1</v>
      </c>
      <c r="I111" s="45">
        <v>4.3</v>
      </c>
      <c r="J111" s="45" t="s">
        <v>1053</v>
      </c>
      <c r="L111" s="45" t="s">
        <v>464</v>
      </c>
      <c r="M111" s="45" t="s">
        <v>1096</v>
      </c>
      <c r="N111" s="45">
        <v>63</v>
      </c>
      <c r="O111" s="71">
        <v>169</v>
      </c>
    </row>
    <row r="112" spans="1:15">
      <c r="A112" s="100">
        <f t="shared" si="1"/>
        <v>47</v>
      </c>
      <c r="B112" s="45" t="s">
        <v>1089</v>
      </c>
      <c r="C112" s="45" t="s">
        <v>1090</v>
      </c>
      <c r="D112" s="45">
        <v>63</v>
      </c>
      <c r="E112" s="71">
        <v>2.4</v>
      </c>
      <c r="F112" s="45">
        <v>5.5</v>
      </c>
      <c r="G112" s="45">
        <v>3.3</v>
      </c>
      <c r="H112" s="45">
        <v>1</v>
      </c>
      <c r="I112" s="45">
        <v>4.3</v>
      </c>
      <c r="J112" s="45" t="s">
        <v>1053</v>
      </c>
      <c r="L112" s="45" t="s">
        <v>1096</v>
      </c>
      <c r="M112" s="45" t="s">
        <v>1097</v>
      </c>
      <c r="N112" s="45">
        <v>63</v>
      </c>
      <c r="O112" s="71">
        <v>27</v>
      </c>
    </row>
    <row r="113" spans="1:15">
      <c r="A113" s="100">
        <f t="shared" si="1"/>
        <v>48</v>
      </c>
      <c r="B113" s="45" t="s">
        <v>1089</v>
      </c>
      <c r="C113" s="45" t="s">
        <v>1090</v>
      </c>
      <c r="D113" s="45">
        <v>63</v>
      </c>
      <c r="E113" s="71">
        <v>37.1</v>
      </c>
      <c r="F113" s="45">
        <v>5.5</v>
      </c>
      <c r="G113" s="45">
        <v>3.3</v>
      </c>
      <c r="H113" s="45">
        <v>1</v>
      </c>
      <c r="I113" s="45">
        <v>4.3</v>
      </c>
      <c r="J113" s="45" t="s">
        <v>1053</v>
      </c>
      <c r="L113" s="45" t="s">
        <v>1096</v>
      </c>
      <c r="M113" s="45" t="s">
        <v>839</v>
      </c>
      <c r="N113" s="45">
        <v>63</v>
      </c>
      <c r="O113" s="71">
        <v>12.5</v>
      </c>
    </row>
    <row r="114" spans="1:15">
      <c r="A114" s="100">
        <f t="shared" si="1"/>
        <v>49</v>
      </c>
      <c r="B114" s="45" t="s">
        <v>878</v>
      </c>
      <c r="C114" s="45" t="s">
        <v>1089</v>
      </c>
      <c r="D114" s="45">
        <v>63</v>
      </c>
      <c r="E114" s="71">
        <v>3.7</v>
      </c>
      <c r="F114" s="45">
        <v>5.5</v>
      </c>
      <c r="G114" s="45">
        <v>3.3</v>
      </c>
      <c r="H114" s="45">
        <v>1</v>
      </c>
      <c r="I114" s="45">
        <v>4.3</v>
      </c>
      <c r="J114" s="45" t="s">
        <v>1053</v>
      </c>
      <c r="L114" s="45" t="s">
        <v>839</v>
      </c>
      <c r="M114" s="45" t="s">
        <v>846</v>
      </c>
      <c r="N114" s="45">
        <v>63</v>
      </c>
      <c r="O114" s="71">
        <f>4.3+18</f>
        <v>22.3</v>
      </c>
    </row>
    <row r="115" spans="1:15">
      <c r="A115" s="100">
        <f t="shared" si="1"/>
        <v>50</v>
      </c>
      <c r="B115" s="45" t="s">
        <v>1089</v>
      </c>
      <c r="C115" s="45" t="s">
        <v>223</v>
      </c>
      <c r="D115" s="45">
        <v>63</v>
      </c>
      <c r="E115" s="71">
        <v>36.6</v>
      </c>
      <c r="F115" s="45">
        <v>5.5</v>
      </c>
      <c r="G115" s="45">
        <v>3.3</v>
      </c>
      <c r="H115" s="45">
        <v>1</v>
      </c>
      <c r="I115" s="45">
        <v>4.3</v>
      </c>
      <c r="J115" s="45" t="s">
        <v>1053</v>
      </c>
      <c r="L115" s="45" t="s">
        <v>839</v>
      </c>
      <c r="M115" s="45" t="s">
        <v>846</v>
      </c>
      <c r="N115" s="45">
        <v>63</v>
      </c>
      <c r="O115" s="71">
        <f>16.2+4.4</f>
        <v>20.6</v>
      </c>
    </row>
    <row r="116" spans="1:15">
      <c r="A116" s="100">
        <f t="shared" si="1"/>
        <v>51</v>
      </c>
      <c r="B116" s="45" t="s">
        <v>223</v>
      </c>
      <c r="C116" s="45" t="s">
        <v>463</v>
      </c>
      <c r="D116" s="45">
        <v>63</v>
      </c>
      <c r="E116" s="71">
        <f>17.1+48</f>
        <v>65.099999999999994</v>
      </c>
      <c r="F116" s="45">
        <v>5.5</v>
      </c>
      <c r="G116" s="45">
        <v>3.3</v>
      </c>
      <c r="H116" s="45">
        <v>1</v>
      </c>
      <c r="I116" s="45">
        <v>4.3</v>
      </c>
      <c r="J116" s="45" t="s">
        <v>1053</v>
      </c>
      <c r="L116" s="45" t="s">
        <v>839</v>
      </c>
      <c r="M116" s="45" t="s">
        <v>851</v>
      </c>
      <c r="N116" s="45">
        <v>63</v>
      </c>
      <c r="O116" s="71">
        <v>12</v>
      </c>
    </row>
    <row r="117" spans="1:15">
      <c r="A117" s="100">
        <f t="shared" si="1"/>
        <v>52</v>
      </c>
      <c r="B117" s="45" t="s">
        <v>223</v>
      </c>
      <c r="C117" s="45" t="s">
        <v>463</v>
      </c>
      <c r="D117" s="45">
        <v>63</v>
      </c>
      <c r="E117" s="71">
        <f>43+2.7</f>
        <v>45.7</v>
      </c>
      <c r="F117" s="45">
        <v>5.5</v>
      </c>
      <c r="G117" s="45">
        <v>3.3</v>
      </c>
      <c r="H117" s="45">
        <v>1</v>
      </c>
      <c r="I117" s="45">
        <v>4.3</v>
      </c>
      <c r="J117" s="45" t="s">
        <v>1053</v>
      </c>
      <c r="L117" s="45" t="s">
        <v>839</v>
      </c>
      <c r="M117" s="45" t="s">
        <v>851</v>
      </c>
      <c r="N117" s="45">
        <v>63</v>
      </c>
      <c r="O117" s="71">
        <v>21</v>
      </c>
    </row>
    <row r="118" spans="1:15">
      <c r="A118" s="100">
        <f t="shared" si="1"/>
        <v>53</v>
      </c>
      <c r="B118" s="45" t="s">
        <v>223</v>
      </c>
      <c r="C118" s="45" t="s">
        <v>232</v>
      </c>
      <c r="D118" s="45">
        <v>63</v>
      </c>
      <c r="E118" s="71">
        <v>69.7</v>
      </c>
      <c r="F118" s="45">
        <v>5.5</v>
      </c>
      <c r="G118" s="45">
        <v>3.3</v>
      </c>
      <c r="H118" s="45">
        <v>1</v>
      </c>
      <c r="I118" s="45">
        <v>4.3</v>
      </c>
      <c r="J118" s="45" t="s">
        <v>1053</v>
      </c>
      <c r="L118" s="45" t="s">
        <v>839</v>
      </c>
      <c r="M118" s="45" t="s">
        <v>851</v>
      </c>
      <c r="N118" s="45">
        <v>63</v>
      </c>
      <c r="O118" s="71">
        <v>19.8</v>
      </c>
    </row>
    <row r="119" spans="1:15">
      <c r="A119" s="100">
        <f t="shared" si="1"/>
        <v>54</v>
      </c>
      <c r="B119" s="45" t="s">
        <v>232</v>
      </c>
      <c r="C119" s="45" t="s">
        <v>186</v>
      </c>
      <c r="D119" s="45">
        <v>63</v>
      </c>
      <c r="E119" s="71">
        <v>54.6</v>
      </c>
      <c r="F119" s="45">
        <v>5.5</v>
      </c>
      <c r="G119" s="45">
        <v>3.3</v>
      </c>
      <c r="H119" s="45">
        <v>1</v>
      </c>
      <c r="I119" s="45">
        <v>4.3</v>
      </c>
      <c r="J119" s="45" t="s">
        <v>1053</v>
      </c>
      <c r="L119" s="45" t="s">
        <v>839</v>
      </c>
      <c r="M119" s="45" t="s">
        <v>851</v>
      </c>
      <c r="N119" s="45">
        <v>63</v>
      </c>
      <c r="O119" s="71">
        <v>91</v>
      </c>
    </row>
    <row r="120" spans="1:15">
      <c r="A120" s="100">
        <f t="shared" si="1"/>
        <v>55</v>
      </c>
      <c r="B120" s="45" t="s">
        <v>232</v>
      </c>
      <c r="C120" s="45" t="s">
        <v>186</v>
      </c>
      <c r="D120" s="45">
        <v>63</v>
      </c>
      <c r="E120" s="71">
        <v>3.2</v>
      </c>
      <c r="F120" s="45">
        <v>5.5</v>
      </c>
      <c r="G120" s="45">
        <v>3.3</v>
      </c>
      <c r="H120" s="45">
        <v>1</v>
      </c>
      <c r="I120" s="45">
        <v>4.3</v>
      </c>
      <c r="J120" s="45" t="s">
        <v>1053</v>
      </c>
      <c r="L120" s="45" t="s">
        <v>255</v>
      </c>
      <c r="M120" s="45" t="s">
        <v>247</v>
      </c>
      <c r="N120" s="45">
        <v>63</v>
      </c>
      <c r="O120" s="71">
        <v>13.2</v>
      </c>
    </row>
    <row r="121" spans="1:15">
      <c r="A121" s="100">
        <f t="shared" si="1"/>
        <v>56</v>
      </c>
      <c r="B121" s="45" t="s">
        <v>232</v>
      </c>
      <c r="C121" s="45" t="s">
        <v>235</v>
      </c>
      <c r="D121" s="45">
        <v>63</v>
      </c>
      <c r="E121" s="71">
        <v>52.3</v>
      </c>
      <c r="F121" s="45">
        <v>5.5</v>
      </c>
      <c r="G121" s="45">
        <v>3.3</v>
      </c>
      <c r="H121" s="45">
        <v>1</v>
      </c>
      <c r="I121" s="45">
        <v>4.3</v>
      </c>
      <c r="J121" s="45" t="s">
        <v>1053</v>
      </c>
      <c r="L121" s="45" t="s">
        <v>255</v>
      </c>
      <c r="M121" s="45" t="s">
        <v>247</v>
      </c>
      <c r="N121" s="45">
        <v>63</v>
      </c>
      <c r="O121" s="71">
        <v>32.200000000000003</v>
      </c>
    </row>
    <row r="122" spans="1:15">
      <c r="A122" s="100">
        <f t="shared" si="1"/>
        <v>57</v>
      </c>
      <c r="B122" s="45" t="s">
        <v>235</v>
      </c>
      <c r="C122" s="45" t="s">
        <v>198</v>
      </c>
      <c r="D122" s="45">
        <v>63</v>
      </c>
      <c r="E122" s="71">
        <v>9.6</v>
      </c>
      <c r="F122" s="45">
        <v>5.5</v>
      </c>
      <c r="G122" s="45">
        <v>3.3</v>
      </c>
      <c r="H122" s="45">
        <v>1</v>
      </c>
      <c r="I122" s="45">
        <v>4.3</v>
      </c>
      <c r="J122" s="45" t="s">
        <v>1053</v>
      </c>
      <c r="L122" s="45" t="s">
        <v>247</v>
      </c>
      <c r="M122" s="45" t="s">
        <v>851</v>
      </c>
      <c r="N122" s="45">
        <v>63</v>
      </c>
      <c r="O122" s="71">
        <v>30.5</v>
      </c>
    </row>
    <row r="123" spans="1:15">
      <c r="A123" s="100">
        <f t="shared" si="1"/>
        <v>58</v>
      </c>
      <c r="B123" s="45" t="s">
        <v>235</v>
      </c>
      <c r="C123" s="45" t="s">
        <v>198</v>
      </c>
      <c r="D123" s="45">
        <v>63</v>
      </c>
      <c r="E123" s="71">
        <v>37</v>
      </c>
      <c r="F123" s="45">
        <v>5.5</v>
      </c>
      <c r="G123" s="45">
        <v>3.3</v>
      </c>
      <c r="H123" s="45">
        <v>1</v>
      </c>
      <c r="I123" s="45">
        <v>4.3</v>
      </c>
      <c r="J123" s="45" t="s">
        <v>1053</v>
      </c>
      <c r="L123" s="45" t="s">
        <v>247</v>
      </c>
      <c r="M123" s="45" t="s">
        <v>1098</v>
      </c>
      <c r="N123" s="45">
        <v>63</v>
      </c>
      <c r="O123" s="71">
        <v>11.6</v>
      </c>
    </row>
    <row r="124" spans="1:15" ht="15.75">
      <c r="A124" s="134" t="s">
        <v>1055</v>
      </c>
      <c r="B124" s="45"/>
      <c r="C124" s="45"/>
      <c r="D124" s="45"/>
      <c r="E124" s="143" t="s">
        <v>1056</v>
      </c>
      <c r="F124" s="143"/>
      <c r="G124" s="143"/>
      <c r="H124" s="143"/>
      <c r="I124" s="135" t="s">
        <v>1057</v>
      </c>
      <c r="J124" s="45"/>
      <c r="L124" s="45" t="s">
        <v>247</v>
      </c>
      <c r="M124" s="45" t="s">
        <v>1098</v>
      </c>
      <c r="N124" s="45">
        <v>63</v>
      </c>
      <c r="O124" s="71">
        <v>52.5</v>
      </c>
    </row>
    <row r="125" spans="1:15" ht="15.75">
      <c r="A125" s="134" t="s">
        <v>1058</v>
      </c>
      <c r="B125" s="477"/>
      <c r="C125" s="477"/>
      <c r="D125" s="477"/>
      <c r="E125" s="135" t="s">
        <v>1058</v>
      </c>
      <c r="F125" s="135"/>
      <c r="G125" s="361"/>
      <c r="H125" s="363"/>
      <c r="I125" s="135" t="s">
        <v>1058</v>
      </c>
      <c r="J125" s="136"/>
      <c r="L125" s="45" t="s">
        <v>1098</v>
      </c>
      <c r="M125" s="45" t="s">
        <v>1099</v>
      </c>
      <c r="N125" s="45">
        <v>63</v>
      </c>
      <c r="O125" s="71">
        <v>13.6</v>
      </c>
    </row>
    <row r="126" spans="1:15" ht="15.75">
      <c r="A126" s="134" t="s">
        <v>1059</v>
      </c>
      <c r="B126" s="477"/>
      <c r="C126" s="477"/>
      <c r="D126" s="477"/>
      <c r="E126" s="135" t="s">
        <v>1059</v>
      </c>
      <c r="F126" s="361"/>
      <c r="G126" s="362"/>
      <c r="H126" s="363"/>
      <c r="I126" s="135" t="s">
        <v>1059</v>
      </c>
      <c r="J126" s="136"/>
      <c r="L126" s="45" t="s">
        <v>1098</v>
      </c>
      <c r="M126" s="45" t="s">
        <v>256</v>
      </c>
      <c r="N126" s="45">
        <v>63</v>
      </c>
      <c r="O126" s="71">
        <v>46.2</v>
      </c>
    </row>
    <row r="127" spans="1:15" ht="15.75">
      <c r="A127" s="134" t="s">
        <v>1060</v>
      </c>
      <c r="B127" s="45"/>
      <c r="C127" s="477"/>
      <c r="D127" s="477"/>
      <c r="E127" s="135" t="s">
        <v>1060</v>
      </c>
      <c r="F127" s="135"/>
      <c r="G127" s="361"/>
      <c r="H127" s="363"/>
      <c r="I127" s="135" t="s">
        <v>1060</v>
      </c>
      <c r="J127" s="136"/>
      <c r="L127" s="45" t="s">
        <v>389</v>
      </c>
      <c r="M127" s="45" t="s">
        <v>313</v>
      </c>
      <c r="N127" s="45">
        <v>63</v>
      </c>
      <c r="O127" s="71">
        <v>29.5</v>
      </c>
    </row>
    <row r="128" spans="1:15">
      <c r="L128" s="45" t="s">
        <v>1004</v>
      </c>
      <c r="M128" s="45" t="s">
        <v>336</v>
      </c>
      <c r="N128" s="45">
        <v>63</v>
      </c>
      <c r="O128" s="71">
        <v>35</v>
      </c>
    </row>
    <row r="129" spans="1:15" ht="18.75">
      <c r="A129" s="285" t="s">
        <v>1032</v>
      </c>
      <c r="B129" s="285"/>
      <c r="C129" s="474" t="s">
        <v>1033</v>
      </c>
      <c r="D129" s="475"/>
      <c r="E129" s="475"/>
      <c r="F129" s="475"/>
      <c r="G129" s="475"/>
      <c r="H129" s="475"/>
      <c r="I129" s="475"/>
      <c r="J129" s="475"/>
      <c r="L129" s="45" t="s">
        <v>1100</v>
      </c>
      <c r="M129" s="45" t="s">
        <v>1101</v>
      </c>
      <c r="N129" s="45">
        <v>63</v>
      </c>
      <c r="O129" s="71">
        <v>63.8</v>
      </c>
    </row>
    <row r="130" spans="1:15" ht="18.75">
      <c r="A130" s="285" t="s">
        <v>1034</v>
      </c>
      <c r="B130" s="285"/>
      <c r="C130" s="474" t="s">
        <v>1035</v>
      </c>
      <c r="D130" s="475"/>
      <c r="E130" s="475"/>
      <c r="F130" s="475"/>
      <c r="G130" s="475"/>
      <c r="H130" s="475"/>
      <c r="I130" s="475"/>
      <c r="J130" s="475"/>
      <c r="L130" s="45" t="s">
        <v>871</v>
      </c>
      <c r="M130" s="45" t="s">
        <v>222</v>
      </c>
      <c r="N130" s="45">
        <v>75</v>
      </c>
      <c r="O130" s="70">
        <f>128.3+3.8+5</f>
        <v>137.10000000000002</v>
      </c>
    </row>
    <row r="131" spans="1:15" ht="18.75">
      <c r="A131" s="285" t="s">
        <v>1036</v>
      </c>
      <c r="B131" s="285"/>
      <c r="C131" s="474" t="s">
        <v>1037</v>
      </c>
      <c r="D131" s="475"/>
      <c r="E131" s="475"/>
      <c r="F131" s="475"/>
      <c r="G131" s="475"/>
      <c r="H131" s="475"/>
      <c r="I131" s="475"/>
      <c r="J131" s="475"/>
      <c r="L131" s="45" t="s">
        <v>871</v>
      </c>
      <c r="M131" s="45" t="s">
        <v>183</v>
      </c>
      <c r="N131" s="45">
        <v>75</v>
      </c>
      <c r="O131" s="70">
        <f>220+6.5</f>
        <v>226.5</v>
      </c>
    </row>
    <row r="132" spans="1:15" ht="18.75">
      <c r="A132" s="285" t="s">
        <v>1038</v>
      </c>
      <c r="B132" s="285"/>
      <c r="C132" s="474" t="s">
        <v>1039</v>
      </c>
      <c r="D132" s="475"/>
      <c r="E132" s="475"/>
      <c r="F132" s="475"/>
      <c r="G132" s="475"/>
      <c r="H132" s="475"/>
      <c r="I132" s="475"/>
      <c r="J132" s="475"/>
      <c r="L132" s="45" t="s">
        <v>183</v>
      </c>
      <c r="M132" s="45" t="s">
        <v>466</v>
      </c>
      <c r="N132" s="45">
        <v>75</v>
      </c>
      <c r="O132" s="70">
        <v>162.30000000000001</v>
      </c>
    </row>
    <row r="133" spans="1:15" ht="18.75">
      <c r="A133" s="285" t="s">
        <v>1040</v>
      </c>
      <c r="B133" s="285"/>
      <c r="C133" s="474" t="s">
        <v>1041</v>
      </c>
      <c r="D133" s="475"/>
      <c r="E133" s="475"/>
      <c r="F133" s="475"/>
      <c r="G133" s="475"/>
      <c r="H133" s="475"/>
      <c r="I133" s="475"/>
      <c r="J133" s="475"/>
      <c r="L133" s="45" t="s">
        <v>237</v>
      </c>
      <c r="M133" s="45" t="s">
        <v>222</v>
      </c>
      <c r="N133" s="45">
        <v>75</v>
      </c>
      <c r="O133" s="70">
        <v>3.6</v>
      </c>
    </row>
    <row r="134" spans="1:15" ht="18.75">
      <c r="A134" s="285" t="s">
        <v>1042</v>
      </c>
      <c r="B134" s="285"/>
      <c r="C134" s="474" t="s">
        <v>1065</v>
      </c>
      <c r="D134" s="475"/>
      <c r="E134" s="475"/>
      <c r="F134" s="475"/>
      <c r="G134" s="475"/>
      <c r="H134" s="475"/>
      <c r="I134" s="144" t="s">
        <v>1109</v>
      </c>
      <c r="J134" s="144"/>
      <c r="L134" s="45" t="s">
        <v>237</v>
      </c>
      <c r="M134" s="45" t="s">
        <v>222</v>
      </c>
      <c r="N134" s="45">
        <v>75</v>
      </c>
      <c r="O134" s="70">
        <f>122.5+3.4+3</f>
        <v>128.9</v>
      </c>
    </row>
    <row r="135" spans="1:15" ht="45">
      <c r="A135" s="27" t="s">
        <v>1044</v>
      </c>
      <c r="B135" s="27" t="s">
        <v>69</v>
      </c>
      <c r="C135" s="27" t="s">
        <v>70</v>
      </c>
      <c r="D135" s="27" t="s">
        <v>1045</v>
      </c>
      <c r="E135" s="27" t="s">
        <v>1046</v>
      </c>
      <c r="F135" s="27" t="s">
        <v>1047</v>
      </c>
      <c r="G135" s="27" t="s">
        <v>1048</v>
      </c>
      <c r="H135" s="132" t="s">
        <v>1049</v>
      </c>
      <c r="I135" s="133" t="s">
        <v>56</v>
      </c>
      <c r="J135" s="27" t="s">
        <v>1050</v>
      </c>
      <c r="L135" s="45" t="s">
        <v>237</v>
      </c>
      <c r="M135" s="45" t="s">
        <v>222</v>
      </c>
      <c r="N135" s="45">
        <v>75</v>
      </c>
      <c r="O135" s="70">
        <v>728</v>
      </c>
    </row>
    <row r="136" spans="1:15">
      <c r="A136" s="100">
        <v>1</v>
      </c>
      <c r="B136" s="45" t="s">
        <v>871</v>
      </c>
      <c r="C136" s="45" t="s">
        <v>222</v>
      </c>
      <c r="D136" s="45">
        <v>75</v>
      </c>
      <c r="E136" s="71">
        <f>128.3+3.8+5</f>
        <v>137.10000000000002</v>
      </c>
      <c r="F136" s="45">
        <v>5.5</v>
      </c>
      <c r="G136" s="45">
        <v>3.5</v>
      </c>
      <c r="H136" s="45">
        <v>1</v>
      </c>
      <c r="I136" s="45">
        <v>4.5</v>
      </c>
      <c r="J136" s="45" t="s">
        <v>1062</v>
      </c>
      <c r="L136" s="45" t="s">
        <v>466</v>
      </c>
      <c r="M136" s="45" t="s">
        <v>254</v>
      </c>
      <c r="N136" s="45">
        <v>75</v>
      </c>
      <c r="O136" s="70">
        <v>3.4</v>
      </c>
    </row>
    <row r="137" spans="1:15">
      <c r="A137" s="100">
        <f>1+A136</f>
        <v>2</v>
      </c>
      <c r="B137" s="45" t="s">
        <v>871</v>
      </c>
      <c r="C137" s="45" t="s">
        <v>183</v>
      </c>
      <c r="D137" s="45">
        <v>75</v>
      </c>
      <c r="E137" s="71">
        <f>220+6.5</f>
        <v>226.5</v>
      </c>
      <c r="F137" s="45">
        <v>5.5</v>
      </c>
      <c r="G137" s="45">
        <v>3.5</v>
      </c>
      <c r="H137" s="45">
        <v>1</v>
      </c>
      <c r="I137" s="45">
        <v>4.5</v>
      </c>
      <c r="J137" s="45" t="s">
        <v>1062</v>
      </c>
      <c r="L137" s="45" t="s">
        <v>466</v>
      </c>
      <c r="M137" s="45" t="s">
        <v>254</v>
      </c>
      <c r="N137" s="45">
        <v>75</v>
      </c>
      <c r="O137" s="70">
        <v>8.3000000000000007</v>
      </c>
    </row>
    <row r="138" spans="1:15">
      <c r="A138" s="100">
        <f t="shared" ref="A138:A201" si="2">1+A137</f>
        <v>3</v>
      </c>
      <c r="B138" s="45" t="s">
        <v>1080</v>
      </c>
      <c r="C138" s="45" t="s">
        <v>1081</v>
      </c>
      <c r="D138" s="45">
        <v>63</v>
      </c>
      <c r="E138" s="71">
        <v>1.9</v>
      </c>
      <c r="F138" s="45">
        <v>5.5</v>
      </c>
      <c r="G138" s="45">
        <v>3.5</v>
      </c>
      <c r="H138" s="45">
        <v>1</v>
      </c>
      <c r="I138" s="45">
        <v>4.5</v>
      </c>
      <c r="J138" s="45" t="s">
        <v>1062</v>
      </c>
      <c r="L138" s="45" t="s">
        <v>466</v>
      </c>
      <c r="M138" s="45" t="s">
        <v>254</v>
      </c>
      <c r="N138" s="45">
        <v>75</v>
      </c>
      <c r="O138" s="70">
        <v>265.60000000000002</v>
      </c>
    </row>
    <row r="139" spans="1:15">
      <c r="A139" s="100">
        <f t="shared" si="2"/>
        <v>4</v>
      </c>
      <c r="B139" s="45" t="s">
        <v>1080</v>
      </c>
      <c r="C139" s="45" t="s">
        <v>1081</v>
      </c>
      <c r="D139" s="45">
        <v>63</v>
      </c>
      <c r="E139" s="71">
        <v>14.5</v>
      </c>
      <c r="F139" s="45">
        <v>5.5</v>
      </c>
      <c r="G139" s="45">
        <v>3.5</v>
      </c>
      <c r="H139" s="45">
        <v>1</v>
      </c>
      <c r="I139" s="45">
        <v>4.5</v>
      </c>
      <c r="J139" s="45" t="s">
        <v>1062</v>
      </c>
      <c r="L139" s="45" t="s">
        <v>254</v>
      </c>
      <c r="M139" s="45" t="s">
        <v>464</v>
      </c>
      <c r="N139" s="45">
        <v>75</v>
      </c>
      <c r="O139" s="70">
        <v>156.19999999999999</v>
      </c>
    </row>
    <row r="140" spans="1:15">
      <c r="A140" s="100">
        <f t="shared" si="2"/>
        <v>5</v>
      </c>
      <c r="B140" s="45" t="s">
        <v>1082</v>
      </c>
      <c r="C140" s="45" t="s">
        <v>1083</v>
      </c>
      <c r="D140" s="45">
        <v>63</v>
      </c>
      <c r="E140" s="71">
        <v>42.4</v>
      </c>
      <c r="F140" s="45">
        <v>5.5</v>
      </c>
      <c r="G140" s="45">
        <v>3.5</v>
      </c>
      <c r="H140" s="45">
        <v>1</v>
      </c>
      <c r="I140" s="45">
        <v>4.5</v>
      </c>
      <c r="J140" s="45" t="s">
        <v>1062</v>
      </c>
      <c r="L140" s="45" t="s">
        <v>256</v>
      </c>
      <c r="M140" s="45" t="s">
        <v>199</v>
      </c>
      <c r="N140" s="45">
        <v>75</v>
      </c>
      <c r="O140" s="70">
        <v>111</v>
      </c>
    </row>
    <row r="141" spans="1:15">
      <c r="A141" s="100">
        <f t="shared" si="2"/>
        <v>6</v>
      </c>
      <c r="B141" s="45" t="s">
        <v>1084</v>
      </c>
      <c r="C141" s="45" t="s">
        <v>1085</v>
      </c>
      <c r="D141" s="45">
        <v>63</v>
      </c>
      <c r="E141" s="71">
        <v>10.3</v>
      </c>
      <c r="F141" s="45">
        <v>5.5</v>
      </c>
      <c r="G141" s="45">
        <v>3.5</v>
      </c>
      <c r="H141" s="45">
        <v>1</v>
      </c>
      <c r="I141" s="45">
        <v>4.5</v>
      </c>
      <c r="J141" s="45" t="s">
        <v>1062</v>
      </c>
      <c r="L141" s="45" t="s">
        <v>256</v>
      </c>
      <c r="M141" s="45" t="s">
        <v>199</v>
      </c>
      <c r="N141" s="45">
        <v>75</v>
      </c>
      <c r="O141" s="70">
        <v>3.8</v>
      </c>
    </row>
    <row r="142" spans="1:15">
      <c r="A142" s="100">
        <f t="shared" si="2"/>
        <v>7</v>
      </c>
      <c r="B142" s="45" t="s">
        <v>1079</v>
      </c>
      <c r="C142" s="45" t="s">
        <v>1086</v>
      </c>
      <c r="D142" s="45">
        <v>63</v>
      </c>
      <c r="E142" s="71">
        <v>6.4</v>
      </c>
      <c r="F142" s="45">
        <v>5.5</v>
      </c>
      <c r="G142" s="45">
        <v>3.5</v>
      </c>
      <c r="H142" s="45">
        <v>1</v>
      </c>
      <c r="I142" s="45">
        <v>4.5</v>
      </c>
      <c r="J142" s="45" t="s">
        <v>1062</v>
      </c>
      <c r="L142" s="45" t="s">
        <v>199</v>
      </c>
      <c r="M142" s="45" t="s">
        <v>254</v>
      </c>
      <c r="N142" s="45">
        <v>75</v>
      </c>
      <c r="O142" s="70">
        <v>241.9</v>
      </c>
    </row>
    <row r="143" spans="1:15">
      <c r="A143" s="100">
        <f t="shared" si="2"/>
        <v>8</v>
      </c>
      <c r="B143" s="45" t="s">
        <v>1087</v>
      </c>
      <c r="C143" s="45" t="s">
        <v>1088</v>
      </c>
      <c r="D143" s="45">
        <v>63</v>
      </c>
      <c r="E143" s="71">
        <v>31.1</v>
      </c>
      <c r="F143" s="45">
        <v>5.5</v>
      </c>
      <c r="G143" s="45">
        <v>3.5</v>
      </c>
      <c r="H143" s="45">
        <v>1</v>
      </c>
      <c r="I143" s="45">
        <v>4.5</v>
      </c>
      <c r="J143" s="45" t="s">
        <v>1062</v>
      </c>
      <c r="L143" s="45" t="s">
        <v>199</v>
      </c>
      <c r="M143" s="45" t="s">
        <v>254</v>
      </c>
      <c r="N143" s="45">
        <v>75</v>
      </c>
      <c r="O143" s="70">
        <v>3</v>
      </c>
    </row>
    <row r="144" spans="1:15">
      <c r="A144" s="100">
        <f t="shared" si="2"/>
        <v>9</v>
      </c>
      <c r="B144" s="45" t="s">
        <v>1086</v>
      </c>
      <c r="C144" s="45" t="s">
        <v>851</v>
      </c>
      <c r="D144" s="45">
        <v>63</v>
      </c>
      <c r="E144" s="71">
        <f>54+5.4</f>
        <v>59.4</v>
      </c>
      <c r="F144" s="45">
        <v>5.5</v>
      </c>
      <c r="G144" s="45">
        <v>3.5</v>
      </c>
      <c r="H144" s="45">
        <v>1</v>
      </c>
      <c r="I144" s="45">
        <v>4.5</v>
      </c>
      <c r="J144" s="45" t="s">
        <v>1062</v>
      </c>
      <c r="L144" s="45" t="s">
        <v>199</v>
      </c>
      <c r="M144" s="45" t="s">
        <v>1102</v>
      </c>
      <c r="N144" s="71">
        <v>75</v>
      </c>
      <c r="O144" s="70">
        <v>55.5</v>
      </c>
    </row>
    <row r="145" spans="1:15">
      <c r="A145" s="100">
        <f t="shared" si="2"/>
        <v>10</v>
      </c>
      <c r="B145" s="45" t="s">
        <v>1086</v>
      </c>
      <c r="C145" s="45" t="s">
        <v>851</v>
      </c>
      <c r="D145" s="45">
        <v>63</v>
      </c>
      <c r="E145" s="71">
        <v>5.6</v>
      </c>
      <c r="F145" s="45">
        <v>5.5</v>
      </c>
      <c r="G145" s="45">
        <v>3.5</v>
      </c>
      <c r="H145" s="45">
        <v>1</v>
      </c>
      <c r="I145" s="45">
        <v>4.5</v>
      </c>
      <c r="J145" s="45" t="s">
        <v>1062</v>
      </c>
      <c r="L145" s="45" t="s">
        <v>172</v>
      </c>
      <c r="M145" s="45" t="s">
        <v>1102</v>
      </c>
      <c r="N145" s="45">
        <v>75</v>
      </c>
      <c r="O145" s="70">
        <v>101.9</v>
      </c>
    </row>
    <row r="146" spans="1:15">
      <c r="A146" s="100">
        <f t="shared" si="2"/>
        <v>11</v>
      </c>
      <c r="B146" s="45" t="s">
        <v>1089</v>
      </c>
      <c r="C146" s="45" t="s">
        <v>1090</v>
      </c>
      <c r="D146" s="45">
        <v>63</v>
      </c>
      <c r="E146" s="71">
        <v>2.4</v>
      </c>
      <c r="F146" s="45">
        <v>5.5</v>
      </c>
      <c r="G146" s="45">
        <v>3.5</v>
      </c>
      <c r="H146" s="45">
        <v>1</v>
      </c>
      <c r="I146" s="45">
        <v>4.5</v>
      </c>
      <c r="J146" s="45" t="s">
        <v>1062</v>
      </c>
      <c r="L146" s="45" t="s">
        <v>1103</v>
      </c>
      <c r="M146" s="45" t="s">
        <v>1104</v>
      </c>
      <c r="N146" s="45">
        <v>75</v>
      </c>
      <c r="O146" s="70">
        <v>8.6999999999999993</v>
      </c>
    </row>
    <row r="147" spans="1:15">
      <c r="A147" s="100">
        <f t="shared" si="2"/>
        <v>12</v>
      </c>
      <c r="B147" s="45" t="s">
        <v>1089</v>
      </c>
      <c r="C147" s="45" t="s">
        <v>1090</v>
      </c>
      <c r="D147" s="45">
        <v>63</v>
      </c>
      <c r="E147" s="71">
        <v>37.1</v>
      </c>
      <c r="F147" s="45">
        <v>5.5</v>
      </c>
      <c r="G147" s="45">
        <v>3.5</v>
      </c>
      <c r="H147" s="45">
        <v>1</v>
      </c>
      <c r="I147" s="45">
        <v>4.5</v>
      </c>
      <c r="J147" s="45" t="s">
        <v>1062</v>
      </c>
      <c r="L147" s="45" t="s">
        <v>176</v>
      </c>
      <c r="M147" s="45" t="s">
        <v>1105</v>
      </c>
      <c r="N147" s="45">
        <v>75</v>
      </c>
      <c r="O147" s="70">
        <f>106.6+80.8</f>
        <v>187.39999999999998</v>
      </c>
    </row>
    <row r="148" spans="1:15">
      <c r="A148" s="100">
        <f t="shared" si="2"/>
        <v>13</v>
      </c>
      <c r="B148" s="45" t="s">
        <v>878</v>
      </c>
      <c r="C148" s="45" t="s">
        <v>1089</v>
      </c>
      <c r="D148" s="45">
        <v>63</v>
      </c>
      <c r="E148" s="71">
        <v>3.7</v>
      </c>
      <c r="F148" s="45">
        <v>5.5</v>
      </c>
      <c r="G148" s="45">
        <v>3.5</v>
      </c>
      <c r="H148" s="45">
        <v>1</v>
      </c>
      <c r="I148" s="45">
        <v>4.5</v>
      </c>
      <c r="J148" s="45" t="s">
        <v>1062</v>
      </c>
      <c r="L148" s="45" t="s">
        <v>1106</v>
      </c>
      <c r="M148" s="45" t="s">
        <v>333</v>
      </c>
      <c r="N148" s="45">
        <v>75</v>
      </c>
      <c r="O148" s="70">
        <f>5.7-0.6</f>
        <v>5.1000000000000005</v>
      </c>
    </row>
    <row r="149" spans="1:15">
      <c r="A149" s="100">
        <f t="shared" si="2"/>
        <v>14</v>
      </c>
      <c r="B149" s="45" t="s">
        <v>1089</v>
      </c>
      <c r="C149" s="45" t="s">
        <v>223</v>
      </c>
      <c r="D149" s="45">
        <v>63</v>
      </c>
      <c r="E149" s="71">
        <v>36.6</v>
      </c>
      <c r="F149" s="45">
        <v>5.5</v>
      </c>
      <c r="G149" s="45">
        <v>3.5</v>
      </c>
      <c r="H149" s="45">
        <v>1</v>
      </c>
      <c r="I149" s="45">
        <v>4.5</v>
      </c>
      <c r="J149" s="45" t="s">
        <v>1062</v>
      </c>
      <c r="L149" s="45" t="s">
        <v>1106</v>
      </c>
      <c r="M149" s="45" t="s">
        <v>333</v>
      </c>
      <c r="N149" s="45">
        <v>75</v>
      </c>
      <c r="O149" s="70">
        <v>300.60000000000002</v>
      </c>
    </row>
    <row r="150" spans="1:15">
      <c r="A150" s="100">
        <f t="shared" si="2"/>
        <v>15</v>
      </c>
      <c r="B150" s="45" t="s">
        <v>223</v>
      </c>
      <c r="C150" s="45" t="s">
        <v>463</v>
      </c>
      <c r="D150" s="45">
        <v>63</v>
      </c>
      <c r="E150" s="71">
        <f>17.1+48</f>
        <v>65.099999999999994</v>
      </c>
      <c r="F150" s="45">
        <v>5.5</v>
      </c>
      <c r="G150" s="45">
        <v>3.5</v>
      </c>
      <c r="H150" s="45">
        <v>1</v>
      </c>
      <c r="I150" s="45">
        <v>4.5</v>
      </c>
      <c r="J150" s="45" t="s">
        <v>1062</v>
      </c>
      <c r="L150" s="45" t="s">
        <v>177</v>
      </c>
      <c r="M150" s="45" t="s">
        <v>1107</v>
      </c>
      <c r="N150" s="45">
        <v>75</v>
      </c>
      <c r="O150" s="70">
        <v>34.799999999999997</v>
      </c>
    </row>
    <row r="151" spans="1:15">
      <c r="A151" s="100">
        <f t="shared" si="2"/>
        <v>16</v>
      </c>
      <c r="B151" s="45" t="s">
        <v>223</v>
      </c>
      <c r="C151" s="45" t="s">
        <v>463</v>
      </c>
      <c r="D151" s="45">
        <v>63</v>
      </c>
      <c r="E151" s="71">
        <f>43+2.7</f>
        <v>45.7</v>
      </c>
      <c r="F151" s="45">
        <v>5.5</v>
      </c>
      <c r="G151" s="45">
        <v>3.5</v>
      </c>
      <c r="H151" s="45">
        <v>1</v>
      </c>
      <c r="I151" s="45">
        <v>4.5</v>
      </c>
      <c r="J151" s="45" t="s">
        <v>1062</v>
      </c>
      <c r="L151" s="45" t="s">
        <v>391</v>
      </c>
      <c r="M151" s="45" t="s">
        <v>333</v>
      </c>
      <c r="N151" s="45">
        <v>75</v>
      </c>
      <c r="O151" s="137">
        <v>3</v>
      </c>
    </row>
    <row r="152" spans="1:15">
      <c r="A152" s="100">
        <f t="shared" si="2"/>
        <v>17</v>
      </c>
      <c r="B152" s="45" t="s">
        <v>223</v>
      </c>
      <c r="C152" s="45" t="s">
        <v>232</v>
      </c>
      <c r="D152" s="45">
        <v>63</v>
      </c>
      <c r="E152" s="71">
        <v>69.7</v>
      </c>
      <c r="F152" s="45">
        <v>5.5</v>
      </c>
      <c r="G152" s="45">
        <v>3.5</v>
      </c>
      <c r="H152" s="45">
        <v>1</v>
      </c>
      <c r="I152" s="45">
        <v>4.5</v>
      </c>
      <c r="J152" s="45" t="s">
        <v>1062</v>
      </c>
      <c r="L152" s="45" t="s">
        <v>391</v>
      </c>
      <c r="M152" s="45" t="s">
        <v>333</v>
      </c>
      <c r="N152" s="45">
        <v>75</v>
      </c>
      <c r="O152" s="137">
        <v>3.6</v>
      </c>
    </row>
    <row r="153" spans="1:15">
      <c r="A153" s="100">
        <f t="shared" si="2"/>
        <v>18</v>
      </c>
      <c r="B153" s="45" t="s">
        <v>232</v>
      </c>
      <c r="C153" s="45" t="s">
        <v>186</v>
      </c>
      <c r="D153" s="45">
        <v>63</v>
      </c>
      <c r="E153" s="71">
        <v>54.6</v>
      </c>
      <c r="F153" s="45">
        <v>5.5</v>
      </c>
      <c r="G153" s="45">
        <v>3.5</v>
      </c>
      <c r="H153" s="45">
        <v>1</v>
      </c>
      <c r="I153" s="45">
        <v>4.5</v>
      </c>
      <c r="J153" s="45" t="s">
        <v>1062</v>
      </c>
      <c r="L153" s="45" t="s">
        <v>176</v>
      </c>
      <c r="M153" s="45" t="s">
        <v>1105</v>
      </c>
      <c r="N153" s="45">
        <v>75</v>
      </c>
      <c r="O153" s="70">
        <v>5.0999999999999996</v>
      </c>
    </row>
    <row r="154" spans="1:15">
      <c r="A154" s="100">
        <f t="shared" si="2"/>
        <v>19</v>
      </c>
      <c r="B154" s="45" t="s">
        <v>232</v>
      </c>
      <c r="C154" s="45" t="s">
        <v>186</v>
      </c>
      <c r="D154" s="45">
        <v>63</v>
      </c>
      <c r="E154" s="71">
        <v>3.2</v>
      </c>
      <c r="F154" s="45">
        <v>5.5</v>
      </c>
      <c r="G154" s="45">
        <v>3.5</v>
      </c>
      <c r="H154" s="45">
        <v>1</v>
      </c>
      <c r="I154" s="45">
        <v>4.5</v>
      </c>
      <c r="J154" s="45" t="s">
        <v>1062</v>
      </c>
      <c r="L154" s="45" t="s">
        <v>199</v>
      </c>
      <c r="M154" s="45" t="s">
        <v>177</v>
      </c>
      <c r="N154" s="45">
        <v>90</v>
      </c>
      <c r="O154" s="70">
        <v>13.1</v>
      </c>
    </row>
    <row r="155" spans="1:15">
      <c r="A155" s="100">
        <f t="shared" si="2"/>
        <v>20</v>
      </c>
      <c r="B155" s="45" t="s">
        <v>232</v>
      </c>
      <c r="C155" s="45" t="s">
        <v>235</v>
      </c>
      <c r="D155" s="45">
        <v>63</v>
      </c>
      <c r="E155" s="71">
        <v>52.3</v>
      </c>
      <c r="F155" s="45">
        <v>5.5</v>
      </c>
      <c r="G155" s="45">
        <v>3.5</v>
      </c>
      <c r="H155" s="45">
        <v>1</v>
      </c>
      <c r="I155" s="45">
        <v>4.5</v>
      </c>
      <c r="J155" s="45" t="s">
        <v>1062</v>
      </c>
      <c r="L155" s="45" t="s">
        <v>177</v>
      </c>
      <c r="M155" s="45" t="s">
        <v>876</v>
      </c>
      <c r="N155" s="45">
        <v>110</v>
      </c>
      <c r="O155" s="70">
        <v>15.6</v>
      </c>
    </row>
    <row r="156" spans="1:15">
      <c r="A156" s="100">
        <f t="shared" si="2"/>
        <v>21</v>
      </c>
      <c r="B156" s="45" t="s">
        <v>235</v>
      </c>
      <c r="C156" s="45" t="s">
        <v>198</v>
      </c>
      <c r="D156" s="45">
        <v>63</v>
      </c>
      <c r="E156" s="71">
        <v>9.6</v>
      </c>
      <c r="F156" s="45">
        <v>5.5</v>
      </c>
      <c r="G156" s="45">
        <v>3.5</v>
      </c>
      <c r="H156" s="45">
        <v>1</v>
      </c>
      <c r="I156" s="45">
        <v>4.5</v>
      </c>
      <c r="J156" s="45" t="s">
        <v>1062</v>
      </c>
      <c r="L156" s="45" t="s">
        <v>876</v>
      </c>
      <c r="M156" s="45" t="s">
        <v>176</v>
      </c>
      <c r="N156" s="45">
        <v>110</v>
      </c>
      <c r="O156" s="70">
        <v>68.900000000000006</v>
      </c>
    </row>
    <row r="157" spans="1:15">
      <c r="A157" s="100">
        <f t="shared" si="2"/>
        <v>22</v>
      </c>
      <c r="B157" s="45" t="s">
        <v>235</v>
      </c>
      <c r="C157" s="45" t="s">
        <v>198</v>
      </c>
      <c r="D157" s="45">
        <v>63</v>
      </c>
      <c r="E157" s="71">
        <v>37</v>
      </c>
      <c r="F157" s="45">
        <v>5.5</v>
      </c>
      <c r="G157" s="45">
        <v>3.5</v>
      </c>
      <c r="H157" s="45">
        <v>1</v>
      </c>
      <c r="I157" s="45">
        <v>4.5</v>
      </c>
      <c r="J157" s="45" t="s">
        <v>1062</v>
      </c>
      <c r="L157" s="45" t="s">
        <v>182</v>
      </c>
      <c r="M157" s="45" t="s">
        <v>176</v>
      </c>
      <c r="N157" s="45">
        <v>125</v>
      </c>
      <c r="O157" s="70">
        <v>29.6</v>
      </c>
    </row>
    <row r="158" spans="1:15">
      <c r="A158" s="100">
        <f t="shared" si="2"/>
        <v>23</v>
      </c>
      <c r="B158" s="45" t="s">
        <v>235</v>
      </c>
      <c r="C158" s="45" t="s">
        <v>1091</v>
      </c>
      <c r="D158" s="45">
        <v>63</v>
      </c>
      <c r="E158" s="71">
        <v>284</v>
      </c>
      <c r="F158" s="45">
        <v>5.5</v>
      </c>
      <c r="G158" s="45">
        <v>3.5</v>
      </c>
      <c r="H158" s="45">
        <v>1</v>
      </c>
      <c r="I158" s="45">
        <v>4.5</v>
      </c>
      <c r="J158" s="45" t="s">
        <v>1062</v>
      </c>
    </row>
    <row r="159" spans="1:15">
      <c r="A159" s="100">
        <f t="shared" si="2"/>
        <v>24</v>
      </c>
      <c r="B159" s="45" t="s">
        <v>205</v>
      </c>
      <c r="C159" s="45" t="s">
        <v>1092</v>
      </c>
      <c r="D159" s="45">
        <v>63</v>
      </c>
      <c r="E159" s="71">
        <v>3.3</v>
      </c>
      <c r="F159" s="45">
        <v>5.5</v>
      </c>
      <c r="G159" s="45">
        <v>3.5</v>
      </c>
      <c r="H159" s="45">
        <v>1</v>
      </c>
      <c r="I159" s="45">
        <v>4.5</v>
      </c>
      <c r="J159" s="45" t="s">
        <v>1062</v>
      </c>
    </row>
    <row r="160" spans="1:15">
      <c r="A160" s="100">
        <f t="shared" si="2"/>
        <v>25</v>
      </c>
      <c r="B160" s="45" t="s">
        <v>205</v>
      </c>
      <c r="C160" s="45" t="s">
        <v>1092</v>
      </c>
      <c r="D160" s="45">
        <v>63</v>
      </c>
      <c r="E160" s="71">
        <v>8.1</v>
      </c>
      <c r="F160" s="45">
        <v>5.5</v>
      </c>
      <c r="G160" s="45">
        <v>3.5</v>
      </c>
      <c r="H160" s="45">
        <v>1</v>
      </c>
      <c r="I160" s="45">
        <v>4.5</v>
      </c>
      <c r="J160" s="45" t="s">
        <v>1062</v>
      </c>
    </row>
    <row r="161" spans="1:10">
      <c r="A161" s="100">
        <f t="shared" si="2"/>
        <v>26</v>
      </c>
      <c r="B161" s="45" t="s">
        <v>205</v>
      </c>
      <c r="C161" s="45" t="s">
        <v>1092</v>
      </c>
      <c r="D161" s="45">
        <v>63</v>
      </c>
      <c r="E161" s="71">
        <v>6.9</v>
      </c>
      <c r="F161" s="45">
        <v>5.5</v>
      </c>
      <c r="G161" s="45">
        <v>3.5</v>
      </c>
      <c r="H161" s="45">
        <v>1</v>
      </c>
      <c r="I161" s="45">
        <v>4.5</v>
      </c>
      <c r="J161" s="45" t="s">
        <v>1062</v>
      </c>
    </row>
    <row r="162" spans="1:10">
      <c r="A162" s="100">
        <f t="shared" si="2"/>
        <v>27</v>
      </c>
      <c r="B162" s="45" t="s">
        <v>1092</v>
      </c>
      <c r="C162" s="45" t="s">
        <v>1093</v>
      </c>
      <c r="D162" s="45">
        <v>63</v>
      </c>
      <c r="E162" s="71">
        <v>2.2000000000000002</v>
      </c>
      <c r="F162" s="45">
        <v>5.5</v>
      </c>
      <c r="G162" s="45">
        <v>3.5</v>
      </c>
      <c r="H162" s="45">
        <v>1</v>
      </c>
      <c r="I162" s="45">
        <v>4.5</v>
      </c>
      <c r="J162" s="45" t="s">
        <v>1062</v>
      </c>
    </row>
    <row r="163" spans="1:10">
      <c r="A163" s="100">
        <f t="shared" si="2"/>
        <v>28</v>
      </c>
      <c r="B163" s="45" t="s">
        <v>1092</v>
      </c>
      <c r="C163" s="45" t="s">
        <v>1093</v>
      </c>
      <c r="D163" s="45">
        <v>63</v>
      </c>
      <c r="E163" s="71">
        <v>20.399999999999999</v>
      </c>
      <c r="F163" s="45">
        <v>5.5</v>
      </c>
      <c r="G163" s="45">
        <v>3.5</v>
      </c>
      <c r="H163" s="45">
        <v>1</v>
      </c>
      <c r="I163" s="45">
        <v>4.5</v>
      </c>
      <c r="J163" s="45" t="s">
        <v>1062</v>
      </c>
    </row>
    <row r="164" spans="1:10">
      <c r="A164" s="100">
        <f t="shared" si="2"/>
        <v>29</v>
      </c>
      <c r="B164" s="45" t="s">
        <v>1094</v>
      </c>
      <c r="C164" s="45" t="s">
        <v>218</v>
      </c>
      <c r="D164" s="45">
        <v>63</v>
      </c>
      <c r="E164" s="71">
        <v>19.100000000000001</v>
      </c>
      <c r="F164" s="45">
        <v>5.5</v>
      </c>
      <c r="G164" s="45">
        <v>3.5</v>
      </c>
      <c r="H164" s="45">
        <v>1</v>
      </c>
      <c r="I164" s="45">
        <v>4.5</v>
      </c>
      <c r="J164" s="45" t="s">
        <v>1062</v>
      </c>
    </row>
    <row r="165" spans="1:10">
      <c r="A165" s="100">
        <f t="shared" si="2"/>
        <v>30</v>
      </c>
      <c r="B165" s="45" t="s">
        <v>218</v>
      </c>
      <c r="C165" s="45" t="s">
        <v>468</v>
      </c>
      <c r="D165" s="45">
        <v>63</v>
      </c>
      <c r="E165" s="71">
        <v>29.5</v>
      </c>
      <c r="F165" s="45">
        <v>5.5</v>
      </c>
      <c r="G165" s="45">
        <v>3.5</v>
      </c>
      <c r="H165" s="45">
        <v>1</v>
      </c>
      <c r="I165" s="45">
        <v>4.5</v>
      </c>
      <c r="J165" s="45" t="s">
        <v>1062</v>
      </c>
    </row>
    <row r="166" spans="1:10">
      <c r="A166" s="100">
        <f t="shared" si="2"/>
        <v>31</v>
      </c>
      <c r="B166" s="45" t="s">
        <v>468</v>
      </c>
      <c r="C166" s="45" t="s">
        <v>226</v>
      </c>
      <c r="D166" s="45">
        <v>63</v>
      </c>
      <c r="E166" s="71">
        <f>54.2+34</f>
        <v>88.2</v>
      </c>
      <c r="F166" s="45">
        <v>5.5</v>
      </c>
      <c r="G166" s="45">
        <v>3.5</v>
      </c>
      <c r="H166" s="45">
        <v>1</v>
      </c>
      <c r="I166" s="45">
        <v>4.5</v>
      </c>
      <c r="J166" s="45" t="s">
        <v>1062</v>
      </c>
    </row>
    <row r="167" spans="1:10">
      <c r="A167" s="100">
        <f t="shared" si="2"/>
        <v>32</v>
      </c>
      <c r="B167" s="45" t="s">
        <v>468</v>
      </c>
      <c r="C167" s="45" t="s">
        <v>226</v>
      </c>
      <c r="D167" s="45">
        <v>63</v>
      </c>
      <c r="E167" s="71">
        <v>53.1</v>
      </c>
      <c r="F167" s="45">
        <v>5.5</v>
      </c>
      <c r="G167" s="45">
        <v>3.5</v>
      </c>
      <c r="H167" s="45">
        <v>1</v>
      </c>
      <c r="I167" s="45">
        <v>4.5</v>
      </c>
      <c r="J167" s="45" t="s">
        <v>1062</v>
      </c>
    </row>
    <row r="168" spans="1:10">
      <c r="A168" s="100">
        <f t="shared" si="2"/>
        <v>33</v>
      </c>
      <c r="B168" s="45" t="s">
        <v>468</v>
      </c>
      <c r="C168" s="45" t="s">
        <v>935</v>
      </c>
      <c r="D168" s="45">
        <v>63</v>
      </c>
      <c r="E168" s="71">
        <v>25.4</v>
      </c>
      <c r="F168" s="45">
        <v>5.5</v>
      </c>
      <c r="G168" s="45">
        <v>3.5</v>
      </c>
      <c r="H168" s="45">
        <v>1</v>
      </c>
      <c r="I168" s="45">
        <v>4.5</v>
      </c>
      <c r="J168" s="45" t="s">
        <v>1062</v>
      </c>
    </row>
    <row r="169" spans="1:10">
      <c r="A169" s="100">
        <f t="shared" si="2"/>
        <v>34</v>
      </c>
      <c r="B169" s="45" t="s">
        <v>468</v>
      </c>
      <c r="C169" s="45" t="s">
        <v>935</v>
      </c>
      <c r="D169" s="45">
        <v>63</v>
      </c>
      <c r="E169" s="131">
        <f>41.8+13.3</f>
        <v>55.099999999999994</v>
      </c>
      <c r="F169" s="45">
        <v>5.5</v>
      </c>
      <c r="G169" s="45">
        <v>3.5</v>
      </c>
      <c r="H169" s="45">
        <v>1</v>
      </c>
      <c r="I169" s="45">
        <v>4.5</v>
      </c>
      <c r="J169" s="45" t="s">
        <v>1062</v>
      </c>
    </row>
    <row r="170" spans="1:10">
      <c r="A170" s="100">
        <f t="shared" si="2"/>
        <v>35</v>
      </c>
      <c r="B170" s="45" t="s">
        <v>221</v>
      </c>
      <c r="C170" s="45" t="s">
        <v>935</v>
      </c>
      <c r="D170" s="45">
        <v>63</v>
      </c>
      <c r="E170" s="71">
        <v>33.9</v>
      </c>
      <c r="F170" s="45">
        <v>5.5</v>
      </c>
      <c r="G170" s="45">
        <v>3.5</v>
      </c>
      <c r="H170" s="45">
        <v>1</v>
      </c>
      <c r="I170" s="45">
        <v>4.5</v>
      </c>
      <c r="J170" s="45" t="s">
        <v>1062</v>
      </c>
    </row>
    <row r="171" spans="1:10">
      <c r="A171" s="100">
        <f t="shared" si="2"/>
        <v>36</v>
      </c>
      <c r="B171" s="45" t="s">
        <v>935</v>
      </c>
      <c r="C171" s="45" t="s">
        <v>263</v>
      </c>
      <c r="D171" s="45">
        <v>63</v>
      </c>
      <c r="E171" s="71">
        <v>34</v>
      </c>
      <c r="F171" s="45">
        <v>5.5</v>
      </c>
      <c r="G171" s="45">
        <v>3.5</v>
      </c>
      <c r="H171" s="45">
        <v>1</v>
      </c>
      <c r="I171" s="45">
        <v>4.5</v>
      </c>
      <c r="J171" s="45" t="s">
        <v>1062</v>
      </c>
    </row>
    <row r="172" spans="1:10">
      <c r="A172" s="100">
        <f t="shared" si="2"/>
        <v>37</v>
      </c>
      <c r="B172" s="45" t="s">
        <v>264</v>
      </c>
      <c r="C172" s="45" t="s">
        <v>1095</v>
      </c>
      <c r="D172" s="45">
        <v>63</v>
      </c>
      <c r="E172" s="71">
        <v>126.4</v>
      </c>
      <c r="F172" s="45">
        <v>5.5</v>
      </c>
      <c r="G172" s="45">
        <v>3.5</v>
      </c>
      <c r="H172" s="45">
        <v>1</v>
      </c>
      <c r="I172" s="45">
        <v>4.5</v>
      </c>
      <c r="J172" s="45" t="s">
        <v>1062</v>
      </c>
    </row>
    <row r="173" spans="1:10">
      <c r="A173" s="100">
        <f t="shared" si="2"/>
        <v>38</v>
      </c>
      <c r="B173" s="45" t="s">
        <v>1095</v>
      </c>
      <c r="C173" s="45" t="s">
        <v>845</v>
      </c>
      <c r="D173" s="45">
        <v>63</v>
      </c>
      <c r="E173" s="71">
        <f>40.2+96.4</f>
        <v>136.60000000000002</v>
      </c>
      <c r="F173" s="45">
        <v>5.5</v>
      </c>
      <c r="G173" s="45">
        <v>3.5</v>
      </c>
      <c r="H173" s="45">
        <v>1</v>
      </c>
      <c r="I173" s="45">
        <v>4.5</v>
      </c>
      <c r="J173" s="45" t="s">
        <v>1062</v>
      </c>
    </row>
    <row r="174" spans="1:10">
      <c r="A174" s="100">
        <f t="shared" si="2"/>
        <v>39</v>
      </c>
      <c r="B174" s="45" t="s">
        <v>1095</v>
      </c>
      <c r="C174" s="45" t="s">
        <v>845</v>
      </c>
      <c r="D174" s="45">
        <v>63</v>
      </c>
      <c r="E174" s="71">
        <v>57.1</v>
      </c>
      <c r="F174" s="45">
        <v>5.5</v>
      </c>
      <c r="G174" s="45">
        <v>3.5</v>
      </c>
      <c r="H174" s="45">
        <v>1</v>
      </c>
      <c r="I174" s="45">
        <v>4.5</v>
      </c>
      <c r="J174" s="45" t="s">
        <v>1062</v>
      </c>
    </row>
    <row r="175" spans="1:10">
      <c r="A175" s="100">
        <f t="shared" si="2"/>
        <v>40</v>
      </c>
      <c r="B175" s="45" t="s">
        <v>845</v>
      </c>
      <c r="C175" s="45" t="s">
        <v>891</v>
      </c>
      <c r="D175" s="45">
        <v>63</v>
      </c>
      <c r="E175" s="71">
        <v>55.2</v>
      </c>
      <c r="F175" s="45">
        <v>5.5</v>
      </c>
      <c r="G175" s="45">
        <v>3.5</v>
      </c>
      <c r="H175" s="45">
        <v>1</v>
      </c>
      <c r="I175" s="45">
        <v>4.5</v>
      </c>
      <c r="J175" s="45" t="s">
        <v>1062</v>
      </c>
    </row>
    <row r="176" spans="1:10">
      <c r="A176" s="100">
        <f t="shared" si="2"/>
        <v>41</v>
      </c>
      <c r="B176" s="45" t="s">
        <v>1095</v>
      </c>
      <c r="C176" s="45" t="s">
        <v>237</v>
      </c>
      <c r="D176" s="45">
        <v>63</v>
      </c>
      <c r="E176" s="71">
        <f>74.7+2.7</f>
        <v>77.400000000000006</v>
      </c>
      <c r="F176" s="45">
        <v>5.5</v>
      </c>
      <c r="G176" s="45">
        <v>3.5</v>
      </c>
      <c r="H176" s="45">
        <v>1</v>
      </c>
      <c r="I176" s="45">
        <v>4.5</v>
      </c>
      <c r="J176" s="45" t="s">
        <v>1062</v>
      </c>
    </row>
    <row r="177" spans="1:10">
      <c r="A177" s="100">
        <f t="shared" si="2"/>
        <v>42</v>
      </c>
      <c r="B177" s="45" t="s">
        <v>237</v>
      </c>
      <c r="C177" s="45" t="s">
        <v>205</v>
      </c>
      <c r="D177" s="45">
        <v>63</v>
      </c>
      <c r="E177" s="71">
        <v>3</v>
      </c>
      <c r="F177" s="45">
        <v>5.5</v>
      </c>
      <c r="G177" s="45">
        <v>3.5</v>
      </c>
      <c r="H177" s="45">
        <v>1</v>
      </c>
      <c r="I177" s="45">
        <v>4.5</v>
      </c>
      <c r="J177" s="45" t="s">
        <v>1062</v>
      </c>
    </row>
    <row r="178" spans="1:10">
      <c r="A178" s="100">
        <f t="shared" si="2"/>
        <v>43</v>
      </c>
      <c r="B178" s="45" t="s">
        <v>237</v>
      </c>
      <c r="C178" s="45" t="s">
        <v>205</v>
      </c>
      <c r="D178" s="45">
        <v>63</v>
      </c>
      <c r="E178" s="71">
        <f>115.7+2.5</f>
        <v>118.2</v>
      </c>
      <c r="F178" s="45">
        <v>5.5</v>
      </c>
      <c r="G178" s="45">
        <v>3.5</v>
      </c>
      <c r="H178" s="45">
        <v>1</v>
      </c>
      <c r="I178" s="45">
        <v>4.5</v>
      </c>
      <c r="J178" s="45" t="s">
        <v>1062</v>
      </c>
    </row>
    <row r="179" spans="1:10">
      <c r="A179" s="100">
        <f t="shared" si="2"/>
        <v>44</v>
      </c>
      <c r="B179" s="45" t="s">
        <v>203</v>
      </c>
      <c r="C179" s="45" t="s">
        <v>871</v>
      </c>
      <c r="D179" s="45">
        <v>63</v>
      </c>
      <c r="E179" s="71">
        <v>128.80000000000001</v>
      </c>
      <c r="F179" s="45">
        <v>5.5</v>
      </c>
      <c r="G179" s="45">
        <v>3.5</v>
      </c>
      <c r="H179" s="45">
        <v>1</v>
      </c>
      <c r="I179" s="45">
        <v>4.5</v>
      </c>
      <c r="J179" s="45" t="s">
        <v>1062</v>
      </c>
    </row>
    <row r="180" spans="1:10">
      <c r="A180" s="100">
        <f t="shared" si="2"/>
        <v>45</v>
      </c>
      <c r="B180" s="45" t="s">
        <v>222</v>
      </c>
      <c r="C180" s="45" t="s">
        <v>210</v>
      </c>
      <c r="D180" s="45">
        <v>63</v>
      </c>
      <c r="E180" s="71">
        <f>160+6.3</f>
        <v>166.3</v>
      </c>
      <c r="F180" s="45">
        <v>5.5</v>
      </c>
      <c r="G180" s="45">
        <v>3.5</v>
      </c>
      <c r="H180" s="45">
        <v>1</v>
      </c>
      <c r="I180" s="45">
        <v>4.5</v>
      </c>
      <c r="J180" s="45" t="s">
        <v>1062</v>
      </c>
    </row>
    <row r="181" spans="1:10">
      <c r="A181" s="100">
        <f t="shared" si="2"/>
        <v>46</v>
      </c>
      <c r="B181" s="45" t="s">
        <v>183</v>
      </c>
      <c r="C181" s="45" t="s">
        <v>210</v>
      </c>
      <c r="D181" s="45">
        <v>63</v>
      </c>
      <c r="E181" s="71">
        <f>156+5</f>
        <v>161</v>
      </c>
      <c r="F181" s="45">
        <v>5.5</v>
      </c>
      <c r="G181" s="45">
        <v>3.5</v>
      </c>
      <c r="H181" s="45">
        <v>1</v>
      </c>
      <c r="I181" s="45">
        <v>4.5</v>
      </c>
      <c r="J181" s="45" t="s">
        <v>1062</v>
      </c>
    </row>
    <row r="182" spans="1:10">
      <c r="A182" s="100">
        <f t="shared" si="2"/>
        <v>47</v>
      </c>
      <c r="B182" s="45" t="s">
        <v>464</v>
      </c>
      <c r="C182" s="45" t="s">
        <v>922</v>
      </c>
      <c r="D182" s="45">
        <v>63</v>
      </c>
      <c r="E182" s="71">
        <v>115.1</v>
      </c>
      <c r="F182" s="45">
        <v>5.5</v>
      </c>
      <c r="G182" s="45">
        <v>3.5</v>
      </c>
      <c r="H182" s="45">
        <v>1</v>
      </c>
      <c r="I182" s="45">
        <v>4.5</v>
      </c>
      <c r="J182" s="45" t="s">
        <v>1062</v>
      </c>
    </row>
    <row r="183" spans="1:10">
      <c r="A183" s="100">
        <f t="shared" si="2"/>
        <v>48</v>
      </c>
      <c r="B183" s="45" t="s">
        <v>464</v>
      </c>
      <c r="C183" s="45" t="s">
        <v>1096</v>
      </c>
      <c r="D183" s="45">
        <v>63</v>
      </c>
      <c r="E183" s="71">
        <v>169</v>
      </c>
      <c r="F183" s="45">
        <v>5.5</v>
      </c>
      <c r="G183" s="45">
        <v>3.5</v>
      </c>
      <c r="H183" s="45">
        <v>1</v>
      </c>
      <c r="I183" s="45">
        <v>4.5</v>
      </c>
      <c r="J183" s="45" t="s">
        <v>1062</v>
      </c>
    </row>
    <row r="184" spans="1:10">
      <c r="A184" s="100">
        <f t="shared" si="2"/>
        <v>49</v>
      </c>
      <c r="B184" s="45" t="s">
        <v>1096</v>
      </c>
      <c r="C184" s="45" t="s">
        <v>1097</v>
      </c>
      <c r="D184" s="45">
        <v>63</v>
      </c>
      <c r="E184" s="71">
        <v>27</v>
      </c>
      <c r="F184" s="45">
        <v>5.5</v>
      </c>
      <c r="G184" s="45">
        <v>3.5</v>
      </c>
      <c r="H184" s="45">
        <v>1</v>
      </c>
      <c r="I184" s="45">
        <v>4.5</v>
      </c>
      <c r="J184" s="45" t="s">
        <v>1062</v>
      </c>
    </row>
    <row r="185" spans="1:10">
      <c r="A185" s="100">
        <f t="shared" si="2"/>
        <v>50</v>
      </c>
      <c r="B185" s="45" t="s">
        <v>1096</v>
      </c>
      <c r="C185" s="45" t="s">
        <v>839</v>
      </c>
      <c r="D185" s="45">
        <v>63</v>
      </c>
      <c r="E185" s="71">
        <v>12.5</v>
      </c>
      <c r="F185" s="45">
        <v>5.5</v>
      </c>
      <c r="G185" s="45">
        <v>3.5</v>
      </c>
      <c r="H185" s="45">
        <v>1</v>
      </c>
      <c r="I185" s="45">
        <v>4.5</v>
      </c>
      <c r="J185" s="45" t="s">
        <v>1062</v>
      </c>
    </row>
    <row r="186" spans="1:10">
      <c r="A186" s="100">
        <f t="shared" si="2"/>
        <v>51</v>
      </c>
      <c r="B186" s="45" t="s">
        <v>839</v>
      </c>
      <c r="C186" s="45" t="s">
        <v>846</v>
      </c>
      <c r="D186" s="45">
        <v>63</v>
      </c>
      <c r="E186" s="71">
        <f>4.3+18</f>
        <v>22.3</v>
      </c>
      <c r="F186" s="45">
        <v>5.5</v>
      </c>
      <c r="G186" s="45">
        <v>3.5</v>
      </c>
      <c r="H186" s="45">
        <v>1</v>
      </c>
      <c r="I186" s="45">
        <v>4.5</v>
      </c>
      <c r="J186" s="45" t="s">
        <v>1062</v>
      </c>
    </row>
    <row r="187" spans="1:10">
      <c r="A187" s="100">
        <f t="shared" si="2"/>
        <v>52</v>
      </c>
      <c r="B187" s="45" t="s">
        <v>839</v>
      </c>
      <c r="C187" s="45" t="s">
        <v>846</v>
      </c>
      <c r="D187" s="45">
        <v>63</v>
      </c>
      <c r="E187" s="71">
        <f>16.2+4.4</f>
        <v>20.6</v>
      </c>
      <c r="F187" s="45">
        <v>5.5</v>
      </c>
      <c r="G187" s="45">
        <v>3.5</v>
      </c>
      <c r="H187" s="45">
        <v>1</v>
      </c>
      <c r="I187" s="45">
        <v>4.5</v>
      </c>
      <c r="J187" s="45" t="s">
        <v>1062</v>
      </c>
    </row>
    <row r="188" spans="1:10">
      <c r="A188" s="100">
        <f t="shared" si="2"/>
        <v>53</v>
      </c>
      <c r="B188" s="45" t="s">
        <v>839</v>
      </c>
      <c r="C188" s="45" t="s">
        <v>851</v>
      </c>
      <c r="D188" s="45">
        <v>63</v>
      </c>
      <c r="E188" s="71">
        <v>12</v>
      </c>
      <c r="F188" s="45">
        <v>5.5</v>
      </c>
      <c r="G188" s="45">
        <v>3.5</v>
      </c>
      <c r="H188" s="45">
        <v>1</v>
      </c>
      <c r="I188" s="45">
        <v>4.5</v>
      </c>
      <c r="J188" s="45" t="s">
        <v>1062</v>
      </c>
    </row>
    <row r="189" spans="1:10">
      <c r="A189" s="100">
        <f t="shared" si="2"/>
        <v>54</v>
      </c>
      <c r="B189" s="45" t="s">
        <v>839</v>
      </c>
      <c r="C189" s="45" t="s">
        <v>851</v>
      </c>
      <c r="D189" s="45">
        <v>63</v>
      </c>
      <c r="E189" s="71">
        <v>21</v>
      </c>
      <c r="F189" s="45">
        <v>5.5</v>
      </c>
      <c r="G189" s="45">
        <v>3.5</v>
      </c>
      <c r="H189" s="45">
        <v>1</v>
      </c>
      <c r="I189" s="45">
        <v>4.5</v>
      </c>
      <c r="J189" s="45" t="s">
        <v>1062</v>
      </c>
    </row>
    <row r="190" spans="1:10">
      <c r="A190" s="100">
        <f t="shared" si="2"/>
        <v>55</v>
      </c>
      <c r="B190" s="45" t="s">
        <v>839</v>
      </c>
      <c r="C190" s="45" t="s">
        <v>851</v>
      </c>
      <c r="D190" s="45">
        <v>63</v>
      </c>
      <c r="E190" s="71">
        <v>19.8</v>
      </c>
      <c r="F190" s="45">
        <v>5.5</v>
      </c>
      <c r="G190" s="45">
        <v>3.5</v>
      </c>
      <c r="H190" s="45">
        <v>1</v>
      </c>
      <c r="I190" s="45">
        <v>4.5</v>
      </c>
      <c r="J190" s="45" t="s">
        <v>1062</v>
      </c>
    </row>
    <row r="191" spans="1:10">
      <c r="A191" s="100">
        <f t="shared" si="2"/>
        <v>56</v>
      </c>
      <c r="B191" s="45" t="s">
        <v>839</v>
      </c>
      <c r="C191" s="45" t="s">
        <v>851</v>
      </c>
      <c r="D191" s="45">
        <v>63</v>
      </c>
      <c r="E191" s="71">
        <v>91</v>
      </c>
      <c r="F191" s="45">
        <v>5.5</v>
      </c>
      <c r="G191" s="45">
        <v>3.5</v>
      </c>
      <c r="H191" s="45">
        <v>1</v>
      </c>
      <c r="I191" s="45">
        <v>4.5</v>
      </c>
      <c r="J191" s="45" t="s">
        <v>1062</v>
      </c>
    </row>
    <row r="192" spans="1:10">
      <c r="A192" s="100">
        <f t="shared" si="2"/>
        <v>57</v>
      </c>
      <c r="B192" s="45" t="s">
        <v>255</v>
      </c>
      <c r="C192" s="45" t="s">
        <v>247</v>
      </c>
      <c r="D192" s="45">
        <v>63</v>
      </c>
      <c r="E192" s="71">
        <v>13.2</v>
      </c>
      <c r="F192" s="45">
        <v>5.5</v>
      </c>
      <c r="G192" s="45">
        <v>3.5</v>
      </c>
      <c r="H192" s="45">
        <v>1</v>
      </c>
      <c r="I192" s="45">
        <v>4.5</v>
      </c>
      <c r="J192" s="45" t="s">
        <v>1062</v>
      </c>
    </row>
    <row r="193" spans="1:10">
      <c r="A193" s="100">
        <f t="shared" si="2"/>
        <v>58</v>
      </c>
      <c r="B193" s="45" t="s">
        <v>255</v>
      </c>
      <c r="C193" s="45" t="s">
        <v>247</v>
      </c>
      <c r="D193" s="45">
        <v>63</v>
      </c>
      <c r="E193" s="71">
        <v>32.200000000000003</v>
      </c>
      <c r="F193" s="45">
        <v>5.5</v>
      </c>
      <c r="G193" s="45">
        <v>3.5</v>
      </c>
      <c r="H193" s="45">
        <v>1</v>
      </c>
      <c r="I193" s="45">
        <v>4.5</v>
      </c>
      <c r="J193" s="45" t="s">
        <v>1062</v>
      </c>
    </row>
    <row r="194" spans="1:10">
      <c r="A194" s="100">
        <f t="shared" si="2"/>
        <v>59</v>
      </c>
      <c r="B194" s="45" t="s">
        <v>247</v>
      </c>
      <c r="C194" s="45" t="s">
        <v>851</v>
      </c>
      <c r="D194" s="45">
        <v>63</v>
      </c>
      <c r="E194" s="71">
        <v>30.5</v>
      </c>
      <c r="F194" s="45">
        <v>5.5</v>
      </c>
      <c r="G194" s="45">
        <v>3.5</v>
      </c>
      <c r="H194" s="45">
        <v>1</v>
      </c>
      <c r="I194" s="45">
        <v>4.5</v>
      </c>
      <c r="J194" s="45" t="s">
        <v>1062</v>
      </c>
    </row>
    <row r="195" spans="1:10">
      <c r="A195" s="100">
        <f t="shared" si="2"/>
        <v>60</v>
      </c>
      <c r="B195" s="45" t="s">
        <v>247</v>
      </c>
      <c r="C195" s="45" t="s">
        <v>1098</v>
      </c>
      <c r="D195" s="45">
        <v>63</v>
      </c>
      <c r="E195" s="71">
        <v>11.6</v>
      </c>
      <c r="F195" s="45">
        <v>5.5</v>
      </c>
      <c r="G195" s="45">
        <v>3.5</v>
      </c>
      <c r="H195" s="45">
        <v>1</v>
      </c>
      <c r="I195" s="45">
        <v>4.5</v>
      </c>
      <c r="J195" s="45" t="s">
        <v>1062</v>
      </c>
    </row>
    <row r="196" spans="1:10">
      <c r="A196" s="100">
        <f t="shared" si="2"/>
        <v>61</v>
      </c>
      <c r="B196" s="45" t="s">
        <v>247</v>
      </c>
      <c r="C196" s="45" t="s">
        <v>1098</v>
      </c>
      <c r="D196" s="45">
        <v>63</v>
      </c>
      <c r="E196" s="71">
        <v>52.5</v>
      </c>
      <c r="F196" s="45">
        <v>5.5</v>
      </c>
      <c r="G196" s="45">
        <v>3.5</v>
      </c>
      <c r="H196" s="45">
        <v>1</v>
      </c>
      <c r="I196" s="45">
        <v>4.5</v>
      </c>
      <c r="J196" s="45" t="s">
        <v>1062</v>
      </c>
    </row>
    <row r="197" spans="1:10">
      <c r="A197" s="100">
        <f t="shared" si="2"/>
        <v>62</v>
      </c>
      <c r="B197" s="45" t="s">
        <v>1098</v>
      </c>
      <c r="C197" s="45" t="s">
        <v>1099</v>
      </c>
      <c r="D197" s="45">
        <v>63</v>
      </c>
      <c r="E197" s="71">
        <v>13.6</v>
      </c>
      <c r="F197" s="45">
        <v>5.5</v>
      </c>
      <c r="G197" s="45">
        <v>3.5</v>
      </c>
      <c r="H197" s="45">
        <v>1</v>
      </c>
      <c r="I197" s="45">
        <v>4.5</v>
      </c>
      <c r="J197" s="45" t="s">
        <v>1062</v>
      </c>
    </row>
    <row r="198" spans="1:10">
      <c r="A198" s="100">
        <f t="shared" si="2"/>
        <v>63</v>
      </c>
      <c r="B198" s="45" t="s">
        <v>1098</v>
      </c>
      <c r="C198" s="45" t="s">
        <v>256</v>
      </c>
      <c r="D198" s="45">
        <v>63</v>
      </c>
      <c r="E198" s="71">
        <v>46.2</v>
      </c>
      <c r="F198" s="45">
        <v>5.5</v>
      </c>
      <c r="G198" s="45">
        <v>3.5</v>
      </c>
      <c r="H198" s="45">
        <v>1</v>
      </c>
      <c r="I198" s="45">
        <v>4.5</v>
      </c>
      <c r="J198" s="45" t="s">
        <v>1062</v>
      </c>
    </row>
    <row r="199" spans="1:10">
      <c r="A199" s="100">
        <f t="shared" si="2"/>
        <v>64</v>
      </c>
      <c r="B199" s="45" t="s">
        <v>389</v>
      </c>
      <c r="C199" s="45" t="s">
        <v>313</v>
      </c>
      <c r="D199" s="45">
        <v>63</v>
      </c>
      <c r="E199" s="71">
        <v>29.5</v>
      </c>
      <c r="F199" s="45">
        <v>5.5</v>
      </c>
      <c r="G199" s="45">
        <v>3.5</v>
      </c>
      <c r="H199" s="45">
        <v>1</v>
      </c>
      <c r="I199" s="45">
        <v>4.5</v>
      </c>
      <c r="J199" s="45" t="s">
        <v>1062</v>
      </c>
    </row>
    <row r="200" spans="1:10">
      <c r="A200" s="100">
        <f t="shared" si="2"/>
        <v>65</v>
      </c>
      <c r="B200" s="45" t="s">
        <v>1004</v>
      </c>
      <c r="C200" s="45" t="s">
        <v>336</v>
      </c>
      <c r="D200" s="45">
        <v>63</v>
      </c>
      <c r="E200" s="71">
        <v>35</v>
      </c>
      <c r="F200" s="45">
        <v>5.5</v>
      </c>
      <c r="G200" s="45">
        <v>3.5</v>
      </c>
      <c r="H200" s="45">
        <v>1</v>
      </c>
      <c r="I200" s="45">
        <v>4.5</v>
      </c>
      <c r="J200" s="45" t="s">
        <v>1062</v>
      </c>
    </row>
    <row r="201" spans="1:10">
      <c r="A201" s="100">
        <f t="shared" si="2"/>
        <v>66</v>
      </c>
      <c r="B201" s="45" t="s">
        <v>1100</v>
      </c>
      <c r="C201" s="45" t="s">
        <v>1101</v>
      </c>
      <c r="D201" s="45">
        <v>63</v>
      </c>
      <c r="E201" s="71">
        <v>63.8</v>
      </c>
      <c r="F201" s="45">
        <v>5.5</v>
      </c>
      <c r="G201" s="45">
        <v>3.5</v>
      </c>
      <c r="H201" s="45">
        <v>1</v>
      </c>
      <c r="I201" s="45">
        <v>4.5</v>
      </c>
      <c r="J201" s="45" t="s">
        <v>1062</v>
      </c>
    </row>
    <row r="202" spans="1:10" ht="15.75">
      <c r="A202" s="134" t="s">
        <v>1055</v>
      </c>
      <c r="B202" s="45"/>
      <c r="C202" s="45"/>
      <c r="D202" s="45"/>
      <c r="E202" s="143" t="s">
        <v>1056</v>
      </c>
      <c r="F202" s="143"/>
      <c r="G202" s="143"/>
      <c r="H202" s="143"/>
      <c r="I202" s="135" t="s">
        <v>1057</v>
      </c>
      <c r="J202" s="45"/>
    </row>
    <row r="203" spans="1:10" ht="15.75">
      <c r="A203" s="134" t="s">
        <v>1058</v>
      </c>
      <c r="B203" s="477"/>
      <c r="C203" s="477"/>
      <c r="D203" s="477"/>
      <c r="E203" s="135" t="s">
        <v>1058</v>
      </c>
      <c r="F203" s="135"/>
      <c r="G203" s="361"/>
      <c r="H203" s="363"/>
      <c r="I203" s="135" t="s">
        <v>1058</v>
      </c>
      <c r="J203" s="136"/>
    </row>
    <row r="204" spans="1:10" ht="15.75">
      <c r="A204" s="134" t="s">
        <v>1059</v>
      </c>
      <c r="B204" s="477"/>
      <c r="C204" s="477"/>
      <c r="D204" s="477"/>
      <c r="E204" s="135" t="s">
        <v>1059</v>
      </c>
      <c r="F204" s="361"/>
      <c r="G204" s="362"/>
      <c r="H204" s="363"/>
      <c r="I204" s="135" t="s">
        <v>1059</v>
      </c>
      <c r="J204" s="136"/>
    </row>
    <row r="205" spans="1:10" ht="15.75">
      <c r="A205" s="134" t="s">
        <v>1060</v>
      </c>
      <c r="B205" s="45"/>
      <c r="C205" s="477"/>
      <c r="D205" s="477"/>
      <c r="E205" s="135" t="s">
        <v>1060</v>
      </c>
      <c r="F205" s="135"/>
      <c r="G205" s="361"/>
      <c r="H205" s="363"/>
      <c r="I205" s="135" t="s">
        <v>1060</v>
      </c>
      <c r="J205" s="136"/>
    </row>
  </sheetData>
  <mergeCells count="54">
    <mergeCell ref="B203:D203"/>
    <mergeCell ref="G203:H203"/>
    <mergeCell ref="B204:D204"/>
    <mergeCell ref="F204:H204"/>
    <mergeCell ref="C205:D205"/>
    <mergeCell ref="G205:H205"/>
    <mergeCell ref="A132:B132"/>
    <mergeCell ref="C132:J132"/>
    <mergeCell ref="A133:B133"/>
    <mergeCell ref="C133:J133"/>
    <mergeCell ref="A134:B134"/>
    <mergeCell ref="C134:H134"/>
    <mergeCell ref="A129:B129"/>
    <mergeCell ref="C129:J129"/>
    <mergeCell ref="A130:B130"/>
    <mergeCell ref="C130:J130"/>
    <mergeCell ref="A131:B131"/>
    <mergeCell ref="C131:J131"/>
    <mergeCell ref="C127:D127"/>
    <mergeCell ref="G127:H127"/>
    <mergeCell ref="C6:H6"/>
    <mergeCell ref="C64:H64"/>
    <mergeCell ref="B125:D125"/>
    <mergeCell ref="G125:H125"/>
    <mergeCell ref="B126:D126"/>
    <mergeCell ref="F126:H126"/>
    <mergeCell ref="A62:B62"/>
    <mergeCell ref="C62:J62"/>
    <mergeCell ref="A63:B63"/>
    <mergeCell ref="C63:J63"/>
    <mergeCell ref="A64:B64"/>
    <mergeCell ref="A59:B59"/>
    <mergeCell ref="C59:J59"/>
    <mergeCell ref="A60:B60"/>
    <mergeCell ref="C60:J60"/>
    <mergeCell ref="A61:B61"/>
    <mergeCell ref="C61:J61"/>
    <mergeCell ref="C57:D57"/>
    <mergeCell ref="F56:H56"/>
    <mergeCell ref="G55:H55"/>
    <mergeCell ref="G57:H57"/>
    <mergeCell ref="B55:D55"/>
    <mergeCell ref="B56:D56"/>
    <mergeCell ref="A4:B4"/>
    <mergeCell ref="C4:J4"/>
    <mergeCell ref="A5:B5"/>
    <mergeCell ref="C5:J5"/>
    <mergeCell ref="A6:B6"/>
    <mergeCell ref="A1:B1"/>
    <mergeCell ref="C1:J1"/>
    <mergeCell ref="A2:B2"/>
    <mergeCell ref="C2:J2"/>
    <mergeCell ref="A3:B3"/>
    <mergeCell ref="C3:J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3"/>
  <sheetViews>
    <sheetView topLeftCell="A103" workbookViewId="0">
      <selection activeCell="N1" sqref="N1:X1048576"/>
    </sheetView>
  </sheetViews>
  <sheetFormatPr defaultRowHeight="15"/>
  <cols>
    <col min="4" max="4" width="14.5703125" customWidth="1"/>
    <col min="5" max="5" width="14.42578125" customWidth="1"/>
    <col min="6" max="6" width="13.7109375" customWidth="1"/>
    <col min="7" max="7" width="16.140625" customWidth="1"/>
    <col min="8" max="8" width="14.140625" customWidth="1"/>
    <col min="9" max="9" width="14.85546875" customWidth="1"/>
    <col min="10" max="10" width="25.140625" customWidth="1"/>
  </cols>
  <sheetData>
    <row r="1" spans="1:10" ht="18.75">
      <c r="A1" s="285" t="s">
        <v>1032</v>
      </c>
      <c r="B1" s="285"/>
      <c r="C1" s="286" t="s">
        <v>1033</v>
      </c>
      <c r="D1" s="288"/>
      <c r="E1" s="288"/>
      <c r="F1" s="288"/>
      <c r="G1" s="288"/>
      <c r="H1" s="288"/>
      <c r="I1" s="288"/>
      <c r="J1" s="288"/>
    </row>
    <row r="2" spans="1:10" ht="18.75">
      <c r="A2" s="285" t="s">
        <v>1034</v>
      </c>
      <c r="B2" s="285"/>
      <c r="C2" s="286" t="s">
        <v>1035</v>
      </c>
      <c r="D2" s="288"/>
      <c r="E2" s="288"/>
      <c r="F2" s="288"/>
      <c r="G2" s="288"/>
      <c r="H2" s="288"/>
      <c r="I2" s="288"/>
      <c r="J2" s="288"/>
    </row>
    <row r="3" spans="1:10" ht="18.75">
      <c r="A3" s="285" t="s">
        <v>1036</v>
      </c>
      <c r="B3" s="285"/>
      <c r="C3" s="286" t="s">
        <v>1037</v>
      </c>
      <c r="D3" s="288"/>
      <c r="E3" s="288"/>
      <c r="F3" s="288"/>
      <c r="G3" s="288"/>
      <c r="H3" s="288"/>
      <c r="I3" s="288"/>
      <c r="J3" s="288"/>
    </row>
    <row r="4" spans="1:10" ht="18.75">
      <c r="A4" s="285" t="s">
        <v>1038</v>
      </c>
      <c r="B4" s="285"/>
      <c r="C4" s="286" t="s">
        <v>1039</v>
      </c>
      <c r="D4" s="288"/>
      <c r="E4" s="288"/>
      <c r="F4" s="288"/>
      <c r="G4" s="288"/>
      <c r="H4" s="288"/>
      <c r="I4" s="288"/>
      <c r="J4" s="288"/>
    </row>
    <row r="5" spans="1:10" ht="18.75">
      <c r="A5" s="285" t="s">
        <v>1040</v>
      </c>
      <c r="B5" s="285"/>
      <c r="C5" s="286" t="s">
        <v>1041</v>
      </c>
      <c r="D5" s="288"/>
      <c r="E5" s="288"/>
      <c r="F5" s="288"/>
      <c r="G5" s="288"/>
      <c r="H5" s="288"/>
      <c r="I5" s="288"/>
      <c r="J5" s="288"/>
    </row>
    <row r="6" spans="1:10" ht="18.75">
      <c r="A6" s="285" t="s">
        <v>1042</v>
      </c>
      <c r="B6" s="285"/>
      <c r="C6" s="286" t="s">
        <v>1110</v>
      </c>
      <c r="D6" s="288"/>
      <c r="E6" s="288"/>
      <c r="F6" s="288"/>
      <c r="G6" s="288"/>
      <c r="H6" s="288"/>
      <c r="I6" s="153" t="s">
        <v>1108</v>
      </c>
      <c r="J6" s="153"/>
    </row>
    <row r="7" spans="1:10" ht="45">
      <c r="A7" s="138" t="s">
        <v>1044</v>
      </c>
      <c r="B7" s="138" t="s">
        <v>69</v>
      </c>
      <c r="C7" s="138" t="s">
        <v>70</v>
      </c>
      <c r="D7" s="138" t="s">
        <v>1045</v>
      </c>
      <c r="E7" s="138" t="s">
        <v>1046</v>
      </c>
      <c r="F7" s="138" t="s">
        <v>1047</v>
      </c>
      <c r="G7" s="138" t="s">
        <v>1048</v>
      </c>
      <c r="H7" s="132" t="s">
        <v>1049</v>
      </c>
      <c r="I7" s="133" t="s">
        <v>56</v>
      </c>
      <c r="J7" s="138" t="s">
        <v>1050</v>
      </c>
    </row>
    <row r="8" spans="1:10" ht="22.5" customHeight="1">
      <c r="A8" s="142">
        <v>1</v>
      </c>
      <c r="B8" s="142" t="s">
        <v>431</v>
      </c>
      <c r="C8" s="142" t="s">
        <v>615</v>
      </c>
      <c r="D8" s="142">
        <v>160</v>
      </c>
      <c r="E8" s="142">
        <v>8</v>
      </c>
      <c r="F8" s="142">
        <v>6</v>
      </c>
      <c r="G8" s="142">
        <v>3</v>
      </c>
      <c r="H8" s="142">
        <v>1</v>
      </c>
      <c r="I8" s="142">
        <v>4</v>
      </c>
      <c r="J8" s="142" t="s">
        <v>1053</v>
      </c>
    </row>
    <row r="9" spans="1:10">
      <c r="A9" s="142">
        <f>1+A8</f>
        <v>2</v>
      </c>
      <c r="B9" s="142" t="s">
        <v>431</v>
      </c>
      <c r="C9" s="142" t="s">
        <v>615</v>
      </c>
      <c r="D9" s="142">
        <v>160</v>
      </c>
      <c r="E9" s="142">
        <v>34.5</v>
      </c>
      <c r="F9" s="142">
        <v>6</v>
      </c>
      <c r="G9" s="142">
        <v>3</v>
      </c>
      <c r="H9" s="142">
        <v>1</v>
      </c>
      <c r="I9" s="142">
        <v>4</v>
      </c>
      <c r="J9" s="142" t="s">
        <v>1053</v>
      </c>
    </row>
    <row r="10" spans="1:10">
      <c r="A10" s="142">
        <f t="shared" ref="A10:A47" si="0">1+A9</f>
        <v>3</v>
      </c>
      <c r="B10" s="142" t="s">
        <v>615</v>
      </c>
      <c r="C10" s="142" t="s">
        <v>596</v>
      </c>
      <c r="D10" s="142">
        <v>160</v>
      </c>
      <c r="E10" s="142">
        <v>77.900000000000006</v>
      </c>
      <c r="F10" s="142">
        <v>6</v>
      </c>
      <c r="G10" s="142">
        <v>3</v>
      </c>
      <c r="H10" s="142">
        <v>1</v>
      </c>
      <c r="I10" s="142">
        <v>4</v>
      </c>
      <c r="J10" s="142" t="s">
        <v>1053</v>
      </c>
    </row>
    <row r="11" spans="1:10">
      <c r="A11" s="142">
        <f t="shared" si="0"/>
        <v>4</v>
      </c>
      <c r="B11" s="142" t="s">
        <v>596</v>
      </c>
      <c r="C11" s="142" t="s">
        <v>350</v>
      </c>
      <c r="D11" s="142">
        <v>160</v>
      </c>
      <c r="E11" s="142">
        <v>8.5</v>
      </c>
      <c r="F11" s="142">
        <v>6</v>
      </c>
      <c r="G11" s="142">
        <v>3</v>
      </c>
      <c r="H11" s="142">
        <v>1</v>
      </c>
      <c r="I11" s="142">
        <v>4</v>
      </c>
      <c r="J11" s="142" t="s">
        <v>1053</v>
      </c>
    </row>
    <row r="12" spans="1:10">
      <c r="A12" s="142">
        <f t="shared" si="0"/>
        <v>5</v>
      </c>
      <c r="B12" s="142" t="s">
        <v>596</v>
      </c>
      <c r="C12" s="142" t="s">
        <v>350</v>
      </c>
      <c r="D12" s="142">
        <v>160</v>
      </c>
      <c r="E12" s="142">
        <v>272.7</v>
      </c>
      <c r="F12" s="142">
        <v>6</v>
      </c>
      <c r="G12" s="142">
        <v>3</v>
      </c>
      <c r="H12" s="142">
        <v>1</v>
      </c>
      <c r="I12" s="142">
        <v>4</v>
      </c>
      <c r="J12" s="142" t="s">
        <v>1053</v>
      </c>
    </row>
    <row r="13" spans="1:10">
      <c r="A13" s="142">
        <f t="shared" si="0"/>
        <v>6</v>
      </c>
      <c r="B13" s="142" t="s">
        <v>596</v>
      </c>
      <c r="C13" s="142" t="s">
        <v>350</v>
      </c>
      <c r="D13" s="142">
        <v>160</v>
      </c>
      <c r="E13" s="142">
        <v>7.1</v>
      </c>
      <c r="F13" s="142">
        <v>6</v>
      </c>
      <c r="G13" s="142">
        <v>3</v>
      </c>
      <c r="H13" s="142">
        <v>1</v>
      </c>
      <c r="I13" s="142">
        <v>4</v>
      </c>
      <c r="J13" s="142" t="s">
        <v>1053</v>
      </c>
    </row>
    <row r="14" spans="1:10">
      <c r="A14" s="142">
        <f t="shared" si="0"/>
        <v>7</v>
      </c>
      <c r="B14" s="142" t="s">
        <v>350</v>
      </c>
      <c r="C14" s="142" t="s">
        <v>704</v>
      </c>
      <c r="D14" s="142">
        <v>160</v>
      </c>
      <c r="E14" s="142">
        <v>7.1</v>
      </c>
      <c r="F14" s="142">
        <v>6</v>
      </c>
      <c r="G14" s="142">
        <v>3</v>
      </c>
      <c r="H14" s="142">
        <v>1</v>
      </c>
      <c r="I14" s="142">
        <v>4</v>
      </c>
      <c r="J14" s="142" t="s">
        <v>1053</v>
      </c>
    </row>
    <row r="15" spans="1:10">
      <c r="A15" s="142">
        <f t="shared" si="0"/>
        <v>8</v>
      </c>
      <c r="B15" s="142" t="s">
        <v>350</v>
      </c>
      <c r="C15" s="142" t="s">
        <v>704</v>
      </c>
      <c r="D15" s="142">
        <v>160</v>
      </c>
      <c r="E15" s="142">
        <v>83.4</v>
      </c>
      <c r="F15" s="142">
        <v>6</v>
      </c>
      <c r="G15" s="142">
        <v>3</v>
      </c>
      <c r="H15" s="142">
        <v>1</v>
      </c>
      <c r="I15" s="142">
        <v>4</v>
      </c>
      <c r="J15" s="142" t="s">
        <v>1053</v>
      </c>
    </row>
    <row r="16" spans="1:10">
      <c r="A16" s="142">
        <f t="shared" si="0"/>
        <v>9</v>
      </c>
      <c r="B16" s="142" t="s">
        <v>704</v>
      </c>
      <c r="C16" s="142" t="s">
        <v>699</v>
      </c>
      <c r="D16" s="142">
        <v>160</v>
      </c>
      <c r="E16" s="142">
        <v>5.9</v>
      </c>
      <c r="F16" s="142">
        <v>6</v>
      </c>
      <c r="G16" s="142">
        <v>3</v>
      </c>
      <c r="H16" s="142">
        <v>1</v>
      </c>
      <c r="I16" s="142">
        <v>4</v>
      </c>
      <c r="J16" s="142" t="s">
        <v>1053</v>
      </c>
    </row>
    <row r="17" spans="1:10">
      <c r="A17" s="142">
        <f t="shared" si="0"/>
        <v>10</v>
      </c>
      <c r="B17" s="142" t="s">
        <v>704</v>
      </c>
      <c r="C17" s="142" t="s">
        <v>699</v>
      </c>
      <c r="D17" s="142">
        <v>160</v>
      </c>
      <c r="E17" s="142">
        <v>221.9</v>
      </c>
      <c r="F17" s="142">
        <v>6</v>
      </c>
      <c r="G17" s="142">
        <v>3</v>
      </c>
      <c r="H17" s="142">
        <v>1</v>
      </c>
      <c r="I17" s="142">
        <v>4</v>
      </c>
      <c r="J17" s="142" t="s">
        <v>1053</v>
      </c>
    </row>
    <row r="18" spans="1:10">
      <c r="A18" s="142">
        <f t="shared" si="0"/>
        <v>11</v>
      </c>
      <c r="B18" s="142" t="s">
        <v>704</v>
      </c>
      <c r="C18" s="142" t="s">
        <v>699</v>
      </c>
      <c r="D18" s="142">
        <v>160</v>
      </c>
      <c r="E18" s="142">
        <v>5.6</v>
      </c>
      <c r="F18" s="142">
        <v>6</v>
      </c>
      <c r="G18" s="142">
        <v>3</v>
      </c>
      <c r="H18" s="142">
        <v>1</v>
      </c>
      <c r="I18" s="142">
        <v>4</v>
      </c>
      <c r="J18" s="142" t="s">
        <v>1053</v>
      </c>
    </row>
    <row r="19" spans="1:10">
      <c r="A19" s="142">
        <f t="shared" si="0"/>
        <v>12</v>
      </c>
      <c r="B19" s="142" t="s">
        <v>704</v>
      </c>
      <c r="C19" s="142" t="s">
        <v>699</v>
      </c>
      <c r="D19" s="142">
        <v>160</v>
      </c>
      <c r="E19" s="142">
        <v>120.1</v>
      </c>
      <c r="F19" s="142">
        <v>6</v>
      </c>
      <c r="G19" s="142">
        <v>3</v>
      </c>
      <c r="H19" s="142">
        <v>1</v>
      </c>
      <c r="I19" s="142">
        <v>4</v>
      </c>
      <c r="J19" s="142" t="s">
        <v>1053</v>
      </c>
    </row>
    <row r="20" spans="1:10">
      <c r="A20" s="142">
        <f t="shared" si="0"/>
        <v>13</v>
      </c>
      <c r="B20" s="142" t="s">
        <v>272</v>
      </c>
      <c r="C20" s="142" t="s">
        <v>1022</v>
      </c>
      <c r="D20" s="142">
        <v>63</v>
      </c>
      <c r="E20" s="142">
        <v>133.6</v>
      </c>
      <c r="F20" s="142">
        <v>6</v>
      </c>
      <c r="G20" s="142">
        <v>3</v>
      </c>
      <c r="H20" s="142">
        <v>1</v>
      </c>
      <c r="I20" s="142">
        <v>4</v>
      </c>
      <c r="J20" s="142" t="s">
        <v>1053</v>
      </c>
    </row>
    <row r="21" spans="1:10">
      <c r="A21" s="142">
        <f t="shared" si="0"/>
        <v>14</v>
      </c>
      <c r="B21" s="142" t="s">
        <v>1022</v>
      </c>
      <c r="C21" s="142" t="s">
        <v>598</v>
      </c>
      <c r="D21" s="142">
        <v>63</v>
      </c>
      <c r="E21" s="142">
        <v>75.900000000000006</v>
      </c>
      <c r="F21" s="142">
        <v>6</v>
      </c>
      <c r="G21" s="142">
        <v>3</v>
      </c>
      <c r="H21" s="142">
        <v>1</v>
      </c>
      <c r="I21" s="142">
        <v>4</v>
      </c>
      <c r="J21" s="142" t="s">
        <v>1053</v>
      </c>
    </row>
    <row r="22" spans="1:10">
      <c r="A22" s="142">
        <f t="shared" si="0"/>
        <v>15</v>
      </c>
      <c r="B22" s="142" t="s">
        <v>598</v>
      </c>
      <c r="C22" s="142" t="s">
        <v>752</v>
      </c>
      <c r="D22" s="142">
        <v>63</v>
      </c>
      <c r="E22" s="142">
        <v>274.3</v>
      </c>
      <c r="F22" s="142">
        <v>6</v>
      </c>
      <c r="G22" s="142">
        <v>3</v>
      </c>
      <c r="H22" s="142">
        <v>1</v>
      </c>
      <c r="I22" s="142">
        <v>4</v>
      </c>
      <c r="J22" s="142" t="s">
        <v>1053</v>
      </c>
    </row>
    <row r="23" spans="1:10">
      <c r="A23" s="142">
        <f t="shared" si="0"/>
        <v>16</v>
      </c>
      <c r="B23" s="142" t="s">
        <v>752</v>
      </c>
      <c r="C23" s="142" t="s">
        <v>1117</v>
      </c>
      <c r="D23" s="142">
        <v>63</v>
      </c>
      <c r="E23" s="142">
        <v>3</v>
      </c>
      <c r="F23" s="142">
        <v>6</v>
      </c>
      <c r="G23" s="142">
        <v>3</v>
      </c>
      <c r="H23" s="142">
        <v>1</v>
      </c>
      <c r="I23" s="142">
        <v>4</v>
      </c>
      <c r="J23" s="142" t="s">
        <v>1053</v>
      </c>
    </row>
    <row r="24" spans="1:10">
      <c r="A24" s="142">
        <f t="shared" si="0"/>
        <v>17</v>
      </c>
      <c r="B24" s="142" t="s">
        <v>752</v>
      </c>
      <c r="C24" s="142" t="s">
        <v>1117</v>
      </c>
      <c r="D24" s="142">
        <v>63</v>
      </c>
      <c r="E24" s="142">
        <v>66.2</v>
      </c>
      <c r="F24" s="142">
        <v>6</v>
      </c>
      <c r="G24" s="142">
        <v>3</v>
      </c>
      <c r="H24" s="142">
        <v>1</v>
      </c>
      <c r="I24" s="142">
        <v>4</v>
      </c>
      <c r="J24" s="142" t="s">
        <v>1053</v>
      </c>
    </row>
    <row r="25" spans="1:10">
      <c r="A25" s="142">
        <f t="shared" si="0"/>
        <v>18</v>
      </c>
      <c r="B25" s="142" t="s">
        <v>1117</v>
      </c>
      <c r="C25" s="142" t="s">
        <v>1118</v>
      </c>
      <c r="D25" s="142">
        <v>63</v>
      </c>
      <c r="E25" s="142">
        <v>66.599999999999994</v>
      </c>
      <c r="F25" s="142">
        <v>6</v>
      </c>
      <c r="G25" s="142">
        <v>3</v>
      </c>
      <c r="H25" s="142">
        <v>1</v>
      </c>
      <c r="I25" s="142">
        <v>4</v>
      </c>
      <c r="J25" s="142" t="s">
        <v>1053</v>
      </c>
    </row>
    <row r="26" spans="1:10">
      <c r="A26" s="142">
        <f t="shared" si="0"/>
        <v>19</v>
      </c>
      <c r="B26" s="142" t="s">
        <v>1117</v>
      </c>
      <c r="C26" s="142" t="s">
        <v>599</v>
      </c>
      <c r="D26" s="142">
        <v>63</v>
      </c>
      <c r="E26" s="142">
        <v>154.69999999999999</v>
      </c>
      <c r="F26" s="142">
        <v>6</v>
      </c>
      <c r="G26" s="142">
        <v>3</v>
      </c>
      <c r="H26" s="142">
        <v>1</v>
      </c>
      <c r="I26" s="142">
        <v>4</v>
      </c>
      <c r="J26" s="142" t="s">
        <v>1053</v>
      </c>
    </row>
    <row r="27" spans="1:10">
      <c r="A27" s="142">
        <f t="shared" si="0"/>
        <v>20</v>
      </c>
      <c r="B27" s="142" t="s">
        <v>599</v>
      </c>
      <c r="C27" s="142" t="s">
        <v>1119</v>
      </c>
      <c r="D27" s="142">
        <v>63</v>
      </c>
      <c r="E27" s="142">
        <v>18.8</v>
      </c>
      <c r="F27" s="142">
        <v>6</v>
      </c>
      <c r="G27" s="142">
        <v>3</v>
      </c>
      <c r="H27" s="142">
        <v>1</v>
      </c>
      <c r="I27" s="142">
        <v>4</v>
      </c>
      <c r="J27" s="142" t="s">
        <v>1053</v>
      </c>
    </row>
    <row r="28" spans="1:10">
      <c r="A28" s="142">
        <f t="shared" si="0"/>
        <v>21</v>
      </c>
      <c r="B28" s="142" t="s">
        <v>599</v>
      </c>
      <c r="C28" s="142" t="s">
        <v>1120</v>
      </c>
      <c r="D28" s="142">
        <v>63</v>
      </c>
      <c r="E28" s="142">
        <v>40.1</v>
      </c>
      <c r="F28" s="142">
        <v>6</v>
      </c>
      <c r="G28" s="142">
        <v>3</v>
      </c>
      <c r="H28" s="142">
        <v>1</v>
      </c>
      <c r="I28" s="142">
        <v>4</v>
      </c>
      <c r="J28" s="142" t="s">
        <v>1053</v>
      </c>
    </row>
    <row r="29" spans="1:10">
      <c r="A29" s="142">
        <f t="shared" si="0"/>
        <v>22</v>
      </c>
      <c r="B29" s="142" t="s">
        <v>717</v>
      </c>
      <c r="C29" s="142" t="s">
        <v>687</v>
      </c>
      <c r="D29" s="142">
        <v>63</v>
      </c>
      <c r="E29" s="142">
        <v>108.9</v>
      </c>
      <c r="F29" s="142">
        <v>6</v>
      </c>
      <c r="G29" s="142">
        <v>3</v>
      </c>
      <c r="H29" s="142">
        <v>1</v>
      </c>
      <c r="I29" s="142">
        <v>4</v>
      </c>
      <c r="J29" s="142" t="s">
        <v>1053</v>
      </c>
    </row>
    <row r="30" spans="1:10">
      <c r="A30" s="142">
        <f t="shared" si="0"/>
        <v>23</v>
      </c>
      <c r="B30" s="142" t="s">
        <v>687</v>
      </c>
      <c r="C30" s="142" t="s">
        <v>446</v>
      </c>
      <c r="D30" s="142">
        <v>63</v>
      </c>
      <c r="E30" s="142">
        <v>70.2</v>
      </c>
      <c r="F30" s="142">
        <v>6</v>
      </c>
      <c r="G30" s="142">
        <v>3</v>
      </c>
      <c r="H30" s="142">
        <v>1</v>
      </c>
      <c r="I30" s="142">
        <v>4</v>
      </c>
      <c r="J30" s="142" t="s">
        <v>1053</v>
      </c>
    </row>
    <row r="31" spans="1:10">
      <c r="A31" s="142">
        <f t="shared" si="0"/>
        <v>24</v>
      </c>
      <c r="B31" s="142" t="s">
        <v>446</v>
      </c>
      <c r="C31" s="142" t="s">
        <v>386</v>
      </c>
      <c r="D31" s="142">
        <v>63</v>
      </c>
      <c r="E31" s="142">
        <v>23.4</v>
      </c>
      <c r="F31" s="142">
        <v>6</v>
      </c>
      <c r="G31" s="142">
        <v>3</v>
      </c>
      <c r="H31" s="142">
        <v>1</v>
      </c>
      <c r="I31" s="142">
        <v>4</v>
      </c>
      <c r="J31" s="142" t="s">
        <v>1053</v>
      </c>
    </row>
    <row r="32" spans="1:10">
      <c r="A32" s="142">
        <f t="shared" si="0"/>
        <v>25</v>
      </c>
      <c r="B32" s="142" t="s">
        <v>446</v>
      </c>
      <c r="C32" s="142" t="s">
        <v>1026</v>
      </c>
      <c r="D32" s="142">
        <v>63</v>
      </c>
      <c r="E32" s="142">
        <v>25.8</v>
      </c>
      <c r="F32" s="142">
        <v>6</v>
      </c>
      <c r="G32" s="142">
        <v>3</v>
      </c>
      <c r="H32" s="142">
        <v>1</v>
      </c>
      <c r="I32" s="142">
        <v>4</v>
      </c>
      <c r="J32" s="142" t="s">
        <v>1053</v>
      </c>
    </row>
    <row r="33" spans="1:10">
      <c r="A33" s="142">
        <f t="shared" si="0"/>
        <v>26</v>
      </c>
      <c r="B33" s="142" t="s">
        <v>1026</v>
      </c>
      <c r="C33" s="142" t="s">
        <v>1121</v>
      </c>
      <c r="D33" s="142">
        <v>63</v>
      </c>
      <c r="E33" s="142">
        <v>35.700000000000003</v>
      </c>
      <c r="F33" s="142">
        <v>6</v>
      </c>
      <c r="G33" s="142">
        <v>3</v>
      </c>
      <c r="H33" s="142">
        <v>1</v>
      </c>
      <c r="I33" s="142">
        <v>4</v>
      </c>
      <c r="J33" s="142" t="s">
        <v>1053</v>
      </c>
    </row>
    <row r="34" spans="1:10">
      <c r="A34" s="142">
        <f t="shared" si="0"/>
        <v>27</v>
      </c>
      <c r="B34" s="142" t="s">
        <v>1026</v>
      </c>
      <c r="C34" s="142" t="s">
        <v>1122</v>
      </c>
      <c r="D34" s="142">
        <v>63</v>
      </c>
      <c r="E34" s="142">
        <v>36.5</v>
      </c>
      <c r="F34" s="142">
        <v>6</v>
      </c>
      <c r="G34" s="142">
        <v>3</v>
      </c>
      <c r="H34" s="142">
        <v>1</v>
      </c>
      <c r="I34" s="142">
        <v>4</v>
      </c>
      <c r="J34" s="142" t="s">
        <v>1053</v>
      </c>
    </row>
    <row r="35" spans="1:10">
      <c r="A35" s="142">
        <f t="shared" si="0"/>
        <v>28</v>
      </c>
      <c r="B35" s="142" t="s">
        <v>687</v>
      </c>
      <c r="C35" s="142" t="s">
        <v>659</v>
      </c>
      <c r="D35" s="142">
        <v>63</v>
      </c>
      <c r="E35" s="142">
        <v>107.5</v>
      </c>
      <c r="F35" s="142">
        <v>6</v>
      </c>
      <c r="G35" s="142">
        <v>3</v>
      </c>
      <c r="H35" s="142">
        <v>1</v>
      </c>
      <c r="I35" s="142">
        <v>4</v>
      </c>
      <c r="J35" s="142" t="s">
        <v>1053</v>
      </c>
    </row>
    <row r="36" spans="1:10">
      <c r="A36" s="142">
        <f t="shared" si="0"/>
        <v>29</v>
      </c>
      <c r="B36" s="142" t="s">
        <v>659</v>
      </c>
      <c r="C36" s="142" t="s">
        <v>1029</v>
      </c>
      <c r="D36" s="142">
        <v>63</v>
      </c>
      <c r="E36" s="142">
        <v>73.8</v>
      </c>
      <c r="F36" s="142">
        <v>6</v>
      </c>
      <c r="G36" s="142">
        <v>3</v>
      </c>
      <c r="H36" s="142">
        <v>1</v>
      </c>
      <c r="I36" s="142">
        <v>4</v>
      </c>
      <c r="J36" s="142" t="s">
        <v>1053</v>
      </c>
    </row>
    <row r="37" spans="1:10">
      <c r="A37" s="142">
        <f t="shared" si="0"/>
        <v>30</v>
      </c>
      <c r="B37" s="142" t="s">
        <v>659</v>
      </c>
      <c r="C37" s="142" t="s">
        <v>785</v>
      </c>
      <c r="D37" s="142">
        <v>63</v>
      </c>
      <c r="E37" s="142">
        <v>282.8</v>
      </c>
      <c r="F37" s="142">
        <v>6</v>
      </c>
      <c r="G37" s="142">
        <v>3</v>
      </c>
      <c r="H37" s="142">
        <v>1</v>
      </c>
      <c r="I37" s="142">
        <v>4</v>
      </c>
      <c r="J37" s="142" t="s">
        <v>1053</v>
      </c>
    </row>
    <row r="38" spans="1:10">
      <c r="A38" s="142">
        <f t="shared" si="0"/>
        <v>31</v>
      </c>
      <c r="B38" s="142" t="s">
        <v>785</v>
      </c>
      <c r="C38" s="142" t="s">
        <v>306</v>
      </c>
      <c r="D38" s="142">
        <v>63</v>
      </c>
      <c r="E38" s="142">
        <f>21.5+19.8</f>
        <v>41.3</v>
      </c>
      <c r="F38" s="142">
        <v>6</v>
      </c>
      <c r="G38" s="142">
        <v>3</v>
      </c>
      <c r="H38" s="142">
        <v>1</v>
      </c>
      <c r="I38" s="142">
        <v>4</v>
      </c>
      <c r="J38" s="142" t="s">
        <v>1053</v>
      </c>
    </row>
    <row r="39" spans="1:10">
      <c r="A39" s="142">
        <f t="shared" si="0"/>
        <v>32</v>
      </c>
      <c r="B39" s="142" t="s">
        <v>785</v>
      </c>
      <c r="C39" s="142" t="s">
        <v>1123</v>
      </c>
      <c r="D39" s="142">
        <v>63</v>
      </c>
      <c r="E39" s="142">
        <v>162.6</v>
      </c>
      <c r="F39" s="142">
        <v>6</v>
      </c>
      <c r="G39" s="142">
        <v>3</v>
      </c>
      <c r="H39" s="142">
        <v>1</v>
      </c>
      <c r="I39" s="142">
        <v>4</v>
      </c>
      <c r="J39" s="142" t="s">
        <v>1053</v>
      </c>
    </row>
    <row r="40" spans="1:10">
      <c r="A40" s="142">
        <f t="shared" si="0"/>
        <v>33</v>
      </c>
      <c r="B40" s="142" t="s">
        <v>785</v>
      </c>
      <c r="C40" s="142" t="s">
        <v>1123</v>
      </c>
      <c r="D40" s="142">
        <v>63</v>
      </c>
      <c r="E40" s="142">
        <v>4.7</v>
      </c>
      <c r="F40" s="142">
        <v>6</v>
      </c>
      <c r="G40" s="142">
        <v>3</v>
      </c>
      <c r="H40" s="142">
        <v>1</v>
      </c>
      <c r="I40" s="142">
        <v>4</v>
      </c>
      <c r="J40" s="142" t="s">
        <v>1053</v>
      </c>
    </row>
    <row r="41" spans="1:10">
      <c r="A41" s="142">
        <f t="shared" si="0"/>
        <v>34</v>
      </c>
      <c r="B41" s="142" t="s">
        <v>1123</v>
      </c>
      <c r="C41" s="142" t="s">
        <v>725</v>
      </c>
      <c r="D41" s="142">
        <v>63</v>
      </c>
      <c r="E41" s="142">
        <v>4.7</v>
      </c>
      <c r="F41" s="142">
        <v>6</v>
      </c>
      <c r="G41" s="142">
        <v>3</v>
      </c>
      <c r="H41" s="142">
        <v>1</v>
      </c>
      <c r="I41" s="142">
        <v>4</v>
      </c>
      <c r="J41" s="142" t="s">
        <v>1053</v>
      </c>
    </row>
    <row r="42" spans="1:10">
      <c r="A42" s="142">
        <f t="shared" si="0"/>
        <v>35</v>
      </c>
      <c r="B42" s="142" t="s">
        <v>1123</v>
      </c>
      <c r="C42" s="142" t="s">
        <v>725</v>
      </c>
      <c r="D42" s="142">
        <v>63</v>
      </c>
      <c r="E42" s="142">
        <v>50.6</v>
      </c>
      <c r="F42" s="142">
        <v>6</v>
      </c>
      <c r="G42" s="142">
        <v>3</v>
      </c>
      <c r="H42" s="142">
        <v>1</v>
      </c>
      <c r="I42" s="142">
        <v>4</v>
      </c>
      <c r="J42" s="142" t="s">
        <v>1053</v>
      </c>
    </row>
    <row r="43" spans="1:10">
      <c r="A43" s="142">
        <f t="shared" si="0"/>
        <v>36</v>
      </c>
      <c r="B43" s="142" t="s">
        <v>1123</v>
      </c>
      <c r="C43" s="142" t="s">
        <v>75</v>
      </c>
      <c r="D43" s="142">
        <v>63</v>
      </c>
      <c r="E43" s="142">
        <v>100.8</v>
      </c>
      <c r="F43" s="142">
        <v>6</v>
      </c>
      <c r="G43" s="142">
        <v>3</v>
      </c>
      <c r="H43" s="142">
        <v>1</v>
      </c>
      <c r="I43" s="142">
        <v>4</v>
      </c>
      <c r="J43" s="142" t="s">
        <v>1053</v>
      </c>
    </row>
    <row r="44" spans="1:10">
      <c r="A44" s="142">
        <f t="shared" si="0"/>
        <v>37</v>
      </c>
      <c r="B44" s="142" t="s">
        <v>75</v>
      </c>
      <c r="C44" s="142" t="s">
        <v>996</v>
      </c>
      <c r="D44" s="142">
        <v>63</v>
      </c>
      <c r="E44" s="142">
        <v>5.2</v>
      </c>
      <c r="F44" s="142">
        <v>6</v>
      </c>
      <c r="G44" s="142">
        <v>3</v>
      </c>
      <c r="H44" s="142">
        <v>1</v>
      </c>
      <c r="I44" s="142">
        <v>4</v>
      </c>
      <c r="J44" s="142" t="s">
        <v>1053</v>
      </c>
    </row>
    <row r="45" spans="1:10">
      <c r="A45" s="142">
        <f t="shared" si="0"/>
        <v>38</v>
      </c>
      <c r="B45" s="142" t="s">
        <v>75</v>
      </c>
      <c r="C45" s="142" t="s">
        <v>996</v>
      </c>
      <c r="D45" s="142">
        <v>63</v>
      </c>
      <c r="E45" s="142">
        <v>355.7</v>
      </c>
      <c r="F45" s="142">
        <v>6</v>
      </c>
      <c r="G45" s="142">
        <v>3</v>
      </c>
      <c r="H45" s="142">
        <v>1</v>
      </c>
      <c r="I45" s="142">
        <v>4</v>
      </c>
      <c r="J45" s="142" t="s">
        <v>1053</v>
      </c>
    </row>
    <row r="46" spans="1:10">
      <c r="A46" s="142">
        <f t="shared" si="0"/>
        <v>39</v>
      </c>
      <c r="B46" s="142" t="s">
        <v>996</v>
      </c>
      <c r="C46" s="142" t="s">
        <v>703</v>
      </c>
      <c r="D46" s="142">
        <v>63</v>
      </c>
      <c r="E46" s="142">
        <v>47.7</v>
      </c>
      <c r="F46" s="142">
        <v>6</v>
      </c>
      <c r="G46" s="142">
        <v>3</v>
      </c>
      <c r="H46" s="142">
        <v>1</v>
      </c>
      <c r="I46" s="142">
        <v>4</v>
      </c>
      <c r="J46" s="142" t="s">
        <v>1053</v>
      </c>
    </row>
    <row r="47" spans="1:10">
      <c r="A47" s="142">
        <f t="shared" si="0"/>
        <v>40</v>
      </c>
      <c r="B47" s="142" t="s">
        <v>996</v>
      </c>
      <c r="C47" s="142" t="s">
        <v>1124</v>
      </c>
      <c r="D47" s="142">
        <v>63</v>
      </c>
      <c r="E47" s="142">
        <v>113.4</v>
      </c>
      <c r="F47" s="142">
        <v>6</v>
      </c>
      <c r="G47" s="142">
        <v>3</v>
      </c>
      <c r="H47" s="142">
        <v>1</v>
      </c>
      <c r="I47" s="142">
        <v>4</v>
      </c>
      <c r="J47" s="142" t="s">
        <v>1053</v>
      </c>
    </row>
    <row r="48" spans="1:10" ht="15.75">
      <c r="A48" s="42" t="s">
        <v>1055</v>
      </c>
      <c r="B48" s="142"/>
      <c r="C48" s="142"/>
      <c r="D48" s="142"/>
      <c r="E48" s="142" t="s">
        <v>1056</v>
      </c>
      <c r="F48" s="142"/>
      <c r="G48" s="142"/>
      <c r="H48" s="142"/>
      <c r="I48" s="142" t="s">
        <v>1057</v>
      </c>
      <c r="J48" s="142"/>
    </row>
    <row r="49" spans="1:10" ht="15.75">
      <c r="A49" s="42" t="s">
        <v>1058</v>
      </c>
      <c r="B49" s="477"/>
      <c r="C49" s="477"/>
      <c r="D49" s="477"/>
      <c r="E49" s="142" t="s">
        <v>1058</v>
      </c>
      <c r="F49" s="142"/>
      <c r="G49" s="361"/>
      <c r="H49" s="363"/>
      <c r="I49" s="142" t="s">
        <v>1058</v>
      </c>
      <c r="J49" s="139"/>
    </row>
    <row r="50" spans="1:10" ht="15.75">
      <c r="A50" s="42" t="s">
        <v>1059</v>
      </c>
      <c r="B50" s="477"/>
      <c r="C50" s="477"/>
      <c r="D50" s="477"/>
      <c r="E50" s="142" t="s">
        <v>1059</v>
      </c>
      <c r="F50" s="361"/>
      <c r="G50" s="362"/>
      <c r="H50" s="363"/>
      <c r="I50" s="142" t="s">
        <v>1059</v>
      </c>
      <c r="J50" s="139"/>
    </row>
    <row r="51" spans="1:10" ht="15.75">
      <c r="A51" s="42" t="s">
        <v>1060</v>
      </c>
      <c r="B51" s="142"/>
      <c r="C51" s="477"/>
      <c r="D51" s="477"/>
      <c r="E51" s="142" t="s">
        <v>1060</v>
      </c>
      <c r="F51" s="142"/>
      <c r="G51" s="361"/>
      <c r="H51" s="363"/>
      <c r="I51" s="142" t="s">
        <v>1060</v>
      </c>
      <c r="J51" s="139"/>
    </row>
    <row r="52" spans="1:10">
      <c r="A52" s="140"/>
      <c r="B52" s="140"/>
      <c r="C52" s="140"/>
      <c r="D52" s="140"/>
      <c r="E52" s="140"/>
      <c r="F52" s="140"/>
      <c r="G52" s="140"/>
      <c r="H52" s="140"/>
      <c r="I52" s="140"/>
      <c r="J52" s="140"/>
    </row>
    <row r="53" spans="1:10" ht="18.75">
      <c r="A53" s="285" t="s">
        <v>1032</v>
      </c>
      <c r="B53" s="285"/>
      <c r="C53" s="286" t="s">
        <v>1033</v>
      </c>
      <c r="D53" s="288"/>
      <c r="E53" s="288"/>
      <c r="F53" s="288"/>
      <c r="G53" s="288"/>
      <c r="H53" s="288"/>
      <c r="I53" s="288"/>
      <c r="J53" s="288"/>
    </row>
    <row r="54" spans="1:10" ht="18.75">
      <c r="A54" s="285" t="s">
        <v>1034</v>
      </c>
      <c r="B54" s="285"/>
      <c r="C54" s="286" t="s">
        <v>1035</v>
      </c>
      <c r="D54" s="288"/>
      <c r="E54" s="288"/>
      <c r="F54" s="288"/>
      <c r="G54" s="288"/>
      <c r="H54" s="288"/>
      <c r="I54" s="288"/>
      <c r="J54" s="288"/>
    </row>
    <row r="55" spans="1:10" ht="18.75">
      <c r="A55" s="285" t="s">
        <v>1036</v>
      </c>
      <c r="B55" s="285"/>
      <c r="C55" s="286" t="s">
        <v>1037</v>
      </c>
      <c r="D55" s="288"/>
      <c r="E55" s="288"/>
      <c r="F55" s="288"/>
      <c r="G55" s="288"/>
      <c r="H55" s="288"/>
      <c r="I55" s="288"/>
      <c r="J55" s="288"/>
    </row>
    <row r="56" spans="1:10" ht="18.75">
      <c r="A56" s="285" t="s">
        <v>1038</v>
      </c>
      <c r="B56" s="285"/>
      <c r="C56" s="286" t="s">
        <v>1039</v>
      </c>
      <c r="D56" s="288"/>
      <c r="E56" s="288"/>
      <c r="F56" s="288"/>
      <c r="G56" s="288"/>
      <c r="H56" s="288"/>
      <c r="I56" s="288"/>
      <c r="J56" s="288"/>
    </row>
    <row r="57" spans="1:10" ht="18.75">
      <c r="A57" s="285" t="s">
        <v>1040</v>
      </c>
      <c r="B57" s="285"/>
      <c r="C57" s="286" t="s">
        <v>1041</v>
      </c>
      <c r="D57" s="288"/>
      <c r="E57" s="288"/>
      <c r="F57" s="288"/>
      <c r="G57" s="288"/>
      <c r="H57" s="288"/>
      <c r="I57" s="288"/>
      <c r="J57" s="288"/>
    </row>
    <row r="58" spans="1:10" ht="18.75">
      <c r="A58" s="285" t="s">
        <v>1042</v>
      </c>
      <c r="B58" s="285"/>
      <c r="C58" s="286" t="s">
        <v>1110</v>
      </c>
      <c r="D58" s="288"/>
      <c r="E58" s="288"/>
      <c r="F58" s="288"/>
      <c r="G58" s="288"/>
      <c r="H58" s="288"/>
      <c r="I58" s="153" t="s">
        <v>1108</v>
      </c>
      <c r="J58" s="153"/>
    </row>
    <row r="59" spans="1:10" ht="45">
      <c r="A59" s="138" t="s">
        <v>1044</v>
      </c>
      <c r="B59" s="138" t="s">
        <v>69</v>
      </c>
      <c r="C59" s="138" t="s">
        <v>70</v>
      </c>
      <c r="D59" s="138" t="s">
        <v>1045</v>
      </c>
      <c r="E59" s="138" t="s">
        <v>1046</v>
      </c>
      <c r="F59" s="138" t="s">
        <v>1047</v>
      </c>
      <c r="G59" s="138" t="s">
        <v>1048</v>
      </c>
      <c r="H59" s="132" t="s">
        <v>1049</v>
      </c>
      <c r="I59" s="133" t="s">
        <v>56</v>
      </c>
      <c r="J59" s="138" t="s">
        <v>1050</v>
      </c>
    </row>
    <row r="60" spans="1:10">
      <c r="A60" s="142">
        <v>1</v>
      </c>
      <c r="B60" s="142" t="s">
        <v>699</v>
      </c>
      <c r="C60" s="142" t="s">
        <v>389</v>
      </c>
      <c r="D60" s="142">
        <v>160</v>
      </c>
      <c r="E60" s="142">
        <v>334.1</v>
      </c>
      <c r="F60" s="142">
        <v>5.5</v>
      </c>
      <c r="G60" s="142">
        <v>3.3</v>
      </c>
      <c r="H60" s="142">
        <v>1</v>
      </c>
      <c r="I60" s="142">
        <v>4.3</v>
      </c>
      <c r="J60" s="142" t="s">
        <v>1053</v>
      </c>
    </row>
    <row r="61" spans="1:10">
      <c r="A61" s="142">
        <f>1+A60</f>
        <v>2</v>
      </c>
      <c r="B61" s="142" t="s">
        <v>699</v>
      </c>
      <c r="C61" s="142" t="s">
        <v>389</v>
      </c>
      <c r="D61" s="142">
        <v>160</v>
      </c>
      <c r="E61" s="142">
        <v>5.0999999999999996</v>
      </c>
      <c r="F61" s="142">
        <v>5.5</v>
      </c>
      <c r="G61" s="142">
        <v>3.3</v>
      </c>
      <c r="H61" s="142">
        <v>1</v>
      </c>
      <c r="I61" s="142">
        <v>4.3</v>
      </c>
      <c r="J61" s="142" t="s">
        <v>1053</v>
      </c>
    </row>
    <row r="62" spans="1:10">
      <c r="A62" s="142">
        <f t="shared" ref="A62:A105" si="1">1+A61</f>
        <v>3</v>
      </c>
      <c r="B62" s="142" t="s">
        <v>699</v>
      </c>
      <c r="C62" s="142" t="s">
        <v>389</v>
      </c>
      <c r="D62" s="142">
        <v>160</v>
      </c>
      <c r="E62" s="142">
        <v>1.2</v>
      </c>
      <c r="F62" s="142">
        <v>5.5</v>
      </c>
      <c r="G62" s="142">
        <v>3.3</v>
      </c>
      <c r="H62" s="142">
        <v>1</v>
      </c>
      <c r="I62" s="142">
        <v>4.3</v>
      </c>
      <c r="J62" s="142" t="s">
        <v>1053</v>
      </c>
    </row>
    <row r="63" spans="1:10">
      <c r="A63" s="142">
        <f t="shared" si="1"/>
        <v>4</v>
      </c>
      <c r="B63" s="142" t="s">
        <v>389</v>
      </c>
      <c r="C63" s="142" t="s">
        <v>347</v>
      </c>
      <c r="D63" s="142">
        <v>160</v>
      </c>
      <c r="E63" s="142">
        <v>14.2</v>
      </c>
      <c r="F63" s="142">
        <v>5.5</v>
      </c>
      <c r="G63" s="142">
        <v>3.3</v>
      </c>
      <c r="H63" s="142">
        <v>1</v>
      </c>
      <c r="I63" s="142">
        <v>4.3</v>
      </c>
      <c r="J63" s="142" t="s">
        <v>1053</v>
      </c>
    </row>
    <row r="64" spans="1:10">
      <c r="A64" s="142">
        <f t="shared" si="1"/>
        <v>5</v>
      </c>
      <c r="B64" s="142" t="s">
        <v>389</v>
      </c>
      <c r="C64" s="142" t="s">
        <v>347</v>
      </c>
      <c r="D64" s="142">
        <v>160</v>
      </c>
      <c r="E64" s="142">
        <v>10</v>
      </c>
      <c r="F64" s="142">
        <v>5.5</v>
      </c>
      <c r="G64" s="142">
        <v>3.3</v>
      </c>
      <c r="H64" s="142">
        <v>1</v>
      </c>
      <c r="I64" s="142">
        <v>4.3</v>
      </c>
      <c r="J64" s="142" t="s">
        <v>1053</v>
      </c>
    </row>
    <row r="65" spans="1:10">
      <c r="A65" s="142">
        <f t="shared" si="1"/>
        <v>6</v>
      </c>
      <c r="B65" s="142" t="s">
        <v>389</v>
      </c>
      <c r="C65" s="142" t="s">
        <v>347</v>
      </c>
      <c r="D65" s="142">
        <v>160</v>
      </c>
      <c r="E65" s="142">
        <v>5.2</v>
      </c>
      <c r="F65" s="142">
        <v>5.5</v>
      </c>
      <c r="G65" s="142">
        <v>3.3</v>
      </c>
      <c r="H65" s="142">
        <v>1</v>
      </c>
      <c r="I65" s="142">
        <v>4.3</v>
      </c>
      <c r="J65" s="142" t="s">
        <v>1053</v>
      </c>
    </row>
    <row r="66" spans="1:10">
      <c r="A66" s="142">
        <f t="shared" si="1"/>
        <v>7</v>
      </c>
      <c r="B66" s="142" t="s">
        <v>347</v>
      </c>
      <c r="C66" s="142" t="s">
        <v>1004</v>
      </c>
      <c r="D66" s="142">
        <v>160</v>
      </c>
      <c r="E66" s="142">
        <v>172.1</v>
      </c>
      <c r="F66" s="142">
        <v>5.5</v>
      </c>
      <c r="G66" s="142">
        <v>3.3</v>
      </c>
      <c r="H66" s="142">
        <v>1</v>
      </c>
      <c r="I66" s="142">
        <v>4.3</v>
      </c>
      <c r="J66" s="142" t="s">
        <v>1053</v>
      </c>
    </row>
    <row r="67" spans="1:10">
      <c r="A67" s="142">
        <f t="shared" si="1"/>
        <v>8</v>
      </c>
      <c r="B67" s="142" t="s">
        <v>1004</v>
      </c>
      <c r="C67" s="142" t="s">
        <v>320</v>
      </c>
      <c r="D67" s="142">
        <v>160</v>
      </c>
      <c r="E67" s="142">
        <v>5.7</v>
      </c>
      <c r="F67" s="142">
        <v>5.5</v>
      </c>
      <c r="G67" s="142">
        <v>3.3</v>
      </c>
      <c r="H67" s="142">
        <v>1</v>
      </c>
      <c r="I67" s="142">
        <v>4.3</v>
      </c>
      <c r="J67" s="142" t="s">
        <v>1053</v>
      </c>
    </row>
    <row r="68" spans="1:10">
      <c r="A68" s="142">
        <f t="shared" si="1"/>
        <v>9</v>
      </c>
      <c r="B68" s="142" t="s">
        <v>1004</v>
      </c>
      <c r="C68" s="142" t="s">
        <v>320</v>
      </c>
      <c r="D68" s="142">
        <v>160</v>
      </c>
      <c r="E68" s="142">
        <v>118.3</v>
      </c>
      <c r="F68" s="142">
        <v>5.5</v>
      </c>
      <c r="G68" s="142">
        <v>3.3</v>
      </c>
      <c r="H68" s="142">
        <v>1</v>
      </c>
      <c r="I68" s="142">
        <v>4.3</v>
      </c>
      <c r="J68" s="142" t="s">
        <v>1053</v>
      </c>
    </row>
    <row r="69" spans="1:10">
      <c r="A69" s="142">
        <f t="shared" si="1"/>
        <v>10</v>
      </c>
      <c r="B69" s="142" t="s">
        <v>320</v>
      </c>
      <c r="C69" s="142" t="s">
        <v>100</v>
      </c>
      <c r="D69" s="142">
        <v>160</v>
      </c>
      <c r="E69" s="142">
        <v>194</v>
      </c>
      <c r="F69" s="142">
        <v>5.5</v>
      </c>
      <c r="G69" s="142">
        <v>3.3</v>
      </c>
      <c r="H69" s="142">
        <v>1</v>
      </c>
      <c r="I69" s="142">
        <v>4.3</v>
      </c>
      <c r="J69" s="142" t="s">
        <v>1053</v>
      </c>
    </row>
    <row r="70" spans="1:10">
      <c r="A70" s="142">
        <f t="shared" si="1"/>
        <v>11</v>
      </c>
      <c r="B70" s="142" t="s">
        <v>100</v>
      </c>
      <c r="C70" s="142" t="s">
        <v>159</v>
      </c>
      <c r="D70" s="142">
        <v>160</v>
      </c>
      <c r="E70" s="142">
        <v>29.5</v>
      </c>
      <c r="F70" s="142">
        <v>5.5</v>
      </c>
      <c r="G70" s="142">
        <v>3.3</v>
      </c>
      <c r="H70" s="142">
        <v>1</v>
      </c>
      <c r="I70" s="142">
        <v>4.3</v>
      </c>
      <c r="J70" s="142" t="s">
        <v>1053</v>
      </c>
    </row>
    <row r="71" spans="1:10">
      <c r="A71" s="142">
        <f t="shared" si="1"/>
        <v>12</v>
      </c>
      <c r="B71" s="142" t="s">
        <v>428</v>
      </c>
      <c r="C71" s="142" t="s">
        <v>116</v>
      </c>
      <c r="D71" s="142">
        <v>160</v>
      </c>
      <c r="E71" s="142">
        <v>20</v>
      </c>
      <c r="F71" s="142">
        <v>5.5</v>
      </c>
      <c r="G71" s="142">
        <v>3.3</v>
      </c>
      <c r="H71" s="142">
        <v>1</v>
      </c>
      <c r="I71" s="142">
        <v>4.3</v>
      </c>
      <c r="J71" s="142" t="s">
        <v>1053</v>
      </c>
    </row>
    <row r="72" spans="1:10">
      <c r="A72" s="142">
        <f t="shared" si="1"/>
        <v>13</v>
      </c>
      <c r="B72" s="142" t="s">
        <v>116</v>
      </c>
      <c r="C72" s="142" t="s">
        <v>430</v>
      </c>
      <c r="D72" s="142">
        <v>160</v>
      </c>
      <c r="E72" s="142">
        <v>76.3</v>
      </c>
      <c r="F72" s="142">
        <v>5.5</v>
      </c>
      <c r="G72" s="142">
        <v>3.3</v>
      </c>
      <c r="H72" s="142">
        <v>1</v>
      </c>
      <c r="I72" s="142">
        <v>4.3</v>
      </c>
      <c r="J72" s="142" t="s">
        <v>1053</v>
      </c>
    </row>
    <row r="73" spans="1:10">
      <c r="A73" s="142">
        <f t="shared" si="1"/>
        <v>14</v>
      </c>
      <c r="B73" s="142" t="s">
        <v>334</v>
      </c>
      <c r="C73" s="142" t="s">
        <v>340</v>
      </c>
      <c r="D73" s="142">
        <v>160</v>
      </c>
      <c r="E73" s="142">
        <v>17.600000000000001</v>
      </c>
      <c r="F73" s="142">
        <v>5.5</v>
      </c>
      <c r="G73" s="142">
        <v>3.3</v>
      </c>
      <c r="H73" s="142">
        <v>1</v>
      </c>
      <c r="I73" s="142">
        <v>4.3</v>
      </c>
      <c r="J73" s="142" t="s">
        <v>1053</v>
      </c>
    </row>
    <row r="74" spans="1:10">
      <c r="A74" s="142">
        <f t="shared" si="1"/>
        <v>15</v>
      </c>
      <c r="B74" s="142" t="s">
        <v>1124</v>
      </c>
      <c r="C74" s="142" t="s">
        <v>1125</v>
      </c>
      <c r="D74" s="142">
        <v>63</v>
      </c>
      <c r="E74" s="142">
        <v>3.3</v>
      </c>
      <c r="F74" s="142">
        <v>5.5</v>
      </c>
      <c r="G74" s="142">
        <v>3.3</v>
      </c>
      <c r="H74" s="142">
        <v>1</v>
      </c>
      <c r="I74" s="142">
        <v>4.3</v>
      </c>
      <c r="J74" s="142" t="s">
        <v>1053</v>
      </c>
    </row>
    <row r="75" spans="1:10">
      <c r="A75" s="142">
        <f t="shared" si="1"/>
        <v>16</v>
      </c>
      <c r="B75" s="142" t="s">
        <v>1124</v>
      </c>
      <c r="C75" s="142" t="s">
        <v>1125</v>
      </c>
      <c r="D75" s="142">
        <v>63</v>
      </c>
      <c r="E75" s="142">
        <v>36.9</v>
      </c>
      <c r="F75" s="142">
        <v>5.5</v>
      </c>
      <c r="G75" s="142">
        <v>3.3</v>
      </c>
      <c r="H75" s="142">
        <v>1</v>
      </c>
      <c r="I75" s="142">
        <v>4.3</v>
      </c>
      <c r="J75" s="142" t="s">
        <v>1053</v>
      </c>
    </row>
    <row r="76" spans="1:10">
      <c r="A76" s="142">
        <f t="shared" si="1"/>
        <v>17</v>
      </c>
      <c r="B76" s="142" t="s">
        <v>1124</v>
      </c>
      <c r="C76" s="142" t="s">
        <v>1126</v>
      </c>
      <c r="D76" s="142">
        <v>63</v>
      </c>
      <c r="E76" s="142">
        <v>66.7</v>
      </c>
      <c r="F76" s="142">
        <v>5.5</v>
      </c>
      <c r="G76" s="142">
        <v>3.3</v>
      </c>
      <c r="H76" s="142">
        <v>1</v>
      </c>
      <c r="I76" s="142">
        <v>4.3</v>
      </c>
      <c r="J76" s="142" t="s">
        <v>1053</v>
      </c>
    </row>
    <row r="77" spans="1:10">
      <c r="A77" s="142">
        <f t="shared" si="1"/>
        <v>18</v>
      </c>
      <c r="B77" s="142" t="s">
        <v>1126</v>
      </c>
      <c r="C77" s="142" t="s">
        <v>1127</v>
      </c>
      <c r="D77" s="142">
        <v>63</v>
      </c>
      <c r="E77" s="142">
        <v>3.2</v>
      </c>
      <c r="F77" s="142">
        <v>5.5</v>
      </c>
      <c r="G77" s="142">
        <v>3.3</v>
      </c>
      <c r="H77" s="142">
        <v>1</v>
      </c>
      <c r="I77" s="142">
        <v>4.3</v>
      </c>
      <c r="J77" s="142" t="s">
        <v>1053</v>
      </c>
    </row>
    <row r="78" spans="1:10">
      <c r="A78" s="142">
        <f t="shared" si="1"/>
        <v>19</v>
      </c>
      <c r="B78" s="142" t="s">
        <v>1126</v>
      </c>
      <c r="C78" s="142" t="s">
        <v>1127</v>
      </c>
      <c r="D78" s="142">
        <v>63</v>
      </c>
      <c r="E78" s="142">
        <v>41.6</v>
      </c>
      <c r="F78" s="142">
        <v>5.5</v>
      </c>
      <c r="G78" s="142">
        <v>3.3</v>
      </c>
      <c r="H78" s="142">
        <v>1</v>
      </c>
      <c r="I78" s="142">
        <v>4.3</v>
      </c>
      <c r="J78" s="142" t="s">
        <v>1053</v>
      </c>
    </row>
    <row r="79" spans="1:10">
      <c r="A79" s="142">
        <f t="shared" si="1"/>
        <v>20</v>
      </c>
      <c r="B79" s="142" t="s">
        <v>1126</v>
      </c>
      <c r="C79" s="142" t="s">
        <v>1128</v>
      </c>
      <c r="D79" s="142">
        <v>63</v>
      </c>
      <c r="E79" s="142">
        <v>67.400000000000006</v>
      </c>
      <c r="F79" s="142">
        <v>5.5</v>
      </c>
      <c r="G79" s="142">
        <v>3.3</v>
      </c>
      <c r="H79" s="142">
        <v>1</v>
      </c>
      <c r="I79" s="142">
        <v>4.3</v>
      </c>
      <c r="J79" s="142" t="s">
        <v>1053</v>
      </c>
    </row>
    <row r="80" spans="1:10">
      <c r="A80" s="142">
        <f t="shared" si="1"/>
        <v>21</v>
      </c>
      <c r="B80" s="142" t="s">
        <v>1128</v>
      </c>
      <c r="C80" s="142" t="s">
        <v>1129</v>
      </c>
      <c r="D80" s="142">
        <v>63</v>
      </c>
      <c r="E80" s="142">
        <v>3</v>
      </c>
      <c r="F80" s="142">
        <v>5.5</v>
      </c>
      <c r="G80" s="142">
        <v>3.3</v>
      </c>
      <c r="H80" s="142">
        <v>1</v>
      </c>
      <c r="I80" s="142">
        <v>4.3</v>
      </c>
      <c r="J80" s="142" t="s">
        <v>1053</v>
      </c>
    </row>
    <row r="81" spans="1:10">
      <c r="A81" s="142">
        <f t="shared" si="1"/>
        <v>22</v>
      </c>
      <c r="B81" s="142" t="s">
        <v>1128</v>
      </c>
      <c r="C81" s="142" t="s">
        <v>1129</v>
      </c>
      <c r="D81" s="142">
        <v>63</v>
      </c>
      <c r="E81" s="142">
        <v>26.8</v>
      </c>
      <c r="F81" s="142">
        <v>5.5</v>
      </c>
      <c r="G81" s="142">
        <v>3.3</v>
      </c>
      <c r="H81" s="142">
        <v>1</v>
      </c>
      <c r="I81" s="142">
        <v>4.3</v>
      </c>
      <c r="J81" s="142" t="s">
        <v>1053</v>
      </c>
    </row>
    <row r="82" spans="1:10">
      <c r="A82" s="142">
        <f t="shared" si="1"/>
        <v>23</v>
      </c>
      <c r="B82" s="142" t="s">
        <v>1128</v>
      </c>
      <c r="C82" s="142" t="s">
        <v>689</v>
      </c>
      <c r="D82" s="142">
        <v>63</v>
      </c>
      <c r="E82" s="142">
        <v>46.1</v>
      </c>
      <c r="F82" s="142">
        <v>5.5</v>
      </c>
      <c r="G82" s="142">
        <v>3.3</v>
      </c>
      <c r="H82" s="142">
        <v>1</v>
      </c>
      <c r="I82" s="142">
        <v>4.3</v>
      </c>
      <c r="J82" s="142" t="s">
        <v>1053</v>
      </c>
    </row>
    <row r="83" spans="1:10">
      <c r="A83" s="142">
        <f t="shared" si="1"/>
        <v>24</v>
      </c>
      <c r="B83" s="142" t="s">
        <v>708</v>
      </c>
      <c r="C83" s="142" t="s">
        <v>1130</v>
      </c>
      <c r="D83" s="142">
        <v>63</v>
      </c>
      <c r="E83" s="142">
        <v>20.100000000000001</v>
      </c>
      <c r="F83" s="142">
        <v>5.5</v>
      </c>
      <c r="G83" s="142">
        <v>3.3</v>
      </c>
      <c r="H83" s="142">
        <v>1</v>
      </c>
      <c r="I83" s="142">
        <v>4.3</v>
      </c>
      <c r="J83" s="142" t="s">
        <v>1053</v>
      </c>
    </row>
    <row r="84" spans="1:10">
      <c r="A84" s="142">
        <f t="shared" si="1"/>
        <v>25</v>
      </c>
      <c r="B84" s="142" t="s">
        <v>689</v>
      </c>
      <c r="C84" s="142" t="s">
        <v>113</v>
      </c>
      <c r="D84" s="142">
        <v>63</v>
      </c>
      <c r="E84" s="142">
        <v>3</v>
      </c>
      <c r="F84" s="142">
        <v>5.5</v>
      </c>
      <c r="G84" s="142">
        <v>3.3</v>
      </c>
      <c r="H84" s="142">
        <v>1</v>
      </c>
      <c r="I84" s="142">
        <v>4.3</v>
      </c>
      <c r="J84" s="142" t="s">
        <v>1053</v>
      </c>
    </row>
    <row r="85" spans="1:10">
      <c r="A85" s="142">
        <f t="shared" si="1"/>
        <v>26</v>
      </c>
      <c r="B85" s="142" t="s">
        <v>689</v>
      </c>
      <c r="C85" s="142" t="s">
        <v>113</v>
      </c>
      <c r="D85" s="142">
        <v>63</v>
      </c>
      <c r="E85" s="142">
        <v>43.5</v>
      </c>
      <c r="F85" s="142">
        <v>5.5</v>
      </c>
      <c r="G85" s="142">
        <v>3.3</v>
      </c>
      <c r="H85" s="142">
        <v>1</v>
      </c>
      <c r="I85" s="142">
        <v>4.3</v>
      </c>
      <c r="J85" s="142" t="s">
        <v>1053</v>
      </c>
    </row>
    <row r="86" spans="1:10">
      <c r="A86" s="142">
        <f t="shared" si="1"/>
        <v>27</v>
      </c>
      <c r="B86" s="142" t="s">
        <v>712</v>
      </c>
      <c r="C86" s="142" t="s">
        <v>598</v>
      </c>
      <c r="D86" s="142">
        <v>63</v>
      </c>
      <c r="E86" s="142">
        <v>127.4</v>
      </c>
      <c r="F86" s="142">
        <v>5.5</v>
      </c>
      <c r="G86" s="142">
        <v>3.3</v>
      </c>
      <c r="H86" s="142">
        <v>1</v>
      </c>
      <c r="I86" s="142">
        <v>4.3</v>
      </c>
      <c r="J86" s="142" t="s">
        <v>1053</v>
      </c>
    </row>
    <row r="87" spans="1:10">
      <c r="A87" s="142">
        <f t="shared" si="1"/>
        <v>28</v>
      </c>
      <c r="B87" s="142" t="s">
        <v>1022</v>
      </c>
      <c r="C87" s="142" t="s">
        <v>1023</v>
      </c>
      <c r="D87" s="142">
        <v>63</v>
      </c>
      <c r="E87" s="142">
        <v>210.1</v>
      </c>
      <c r="F87" s="142">
        <v>5.5</v>
      </c>
      <c r="G87" s="142">
        <v>3.3</v>
      </c>
      <c r="H87" s="142">
        <v>1</v>
      </c>
      <c r="I87" s="142">
        <v>4.3</v>
      </c>
      <c r="J87" s="142" t="s">
        <v>1053</v>
      </c>
    </row>
    <row r="88" spans="1:10">
      <c r="A88" s="142">
        <f t="shared" si="1"/>
        <v>29</v>
      </c>
      <c r="B88" s="142" t="s">
        <v>1023</v>
      </c>
      <c r="C88" s="142" t="s">
        <v>1131</v>
      </c>
      <c r="D88" s="142">
        <v>63</v>
      </c>
      <c r="E88" s="142">
        <v>31.5</v>
      </c>
      <c r="F88" s="142">
        <v>5.5</v>
      </c>
      <c r="G88" s="142">
        <v>3.3</v>
      </c>
      <c r="H88" s="142">
        <v>1</v>
      </c>
      <c r="I88" s="142">
        <v>4.3</v>
      </c>
      <c r="J88" s="142" t="s">
        <v>1053</v>
      </c>
    </row>
    <row r="89" spans="1:10">
      <c r="A89" s="142">
        <f t="shared" si="1"/>
        <v>30</v>
      </c>
      <c r="B89" s="142" t="s">
        <v>1131</v>
      </c>
      <c r="C89" s="142" t="s">
        <v>1132</v>
      </c>
      <c r="D89" s="142">
        <v>63</v>
      </c>
      <c r="E89" s="142">
        <v>3</v>
      </c>
      <c r="F89" s="142">
        <v>5.5</v>
      </c>
      <c r="G89" s="142">
        <v>3.3</v>
      </c>
      <c r="H89" s="142">
        <v>1</v>
      </c>
      <c r="I89" s="142">
        <v>4.3</v>
      </c>
      <c r="J89" s="142" t="s">
        <v>1053</v>
      </c>
    </row>
    <row r="90" spans="1:10">
      <c r="A90" s="142">
        <f t="shared" si="1"/>
        <v>31</v>
      </c>
      <c r="B90" s="142" t="s">
        <v>1131</v>
      </c>
      <c r="C90" s="142" t="s">
        <v>1132</v>
      </c>
      <c r="D90" s="142">
        <v>63</v>
      </c>
      <c r="E90" s="142">
        <v>47.2</v>
      </c>
      <c r="F90" s="142">
        <v>5.5</v>
      </c>
      <c r="G90" s="142">
        <v>3.3</v>
      </c>
      <c r="H90" s="142">
        <v>1</v>
      </c>
      <c r="I90" s="142">
        <v>4.3</v>
      </c>
      <c r="J90" s="142" t="s">
        <v>1053</v>
      </c>
    </row>
    <row r="91" spans="1:10">
      <c r="A91" s="142">
        <f t="shared" si="1"/>
        <v>32</v>
      </c>
      <c r="B91" s="142" t="s">
        <v>1131</v>
      </c>
      <c r="C91" s="142" t="s">
        <v>752</v>
      </c>
      <c r="D91" s="142">
        <v>63</v>
      </c>
      <c r="E91" s="142">
        <v>92.1</v>
      </c>
      <c r="F91" s="142">
        <v>5.5</v>
      </c>
      <c r="G91" s="142">
        <v>3.3</v>
      </c>
      <c r="H91" s="142">
        <v>1</v>
      </c>
      <c r="I91" s="142">
        <v>4.3</v>
      </c>
      <c r="J91" s="142" t="s">
        <v>1053</v>
      </c>
    </row>
    <row r="92" spans="1:10">
      <c r="A92" s="142">
        <f t="shared" si="1"/>
        <v>33</v>
      </c>
      <c r="B92" s="142" t="s">
        <v>1023</v>
      </c>
      <c r="C92" s="142" t="s">
        <v>1123</v>
      </c>
      <c r="D92" s="142">
        <v>63</v>
      </c>
      <c r="E92" s="142">
        <v>7.8</v>
      </c>
      <c r="F92" s="142">
        <v>5.5</v>
      </c>
      <c r="G92" s="142">
        <v>3.3</v>
      </c>
      <c r="H92" s="142">
        <v>1</v>
      </c>
      <c r="I92" s="142">
        <v>4.3</v>
      </c>
      <c r="J92" s="142" t="s">
        <v>1053</v>
      </c>
    </row>
    <row r="93" spans="1:10">
      <c r="A93" s="142">
        <f t="shared" si="1"/>
        <v>34</v>
      </c>
      <c r="B93" s="142" t="s">
        <v>1023</v>
      </c>
      <c r="C93" s="142" t="s">
        <v>1123</v>
      </c>
      <c r="D93" s="142">
        <v>63</v>
      </c>
      <c r="E93" s="142">
        <v>120.8</v>
      </c>
      <c r="F93" s="142">
        <v>5.5</v>
      </c>
      <c r="G93" s="142">
        <v>3.3</v>
      </c>
      <c r="H93" s="142">
        <v>1</v>
      </c>
      <c r="I93" s="142">
        <v>4.3</v>
      </c>
      <c r="J93" s="142" t="s">
        <v>1053</v>
      </c>
    </row>
    <row r="94" spans="1:10">
      <c r="A94" s="142">
        <f t="shared" si="1"/>
        <v>35</v>
      </c>
      <c r="B94" s="142" t="s">
        <v>75</v>
      </c>
      <c r="C94" s="142" t="s">
        <v>686</v>
      </c>
      <c r="D94" s="142">
        <v>63</v>
      </c>
      <c r="E94" s="142">
        <v>76.599999999999994</v>
      </c>
      <c r="F94" s="142">
        <v>5.5</v>
      </c>
      <c r="G94" s="142">
        <v>3.3</v>
      </c>
      <c r="H94" s="142">
        <v>1</v>
      </c>
      <c r="I94" s="142">
        <v>4.3</v>
      </c>
      <c r="J94" s="142" t="s">
        <v>1053</v>
      </c>
    </row>
    <row r="95" spans="1:10">
      <c r="A95" s="142">
        <f t="shared" si="1"/>
        <v>36</v>
      </c>
      <c r="B95" s="142" t="s">
        <v>1052</v>
      </c>
      <c r="C95" s="142" t="s">
        <v>398</v>
      </c>
      <c r="D95" s="142">
        <v>63</v>
      </c>
      <c r="E95" s="142">
        <v>32.6</v>
      </c>
      <c r="F95" s="142">
        <v>5.5</v>
      </c>
      <c r="G95" s="142">
        <v>3.3</v>
      </c>
      <c r="H95" s="142">
        <v>1</v>
      </c>
      <c r="I95" s="142">
        <v>4.3</v>
      </c>
      <c r="J95" s="142" t="s">
        <v>1053</v>
      </c>
    </row>
    <row r="96" spans="1:10">
      <c r="A96" s="142">
        <f t="shared" si="1"/>
        <v>37</v>
      </c>
      <c r="B96" s="142" t="s">
        <v>311</v>
      </c>
      <c r="C96" s="142" t="s">
        <v>698</v>
      </c>
      <c r="D96" s="142">
        <v>63</v>
      </c>
      <c r="E96" s="142">
        <v>27.1</v>
      </c>
      <c r="F96" s="142">
        <v>5.5</v>
      </c>
      <c r="G96" s="142">
        <v>3.3</v>
      </c>
      <c r="H96" s="142">
        <v>1</v>
      </c>
      <c r="I96" s="142">
        <v>4.3</v>
      </c>
      <c r="J96" s="142" t="s">
        <v>1053</v>
      </c>
    </row>
    <row r="97" spans="1:10">
      <c r="A97" s="142">
        <f t="shared" si="1"/>
        <v>38</v>
      </c>
      <c r="B97" s="142" t="s">
        <v>163</v>
      </c>
      <c r="C97" s="142" t="s">
        <v>395</v>
      </c>
      <c r="D97" s="142">
        <v>63</v>
      </c>
      <c r="E97" s="142">
        <v>58.2</v>
      </c>
      <c r="F97" s="142">
        <v>5.5</v>
      </c>
      <c r="G97" s="142">
        <v>3.3</v>
      </c>
      <c r="H97" s="142">
        <v>1</v>
      </c>
      <c r="I97" s="142">
        <v>4.3</v>
      </c>
      <c r="J97" s="142" t="s">
        <v>1053</v>
      </c>
    </row>
    <row r="98" spans="1:10">
      <c r="A98" s="142">
        <f t="shared" si="1"/>
        <v>39</v>
      </c>
      <c r="B98" s="142" t="s">
        <v>395</v>
      </c>
      <c r="C98" s="142" t="s">
        <v>713</v>
      </c>
      <c r="D98" s="142">
        <v>63</v>
      </c>
      <c r="E98" s="142">
        <v>130.19999999999999</v>
      </c>
      <c r="F98" s="142">
        <v>5.5</v>
      </c>
      <c r="G98" s="142">
        <v>3.3</v>
      </c>
      <c r="H98" s="142">
        <v>1</v>
      </c>
      <c r="I98" s="142">
        <v>4.3</v>
      </c>
      <c r="J98" s="142" t="s">
        <v>1053</v>
      </c>
    </row>
    <row r="99" spans="1:10">
      <c r="A99" s="142">
        <f t="shared" si="1"/>
        <v>40</v>
      </c>
      <c r="B99" s="142" t="s">
        <v>713</v>
      </c>
      <c r="C99" s="142" t="s">
        <v>345</v>
      </c>
      <c r="D99" s="142">
        <v>63</v>
      </c>
      <c r="E99" s="142">
        <v>4</v>
      </c>
      <c r="F99" s="142">
        <v>5.5</v>
      </c>
      <c r="G99" s="142">
        <v>3.3</v>
      </c>
      <c r="H99" s="142">
        <v>1</v>
      </c>
      <c r="I99" s="142">
        <v>4.3</v>
      </c>
      <c r="J99" s="142" t="s">
        <v>1053</v>
      </c>
    </row>
    <row r="100" spans="1:10">
      <c r="A100" s="142">
        <f t="shared" si="1"/>
        <v>41</v>
      </c>
      <c r="B100" s="142" t="s">
        <v>713</v>
      </c>
      <c r="C100" s="142" t="s">
        <v>345</v>
      </c>
      <c r="D100" s="142">
        <v>63</v>
      </c>
      <c r="E100" s="142">
        <v>110</v>
      </c>
      <c r="F100" s="142">
        <v>5.5</v>
      </c>
      <c r="G100" s="142">
        <v>3.3</v>
      </c>
      <c r="H100" s="142">
        <v>1</v>
      </c>
      <c r="I100" s="142">
        <v>4.3</v>
      </c>
      <c r="J100" s="142" t="s">
        <v>1053</v>
      </c>
    </row>
    <row r="101" spans="1:10">
      <c r="A101" s="142">
        <f t="shared" si="1"/>
        <v>42</v>
      </c>
      <c r="B101" s="142" t="s">
        <v>713</v>
      </c>
      <c r="C101" s="142" t="s">
        <v>352</v>
      </c>
      <c r="D101" s="142">
        <v>63</v>
      </c>
      <c r="E101" s="142">
        <v>130.6</v>
      </c>
      <c r="F101" s="142">
        <v>5.5</v>
      </c>
      <c r="G101" s="142">
        <v>3.3</v>
      </c>
      <c r="H101" s="142">
        <v>1</v>
      </c>
      <c r="I101" s="142">
        <v>4.3</v>
      </c>
      <c r="J101" s="142" t="s">
        <v>1053</v>
      </c>
    </row>
    <row r="102" spans="1:10">
      <c r="A102" s="142">
        <f t="shared" si="1"/>
        <v>43</v>
      </c>
      <c r="B102" s="142" t="s">
        <v>400</v>
      </c>
      <c r="C102" s="142" t="s">
        <v>440</v>
      </c>
      <c r="D102" s="142">
        <v>63</v>
      </c>
      <c r="E102" s="142">
        <v>326.8</v>
      </c>
      <c r="F102" s="142">
        <v>5.5</v>
      </c>
      <c r="G102" s="142">
        <v>3.3</v>
      </c>
      <c r="H102" s="142">
        <v>1</v>
      </c>
      <c r="I102" s="142">
        <v>4.3</v>
      </c>
      <c r="J102" s="142" t="s">
        <v>1053</v>
      </c>
    </row>
    <row r="103" spans="1:10">
      <c r="A103" s="142">
        <f t="shared" si="1"/>
        <v>44</v>
      </c>
      <c r="B103" s="142" t="s">
        <v>440</v>
      </c>
      <c r="C103" s="142" t="s">
        <v>695</v>
      </c>
      <c r="D103" s="142">
        <v>63</v>
      </c>
      <c r="E103" s="142">
        <v>21.3</v>
      </c>
      <c r="F103" s="142">
        <v>5.5</v>
      </c>
      <c r="G103" s="142">
        <v>3.3</v>
      </c>
      <c r="H103" s="142">
        <v>1</v>
      </c>
      <c r="I103" s="142">
        <v>4.3</v>
      </c>
      <c r="J103" s="142" t="s">
        <v>1053</v>
      </c>
    </row>
    <row r="104" spans="1:10">
      <c r="A104" s="142">
        <f t="shared" si="1"/>
        <v>45</v>
      </c>
      <c r="B104" s="142" t="s">
        <v>596</v>
      </c>
      <c r="C104" s="142" t="s">
        <v>617</v>
      </c>
      <c r="D104" s="142">
        <v>63</v>
      </c>
      <c r="E104" s="142">
        <v>24.8</v>
      </c>
      <c r="F104" s="142">
        <v>5.5</v>
      </c>
      <c r="G104" s="142">
        <v>3.3</v>
      </c>
      <c r="H104" s="142">
        <v>1</v>
      </c>
      <c r="I104" s="142">
        <v>4.3</v>
      </c>
      <c r="J104" s="142" t="s">
        <v>1053</v>
      </c>
    </row>
    <row r="105" spans="1:10">
      <c r="A105" s="142">
        <f t="shared" si="1"/>
        <v>46</v>
      </c>
      <c r="B105" s="142" t="s">
        <v>320</v>
      </c>
      <c r="C105" s="142" t="s">
        <v>424</v>
      </c>
      <c r="D105" s="142">
        <v>63</v>
      </c>
      <c r="E105" s="142">
        <v>116.4</v>
      </c>
      <c r="F105" s="142">
        <v>5.5</v>
      </c>
      <c r="G105" s="142">
        <v>3.3</v>
      </c>
      <c r="H105" s="142">
        <v>1</v>
      </c>
      <c r="I105" s="142">
        <v>4.3</v>
      </c>
      <c r="J105" s="142" t="s">
        <v>1053</v>
      </c>
    </row>
    <row r="106" spans="1:10" ht="15.75">
      <c r="A106" s="42" t="s">
        <v>1055</v>
      </c>
      <c r="B106" s="142"/>
      <c r="C106" s="142"/>
      <c r="D106" s="142"/>
      <c r="E106" s="142" t="s">
        <v>1056</v>
      </c>
      <c r="F106" s="142"/>
      <c r="G106" s="142"/>
      <c r="H106" s="142"/>
      <c r="I106" s="142" t="s">
        <v>1057</v>
      </c>
      <c r="J106" s="142"/>
    </row>
    <row r="107" spans="1:10" ht="15.75">
      <c r="A107" s="42" t="s">
        <v>1058</v>
      </c>
      <c r="B107" s="477"/>
      <c r="C107" s="477"/>
      <c r="D107" s="477"/>
      <c r="E107" s="142" t="s">
        <v>1058</v>
      </c>
      <c r="F107" s="142"/>
      <c r="G107" s="361"/>
      <c r="H107" s="363"/>
      <c r="I107" s="142" t="s">
        <v>1058</v>
      </c>
      <c r="J107" s="139"/>
    </row>
    <row r="108" spans="1:10" ht="15.75">
      <c r="A108" s="42" t="s">
        <v>1059</v>
      </c>
      <c r="B108" s="477"/>
      <c r="C108" s="477"/>
      <c r="D108" s="477"/>
      <c r="E108" s="142" t="s">
        <v>1059</v>
      </c>
      <c r="F108" s="361"/>
      <c r="G108" s="362"/>
      <c r="H108" s="363"/>
      <c r="I108" s="142" t="s">
        <v>1059</v>
      </c>
      <c r="J108" s="139"/>
    </row>
    <row r="109" spans="1:10" ht="15.75">
      <c r="A109" s="42" t="s">
        <v>1060</v>
      </c>
      <c r="B109" s="142"/>
      <c r="C109" s="477"/>
      <c r="D109" s="477"/>
      <c r="E109" s="142" t="s">
        <v>1060</v>
      </c>
      <c r="F109" s="142"/>
      <c r="G109" s="361"/>
      <c r="H109" s="363"/>
      <c r="I109" s="142" t="s">
        <v>1060</v>
      </c>
      <c r="J109" s="139"/>
    </row>
    <row r="110" spans="1:10">
      <c r="A110" s="140"/>
      <c r="B110" s="140"/>
      <c r="C110" s="140"/>
      <c r="D110" s="140"/>
      <c r="E110" s="140"/>
      <c r="F110" s="140"/>
      <c r="G110" s="140"/>
      <c r="H110" s="140"/>
      <c r="I110" s="140"/>
      <c r="J110" s="140"/>
    </row>
    <row r="111" spans="1:10" ht="18.75">
      <c r="A111" s="285" t="s">
        <v>1032</v>
      </c>
      <c r="B111" s="285"/>
      <c r="C111" s="286" t="s">
        <v>1033</v>
      </c>
      <c r="D111" s="288"/>
      <c r="E111" s="288"/>
      <c r="F111" s="288"/>
      <c r="G111" s="288"/>
      <c r="H111" s="288"/>
      <c r="I111" s="288"/>
      <c r="J111" s="288"/>
    </row>
    <row r="112" spans="1:10" ht="18.75">
      <c r="A112" s="285" t="s">
        <v>1034</v>
      </c>
      <c r="B112" s="285"/>
      <c r="C112" s="286" t="s">
        <v>1035</v>
      </c>
      <c r="D112" s="288"/>
      <c r="E112" s="288"/>
      <c r="F112" s="288"/>
      <c r="G112" s="288"/>
      <c r="H112" s="288"/>
      <c r="I112" s="288"/>
      <c r="J112" s="288"/>
    </row>
    <row r="113" spans="1:11" ht="18.75">
      <c r="A113" s="285" t="s">
        <v>1036</v>
      </c>
      <c r="B113" s="285"/>
      <c r="C113" s="286" t="s">
        <v>1037</v>
      </c>
      <c r="D113" s="288"/>
      <c r="E113" s="288"/>
      <c r="F113" s="288"/>
      <c r="G113" s="288"/>
      <c r="H113" s="288"/>
      <c r="I113" s="288"/>
      <c r="J113" s="288"/>
    </row>
    <row r="114" spans="1:11" ht="18.75">
      <c r="A114" s="285" t="s">
        <v>1038</v>
      </c>
      <c r="B114" s="285"/>
      <c r="C114" s="286" t="s">
        <v>1039</v>
      </c>
      <c r="D114" s="288"/>
      <c r="E114" s="288"/>
      <c r="F114" s="288"/>
      <c r="G114" s="288"/>
      <c r="H114" s="288"/>
      <c r="I114" s="288"/>
      <c r="J114" s="288"/>
    </row>
    <row r="115" spans="1:11" ht="18.75">
      <c r="A115" s="285" t="s">
        <v>1040</v>
      </c>
      <c r="B115" s="285"/>
      <c r="C115" s="286" t="s">
        <v>1041</v>
      </c>
      <c r="D115" s="288"/>
      <c r="E115" s="288"/>
      <c r="F115" s="288"/>
      <c r="G115" s="288"/>
      <c r="H115" s="288"/>
      <c r="I115" s="288"/>
      <c r="J115" s="288"/>
    </row>
    <row r="116" spans="1:11" ht="18.75">
      <c r="A116" s="285" t="s">
        <v>1042</v>
      </c>
      <c r="B116" s="285"/>
      <c r="C116" s="286" t="s">
        <v>1110</v>
      </c>
      <c r="D116" s="288"/>
      <c r="E116" s="288"/>
      <c r="F116" s="288"/>
      <c r="G116" s="288"/>
      <c r="H116" s="288"/>
      <c r="I116" s="153" t="s">
        <v>1108</v>
      </c>
      <c r="J116" s="153"/>
    </row>
    <row r="117" spans="1:11" ht="45">
      <c r="A117" s="138" t="s">
        <v>1044</v>
      </c>
      <c r="B117" s="138" t="s">
        <v>69</v>
      </c>
      <c r="C117" s="138" t="s">
        <v>70</v>
      </c>
      <c r="D117" s="138" t="s">
        <v>1045</v>
      </c>
      <c r="E117" s="138" t="s">
        <v>1046</v>
      </c>
      <c r="F117" s="138" t="s">
        <v>1047</v>
      </c>
      <c r="G117" s="138" t="s">
        <v>1048</v>
      </c>
      <c r="H117" s="132" t="s">
        <v>1049</v>
      </c>
      <c r="I117" s="133" t="s">
        <v>56</v>
      </c>
      <c r="J117" s="138" t="s">
        <v>1050</v>
      </c>
    </row>
    <row r="118" spans="1:11">
      <c r="A118" s="142">
        <v>1</v>
      </c>
      <c r="B118" s="142" t="s">
        <v>400</v>
      </c>
      <c r="C118" s="142" t="s">
        <v>440</v>
      </c>
      <c r="D118" s="142">
        <v>140</v>
      </c>
      <c r="E118" s="142">
        <v>326.8</v>
      </c>
      <c r="F118" s="141" t="s">
        <v>118</v>
      </c>
      <c r="G118" s="141">
        <v>3.5</v>
      </c>
      <c r="H118" s="142">
        <v>1</v>
      </c>
      <c r="I118" s="142">
        <v>4.5</v>
      </c>
      <c r="J118" s="139" t="s">
        <v>246</v>
      </c>
      <c r="K118" s="152"/>
    </row>
    <row r="119" spans="1:11">
      <c r="A119" s="142">
        <f>1+A118</f>
        <v>2</v>
      </c>
      <c r="B119" s="142" t="s">
        <v>400</v>
      </c>
      <c r="C119" s="142" t="s">
        <v>440</v>
      </c>
      <c r="D119" s="142">
        <v>140</v>
      </c>
      <c r="E119" s="142">
        <v>3</v>
      </c>
      <c r="F119" s="141" t="s">
        <v>118</v>
      </c>
      <c r="G119" s="141">
        <v>3.5</v>
      </c>
      <c r="H119" s="142">
        <v>1</v>
      </c>
      <c r="I119" s="142">
        <v>4.5</v>
      </c>
      <c r="J119" s="139" t="s">
        <v>246</v>
      </c>
    </row>
    <row r="120" spans="1:11">
      <c r="A120" s="142">
        <f t="shared" ref="A120:A183" si="2">1+A119</f>
        <v>3</v>
      </c>
      <c r="B120" s="142" t="s">
        <v>440</v>
      </c>
      <c r="C120" s="142" t="s">
        <v>431</v>
      </c>
      <c r="D120" s="142">
        <v>140</v>
      </c>
      <c r="E120" s="142">
        <v>225.5</v>
      </c>
      <c r="F120" s="141" t="s">
        <v>118</v>
      </c>
      <c r="G120" s="141">
        <v>3.5</v>
      </c>
      <c r="H120" s="142">
        <v>1</v>
      </c>
      <c r="I120" s="142">
        <v>4.5</v>
      </c>
      <c r="J120" s="139" t="s">
        <v>246</v>
      </c>
    </row>
    <row r="121" spans="1:11">
      <c r="A121" s="142">
        <f t="shared" si="2"/>
        <v>4</v>
      </c>
      <c r="B121" s="142" t="s">
        <v>440</v>
      </c>
      <c r="C121" s="142" t="s">
        <v>431</v>
      </c>
      <c r="D121" s="142">
        <v>140</v>
      </c>
      <c r="E121" s="142">
        <v>29.1</v>
      </c>
      <c r="F121" s="141" t="s">
        <v>118</v>
      </c>
      <c r="G121" s="141">
        <v>3.5</v>
      </c>
      <c r="H121" s="142">
        <v>1</v>
      </c>
      <c r="I121" s="142">
        <v>4.5</v>
      </c>
      <c r="J121" s="139" t="s">
        <v>246</v>
      </c>
    </row>
    <row r="122" spans="1:11">
      <c r="A122" s="142">
        <f t="shared" si="2"/>
        <v>5</v>
      </c>
      <c r="B122" s="142" t="s">
        <v>440</v>
      </c>
      <c r="C122" s="142" t="s">
        <v>431</v>
      </c>
      <c r="D122" s="142">
        <v>140</v>
      </c>
      <c r="E122" s="142">
        <v>57.6</v>
      </c>
      <c r="F122" s="141" t="s">
        <v>118</v>
      </c>
      <c r="G122" s="141">
        <v>3.5</v>
      </c>
      <c r="H122" s="142">
        <v>1</v>
      </c>
      <c r="I122" s="142">
        <v>4.5</v>
      </c>
      <c r="J122" s="139" t="s">
        <v>246</v>
      </c>
    </row>
    <row r="123" spans="1:11">
      <c r="A123" s="142">
        <f t="shared" si="2"/>
        <v>6</v>
      </c>
      <c r="B123" s="142" t="s">
        <v>431</v>
      </c>
      <c r="C123" s="142" t="s">
        <v>615</v>
      </c>
      <c r="D123" s="142">
        <v>160</v>
      </c>
      <c r="E123" s="142">
        <v>34.5</v>
      </c>
      <c r="F123" s="141" t="s">
        <v>118</v>
      </c>
      <c r="G123" s="141">
        <v>3.5</v>
      </c>
      <c r="H123" s="142">
        <v>1</v>
      </c>
      <c r="I123" s="142">
        <v>4.5</v>
      </c>
      <c r="J123" s="139" t="s">
        <v>246</v>
      </c>
    </row>
    <row r="124" spans="1:11">
      <c r="A124" s="142">
        <f t="shared" si="2"/>
        <v>7</v>
      </c>
      <c r="B124" s="142" t="s">
        <v>689</v>
      </c>
      <c r="C124" s="142" t="s">
        <v>1130</v>
      </c>
      <c r="D124" s="142">
        <v>75</v>
      </c>
      <c r="E124" s="142">
        <v>3.7</v>
      </c>
      <c r="F124" s="141" t="s">
        <v>118</v>
      </c>
      <c r="G124" s="141">
        <v>3.5</v>
      </c>
      <c r="H124" s="142">
        <v>1</v>
      </c>
      <c r="I124" s="142">
        <v>4.5</v>
      </c>
      <c r="J124" s="139" t="s">
        <v>246</v>
      </c>
    </row>
    <row r="125" spans="1:11">
      <c r="A125" s="142">
        <f t="shared" si="2"/>
        <v>8</v>
      </c>
      <c r="B125" s="142" t="s">
        <v>1130</v>
      </c>
      <c r="C125" s="142" t="s">
        <v>272</v>
      </c>
      <c r="D125" s="142">
        <v>75</v>
      </c>
      <c r="E125" s="142">
        <v>81.8</v>
      </c>
      <c r="F125" s="141" t="s">
        <v>118</v>
      </c>
      <c r="G125" s="141">
        <v>3.5</v>
      </c>
      <c r="H125" s="142">
        <v>1</v>
      </c>
      <c r="I125" s="142">
        <v>4.5</v>
      </c>
      <c r="J125" s="139" t="s">
        <v>246</v>
      </c>
    </row>
    <row r="126" spans="1:11">
      <c r="A126" s="142">
        <f t="shared" si="2"/>
        <v>9</v>
      </c>
      <c r="B126" s="142" t="s">
        <v>1130</v>
      </c>
      <c r="C126" s="142" t="s">
        <v>272</v>
      </c>
      <c r="D126" s="142">
        <v>75</v>
      </c>
      <c r="E126" s="142">
        <v>6.1</v>
      </c>
      <c r="F126" s="141" t="s">
        <v>118</v>
      </c>
      <c r="G126" s="141">
        <v>3.5</v>
      </c>
      <c r="H126" s="142">
        <v>1</v>
      </c>
      <c r="I126" s="142">
        <v>4.5</v>
      </c>
      <c r="J126" s="139" t="s">
        <v>246</v>
      </c>
    </row>
    <row r="127" spans="1:11">
      <c r="A127" s="142">
        <f t="shared" si="2"/>
        <v>10</v>
      </c>
      <c r="B127" s="142" t="s">
        <v>272</v>
      </c>
      <c r="C127" s="142" t="s">
        <v>352</v>
      </c>
      <c r="D127" s="142">
        <v>75</v>
      </c>
      <c r="E127" s="142">
        <v>78.5</v>
      </c>
      <c r="F127" s="141" t="s">
        <v>118</v>
      </c>
      <c r="G127" s="141">
        <v>3.5</v>
      </c>
      <c r="H127" s="142">
        <v>1</v>
      </c>
      <c r="I127" s="142">
        <v>4.5</v>
      </c>
      <c r="J127" s="139" t="s">
        <v>246</v>
      </c>
    </row>
    <row r="128" spans="1:11">
      <c r="A128" s="142">
        <f t="shared" si="2"/>
        <v>11</v>
      </c>
      <c r="B128" s="142" t="s">
        <v>352</v>
      </c>
      <c r="C128" s="142" t="s">
        <v>712</v>
      </c>
      <c r="D128" s="142">
        <v>75</v>
      </c>
      <c r="E128" s="142">
        <v>11.4</v>
      </c>
      <c r="F128" s="141" t="s">
        <v>118</v>
      </c>
      <c r="G128" s="141">
        <v>3.5</v>
      </c>
      <c r="H128" s="142">
        <v>1</v>
      </c>
      <c r="I128" s="142">
        <v>4.5</v>
      </c>
      <c r="J128" s="139" t="s">
        <v>246</v>
      </c>
    </row>
    <row r="129" spans="1:10">
      <c r="A129" s="142">
        <f t="shared" si="2"/>
        <v>12</v>
      </c>
      <c r="B129" s="142" t="s">
        <v>712</v>
      </c>
      <c r="C129" s="142" t="s">
        <v>1052</v>
      </c>
      <c r="D129" s="142">
        <v>75</v>
      </c>
      <c r="E129" s="142">
        <v>94.6</v>
      </c>
      <c r="F129" s="141" t="s">
        <v>118</v>
      </c>
      <c r="G129" s="141">
        <v>3.5</v>
      </c>
      <c r="H129" s="142">
        <v>1</v>
      </c>
      <c r="I129" s="142">
        <v>4.5</v>
      </c>
      <c r="J129" s="139" t="s">
        <v>246</v>
      </c>
    </row>
    <row r="130" spans="1:10">
      <c r="A130" s="142">
        <f t="shared" si="2"/>
        <v>13</v>
      </c>
      <c r="B130" s="142" t="s">
        <v>1052</v>
      </c>
      <c r="C130" s="142" t="s">
        <v>311</v>
      </c>
      <c r="D130" s="142">
        <v>75</v>
      </c>
      <c r="E130" s="142">
        <v>3.8</v>
      </c>
      <c r="F130" s="141" t="s">
        <v>118</v>
      </c>
      <c r="G130" s="141">
        <v>3.5</v>
      </c>
      <c r="H130" s="142">
        <v>1</v>
      </c>
      <c r="I130" s="142">
        <v>4.5</v>
      </c>
      <c r="J130" s="139" t="s">
        <v>246</v>
      </c>
    </row>
    <row r="131" spans="1:10">
      <c r="A131" s="142">
        <f t="shared" si="2"/>
        <v>14</v>
      </c>
      <c r="B131" s="142" t="s">
        <v>1052</v>
      </c>
      <c r="C131" s="142" t="s">
        <v>311</v>
      </c>
      <c r="D131" s="142">
        <v>75</v>
      </c>
      <c r="E131" s="142">
        <v>24.1</v>
      </c>
      <c r="F131" s="141" t="s">
        <v>118</v>
      </c>
      <c r="G131" s="141">
        <v>3.5</v>
      </c>
      <c r="H131" s="142">
        <v>1</v>
      </c>
      <c r="I131" s="142">
        <v>4.5</v>
      </c>
      <c r="J131" s="139" t="s">
        <v>246</v>
      </c>
    </row>
    <row r="132" spans="1:10">
      <c r="A132" s="142">
        <f t="shared" si="2"/>
        <v>15</v>
      </c>
      <c r="B132" s="142" t="s">
        <v>75</v>
      </c>
      <c r="C132" s="142" t="s">
        <v>686</v>
      </c>
      <c r="D132" s="142">
        <v>63</v>
      </c>
      <c r="E132" s="142">
        <v>76.599999999999994</v>
      </c>
      <c r="F132" s="141" t="s">
        <v>118</v>
      </c>
      <c r="G132" s="141">
        <v>3.5</v>
      </c>
      <c r="H132" s="142">
        <v>1</v>
      </c>
      <c r="I132" s="142">
        <v>4.5</v>
      </c>
      <c r="J132" s="139" t="s">
        <v>246</v>
      </c>
    </row>
    <row r="133" spans="1:10">
      <c r="A133" s="142">
        <f t="shared" si="2"/>
        <v>16</v>
      </c>
      <c r="B133" s="142" t="s">
        <v>1052</v>
      </c>
      <c r="C133" s="142" t="s">
        <v>398</v>
      </c>
      <c r="D133" s="142">
        <v>63</v>
      </c>
      <c r="E133" s="142">
        <v>32.6</v>
      </c>
      <c r="F133" s="141" t="s">
        <v>118</v>
      </c>
      <c r="G133" s="141">
        <v>3.5</v>
      </c>
      <c r="H133" s="142">
        <v>1</v>
      </c>
      <c r="I133" s="142">
        <v>4.5</v>
      </c>
      <c r="J133" s="139" t="s">
        <v>246</v>
      </c>
    </row>
    <row r="134" spans="1:10">
      <c r="A134" s="142">
        <f t="shared" si="2"/>
        <v>17</v>
      </c>
      <c r="B134" s="142" t="s">
        <v>311</v>
      </c>
      <c r="C134" s="142" t="s">
        <v>698</v>
      </c>
      <c r="D134" s="142">
        <v>63</v>
      </c>
      <c r="E134" s="142">
        <v>27.1</v>
      </c>
      <c r="F134" s="141" t="s">
        <v>118</v>
      </c>
      <c r="G134" s="141">
        <v>3.5</v>
      </c>
      <c r="H134" s="142">
        <v>1</v>
      </c>
      <c r="I134" s="142">
        <v>4.5</v>
      </c>
      <c r="J134" s="139" t="s">
        <v>246</v>
      </c>
    </row>
    <row r="135" spans="1:10">
      <c r="A135" s="142">
        <f t="shared" si="2"/>
        <v>18</v>
      </c>
      <c r="B135" s="142" t="s">
        <v>163</v>
      </c>
      <c r="C135" s="142" t="s">
        <v>395</v>
      </c>
      <c r="D135" s="142">
        <v>63</v>
      </c>
      <c r="E135" s="142">
        <v>58.2</v>
      </c>
      <c r="F135" s="141" t="s">
        <v>118</v>
      </c>
      <c r="G135" s="141">
        <v>3.5</v>
      </c>
      <c r="H135" s="142">
        <v>1</v>
      </c>
      <c r="I135" s="142">
        <v>4.5</v>
      </c>
      <c r="J135" s="139" t="s">
        <v>246</v>
      </c>
    </row>
    <row r="136" spans="1:10">
      <c r="A136" s="142">
        <f t="shared" si="2"/>
        <v>19</v>
      </c>
      <c r="B136" s="142" t="s">
        <v>395</v>
      </c>
      <c r="C136" s="142" t="s">
        <v>713</v>
      </c>
      <c r="D136" s="142">
        <v>63</v>
      </c>
      <c r="E136" s="142">
        <v>130.19999999999999</v>
      </c>
      <c r="F136" s="141" t="s">
        <v>118</v>
      </c>
      <c r="G136" s="141">
        <v>3.5</v>
      </c>
      <c r="H136" s="142">
        <v>1</v>
      </c>
      <c r="I136" s="142">
        <v>4.5</v>
      </c>
      <c r="J136" s="139" t="s">
        <v>246</v>
      </c>
    </row>
    <row r="137" spans="1:10">
      <c r="A137" s="142">
        <f t="shared" si="2"/>
        <v>20</v>
      </c>
      <c r="B137" s="142" t="s">
        <v>713</v>
      </c>
      <c r="C137" s="142" t="s">
        <v>345</v>
      </c>
      <c r="D137" s="142">
        <v>63</v>
      </c>
      <c r="E137" s="142">
        <v>4</v>
      </c>
      <c r="F137" s="141" t="s">
        <v>118</v>
      </c>
      <c r="G137" s="141">
        <v>3.5</v>
      </c>
      <c r="H137" s="142">
        <v>1</v>
      </c>
      <c r="I137" s="142">
        <v>4.5</v>
      </c>
      <c r="J137" s="139" t="s">
        <v>246</v>
      </c>
    </row>
    <row r="138" spans="1:10">
      <c r="A138" s="142">
        <f t="shared" si="2"/>
        <v>21</v>
      </c>
      <c r="B138" s="142" t="s">
        <v>713</v>
      </c>
      <c r="C138" s="142" t="s">
        <v>345</v>
      </c>
      <c r="D138" s="142">
        <v>63</v>
      </c>
      <c r="E138" s="142">
        <v>110</v>
      </c>
      <c r="F138" s="141" t="s">
        <v>118</v>
      </c>
      <c r="G138" s="141">
        <v>3.5</v>
      </c>
      <c r="H138" s="142">
        <v>1</v>
      </c>
      <c r="I138" s="142">
        <v>4.5</v>
      </c>
      <c r="J138" s="139" t="s">
        <v>246</v>
      </c>
    </row>
    <row r="139" spans="1:10">
      <c r="A139" s="142">
        <f t="shared" si="2"/>
        <v>22</v>
      </c>
      <c r="B139" s="142" t="s">
        <v>713</v>
      </c>
      <c r="C139" s="142" t="s">
        <v>352</v>
      </c>
      <c r="D139" s="142">
        <v>63</v>
      </c>
      <c r="E139" s="142">
        <v>130.6</v>
      </c>
      <c r="F139" s="141" t="s">
        <v>118</v>
      </c>
      <c r="G139" s="141">
        <v>3.5</v>
      </c>
      <c r="H139" s="142">
        <v>1</v>
      </c>
      <c r="I139" s="142">
        <v>4.5</v>
      </c>
      <c r="J139" s="139" t="s">
        <v>246</v>
      </c>
    </row>
    <row r="140" spans="1:10">
      <c r="A140" s="142">
        <f t="shared" si="2"/>
        <v>23</v>
      </c>
      <c r="B140" s="142" t="s">
        <v>400</v>
      </c>
      <c r="C140" s="142" t="s">
        <v>440</v>
      </c>
      <c r="D140" s="142">
        <v>63</v>
      </c>
      <c r="E140" s="142">
        <v>326.8</v>
      </c>
      <c r="F140" s="141" t="s">
        <v>118</v>
      </c>
      <c r="G140" s="141">
        <v>3.5</v>
      </c>
      <c r="H140" s="142">
        <v>1</v>
      </c>
      <c r="I140" s="142">
        <v>4.5</v>
      </c>
      <c r="J140" s="139" t="s">
        <v>246</v>
      </c>
    </row>
    <row r="141" spans="1:10">
      <c r="A141" s="142">
        <f t="shared" si="2"/>
        <v>24</v>
      </c>
      <c r="B141" s="142" t="s">
        <v>440</v>
      </c>
      <c r="C141" s="142" t="s">
        <v>695</v>
      </c>
      <c r="D141" s="142">
        <v>63</v>
      </c>
      <c r="E141" s="142">
        <v>21.3</v>
      </c>
      <c r="F141" s="141" t="s">
        <v>118</v>
      </c>
      <c r="G141" s="141">
        <v>3.5</v>
      </c>
      <c r="H141" s="142">
        <v>1</v>
      </c>
      <c r="I141" s="142">
        <v>4.5</v>
      </c>
      <c r="J141" s="139" t="s">
        <v>246</v>
      </c>
    </row>
    <row r="142" spans="1:10">
      <c r="A142" s="142">
        <f t="shared" si="2"/>
        <v>25</v>
      </c>
      <c r="B142" s="142" t="s">
        <v>596</v>
      </c>
      <c r="C142" s="142" t="s">
        <v>617</v>
      </c>
      <c r="D142" s="142">
        <v>63</v>
      </c>
      <c r="E142" s="142">
        <v>24.8</v>
      </c>
      <c r="F142" s="141" t="s">
        <v>118</v>
      </c>
      <c r="G142" s="141">
        <v>3.5</v>
      </c>
      <c r="H142" s="142">
        <v>1</v>
      </c>
      <c r="I142" s="142">
        <v>4.5</v>
      </c>
      <c r="J142" s="139" t="s">
        <v>246</v>
      </c>
    </row>
    <row r="143" spans="1:10">
      <c r="A143" s="142">
        <f t="shared" si="2"/>
        <v>26</v>
      </c>
      <c r="B143" s="142" t="s">
        <v>320</v>
      </c>
      <c r="C143" s="142" t="s">
        <v>424</v>
      </c>
      <c r="D143" s="142">
        <v>63</v>
      </c>
      <c r="E143" s="142">
        <v>116.4</v>
      </c>
      <c r="F143" s="141" t="s">
        <v>118</v>
      </c>
      <c r="G143" s="141">
        <v>3.5</v>
      </c>
      <c r="H143" s="142">
        <v>1</v>
      </c>
      <c r="I143" s="142">
        <v>4.5</v>
      </c>
      <c r="J143" s="139" t="s">
        <v>246</v>
      </c>
    </row>
    <row r="144" spans="1:10">
      <c r="A144" s="142">
        <f t="shared" si="2"/>
        <v>27</v>
      </c>
      <c r="B144" s="142" t="s">
        <v>755</v>
      </c>
      <c r="C144" s="142" t="s">
        <v>162</v>
      </c>
      <c r="D144" s="142">
        <v>63</v>
      </c>
      <c r="E144" s="142">
        <v>34.700000000000003</v>
      </c>
      <c r="F144" s="141" t="s">
        <v>118</v>
      </c>
      <c r="G144" s="141">
        <v>3.5</v>
      </c>
      <c r="H144" s="142">
        <v>1</v>
      </c>
      <c r="I144" s="142">
        <v>4.5</v>
      </c>
      <c r="J144" s="139" t="s">
        <v>246</v>
      </c>
    </row>
    <row r="145" spans="1:10">
      <c r="A145" s="142">
        <f t="shared" si="2"/>
        <v>28</v>
      </c>
      <c r="B145" s="142" t="s">
        <v>302</v>
      </c>
      <c r="C145" s="142" t="s">
        <v>316</v>
      </c>
      <c r="D145" s="142">
        <v>63</v>
      </c>
      <c r="E145" s="142">
        <v>166.4</v>
      </c>
      <c r="F145" s="141" t="s">
        <v>118</v>
      </c>
      <c r="G145" s="141">
        <v>3.5</v>
      </c>
      <c r="H145" s="142">
        <v>1</v>
      </c>
      <c r="I145" s="142">
        <v>4.5</v>
      </c>
      <c r="J145" s="139" t="s">
        <v>246</v>
      </c>
    </row>
    <row r="146" spans="1:10">
      <c r="A146" s="142">
        <f t="shared" si="2"/>
        <v>29</v>
      </c>
      <c r="B146" s="142" t="s">
        <v>316</v>
      </c>
      <c r="C146" s="142" t="s">
        <v>321</v>
      </c>
      <c r="D146" s="142">
        <v>63</v>
      </c>
      <c r="E146" s="142">
        <v>4.2</v>
      </c>
      <c r="F146" s="141" t="s">
        <v>118</v>
      </c>
      <c r="G146" s="141">
        <v>3.5</v>
      </c>
      <c r="H146" s="142">
        <v>1</v>
      </c>
      <c r="I146" s="142">
        <v>4.5</v>
      </c>
      <c r="J146" s="139" t="s">
        <v>246</v>
      </c>
    </row>
    <row r="147" spans="1:10">
      <c r="A147" s="142">
        <f t="shared" si="2"/>
        <v>30</v>
      </c>
      <c r="B147" s="142" t="s">
        <v>316</v>
      </c>
      <c r="C147" s="142" t="s">
        <v>321</v>
      </c>
      <c r="D147" s="142">
        <v>63</v>
      </c>
      <c r="E147" s="142">
        <v>80.599999999999994</v>
      </c>
      <c r="F147" s="141" t="s">
        <v>118</v>
      </c>
      <c r="G147" s="141">
        <v>3.5</v>
      </c>
      <c r="H147" s="142">
        <v>1</v>
      </c>
      <c r="I147" s="142">
        <v>4.5</v>
      </c>
      <c r="J147" s="139" t="s">
        <v>246</v>
      </c>
    </row>
    <row r="148" spans="1:10">
      <c r="A148" s="142">
        <f t="shared" si="2"/>
        <v>31</v>
      </c>
      <c r="B148" s="142" t="s">
        <v>432</v>
      </c>
      <c r="C148" s="142" t="s">
        <v>387</v>
      </c>
      <c r="D148" s="142">
        <v>63</v>
      </c>
      <c r="E148" s="142">
        <v>194.3</v>
      </c>
      <c r="F148" s="141" t="s">
        <v>118</v>
      </c>
      <c r="G148" s="141">
        <v>3.5</v>
      </c>
      <c r="H148" s="142">
        <v>1</v>
      </c>
      <c r="I148" s="142">
        <v>4.5</v>
      </c>
      <c r="J148" s="139" t="s">
        <v>246</v>
      </c>
    </row>
    <row r="149" spans="1:10">
      <c r="A149" s="142">
        <f t="shared" si="2"/>
        <v>32</v>
      </c>
      <c r="B149" s="142" t="s">
        <v>432</v>
      </c>
      <c r="C149" s="142" t="s">
        <v>595</v>
      </c>
      <c r="D149" s="142">
        <v>63</v>
      </c>
      <c r="E149" s="142">
        <v>131.19999999999999</v>
      </c>
      <c r="F149" s="141" t="s">
        <v>118</v>
      </c>
      <c r="G149" s="141">
        <v>3.5</v>
      </c>
      <c r="H149" s="142">
        <v>1</v>
      </c>
      <c r="I149" s="142">
        <v>4.5</v>
      </c>
      <c r="J149" s="139" t="s">
        <v>246</v>
      </c>
    </row>
    <row r="150" spans="1:10">
      <c r="A150" s="142">
        <f t="shared" si="2"/>
        <v>33</v>
      </c>
      <c r="B150" s="142" t="s">
        <v>595</v>
      </c>
      <c r="C150" s="142" t="s">
        <v>391</v>
      </c>
      <c r="D150" s="142">
        <v>63</v>
      </c>
      <c r="E150" s="142">
        <v>10.8</v>
      </c>
      <c r="F150" s="141" t="s">
        <v>118</v>
      </c>
      <c r="G150" s="141">
        <v>3.5</v>
      </c>
      <c r="H150" s="142">
        <v>1</v>
      </c>
      <c r="I150" s="142">
        <v>4.5</v>
      </c>
      <c r="J150" s="139" t="s">
        <v>246</v>
      </c>
    </row>
    <row r="151" spans="1:10">
      <c r="A151" s="142">
        <f t="shared" si="2"/>
        <v>34</v>
      </c>
      <c r="B151" s="142" t="s">
        <v>595</v>
      </c>
      <c r="C151" s="142" t="s">
        <v>602</v>
      </c>
      <c r="D151" s="142">
        <v>63</v>
      </c>
      <c r="E151" s="142">
        <v>121.3</v>
      </c>
      <c r="F151" s="141" t="s">
        <v>118</v>
      </c>
      <c r="G151" s="141">
        <v>3.5</v>
      </c>
      <c r="H151" s="142">
        <v>1</v>
      </c>
      <c r="I151" s="142">
        <v>4.5</v>
      </c>
      <c r="J151" s="139" t="s">
        <v>246</v>
      </c>
    </row>
    <row r="152" spans="1:10">
      <c r="A152" s="142">
        <f t="shared" si="2"/>
        <v>35</v>
      </c>
      <c r="B152" s="142" t="s">
        <v>595</v>
      </c>
      <c r="C152" s="142" t="s">
        <v>602</v>
      </c>
      <c r="D152" s="142">
        <v>63</v>
      </c>
      <c r="E152" s="142">
        <v>3</v>
      </c>
      <c r="F152" s="141" t="s">
        <v>118</v>
      </c>
      <c r="G152" s="141">
        <v>3.5</v>
      </c>
      <c r="H152" s="142">
        <v>1</v>
      </c>
      <c r="I152" s="142">
        <v>4.5</v>
      </c>
      <c r="J152" s="139" t="s">
        <v>246</v>
      </c>
    </row>
    <row r="153" spans="1:10">
      <c r="A153" s="142">
        <f t="shared" si="2"/>
        <v>36</v>
      </c>
      <c r="B153" s="142" t="s">
        <v>602</v>
      </c>
      <c r="C153" s="142" t="s">
        <v>429</v>
      </c>
      <c r="D153" s="142">
        <v>63</v>
      </c>
      <c r="E153" s="142">
        <v>252.4</v>
      </c>
      <c r="F153" s="141" t="s">
        <v>118</v>
      </c>
      <c r="G153" s="141">
        <v>3.5</v>
      </c>
      <c r="H153" s="142">
        <v>1</v>
      </c>
      <c r="I153" s="142">
        <v>4.5</v>
      </c>
      <c r="J153" s="139" t="s">
        <v>246</v>
      </c>
    </row>
    <row r="154" spans="1:10">
      <c r="A154" s="142">
        <f t="shared" si="2"/>
        <v>37</v>
      </c>
      <c r="B154" s="142" t="s">
        <v>429</v>
      </c>
      <c r="C154" s="142" t="s">
        <v>316</v>
      </c>
      <c r="D154" s="142">
        <v>63</v>
      </c>
      <c r="E154" s="142">
        <v>61.5</v>
      </c>
      <c r="F154" s="141" t="s">
        <v>118</v>
      </c>
      <c r="G154" s="141">
        <v>3.5</v>
      </c>
      <c r="H154" s="142">
        <v>1</v>
      </c>
      <c r="I154" s="142">
        <v>4.5</v>
      </c>
      <c r="J154" s="139" t="s">
        <v>246</v>
      </c>
    </row>
    <row r="155" spans="1:10">
      <c r="A155" s="142">
        <f t="shared" si="2"/>
        <v>38</v>
      </c>
      <c r="B155" s="142" t="s">
        <v>432</v>
      </c>
      <c r="C155" s="142" t="s">
        <v>429</v>
      </c>
      <c r="D155" s="142">
        <v>63</v>
      </c>
      <c r="E155" s="142">
        <v>141.9</v>
      </c>
      <c r="F155" s="141" t="s">
        <v>118</v>
      </c>
      <c r="G155" s="141">
        <v>3.5</v>
      </c>
      <c r="H155" s="142">
        <v>1</v>
      </c>
      <c r="I155" s="142">
        <v>4.5</v>
      </c>
      <c r="J155" s="139" t="s">
        <v>246</v>
      </c>
    </row>
    <row r="156" spans="1:10">
      <c r="A156" s="142">
        <f t="shared" si="2"/>
        <v>39</v>
      </c>
      <c r="B156" s="142" t="s">
        <v>602</v>
      </c>
      <c r="C156" s="142" t="s">
        <v>303</v>
      </c>
      <c r="D156" s="142">
        <v>63</v>
      </c>
      <c r="E156" s="142">
        <v>17.7</v>
      </c>
      <c r="F156" s="141" t="s">
        <v>118</v>
      </c>
      <c r="G156" s="141">
        <v>3.5</v>
      </c>
      <c r="H156" s="142">
        <v>1</v>
      </c>
      <c r="I156" s="142">
        <v>4.5</v>
      </c>
      <c r="J156" s="139" t="s">
        <v>246</v>
      </c>
    </row>
    <row r="157" spans="1:10">
      <c r="A157" s="142">
        <f t="shared" si="2"/>
        <v>40</v>
      </c>
      <c r="B157" s="142" t="s">
        <v>303</v>
      </c>
      <c r="C157" s="142" t="s">
        <v>164</v>
      </c>
      <c r="D157" s="142">
        <v>63</v>
      </c>
      <c r="E157" s="142">
        <v>79.7</v>
      </c>
      <c r="F157" s="141" t="s">
        <v>118</v>
      </c>
      <c r="G157" s="141">
        <v>3.5</v>
      </c>
      <c r="H157" s="142">
        <v>1</v>
      </c>
      <c r="I157" s="142">
        <v>4.5</v>
      </c>
      <c r="J157" s="139" t="s">
        <v>246</v>
      </c>
    </row>
    <row r="158" spans="1:10">
      <c r="A158" s="142">
        <f t="shared" si="2"/>
        <v>41</v>
      </c>
      <c r="B158" s="142" t="s">
        <v>164</v>
      </c>
      <c r="C158" s="142" t="s">
        <v>410</v>
      </c>
      <c r="D158" s="142">
        <v>63</v>
      </c>
      <c r="E158" s="142">
        <v>59.6</v>
      </c>
      <c r="F158" s="141" t="s">
        <v>118</v>
      </c>
      <c r="G158" s="141">
        <v>3.5</v>
      </c>
      <c r="H158" s="142">
        <v>1</v>
      </c>
      <c r="I158" s="142">
        <v>4.5</v>
      </c>
      <c r="J158" s="139" t="s">
        <v>246</v>
      </c>
    </row>
    <row r="159" spans="1:10">
      <c r="A159" s="142">
        <f t="shared" si="2"/>
        <v>42</v>
      </c>
      <c r="B159" s="142" t="s">
        <v>164</v>
      </c>
      <c r="C159" s="142" t="s">
        <v>336</v>
      </c>
      <c r="D159" s="142">
        <v>63</v>
      </c>
      <c r="E159" s="142">
        <v>34.9</v>
      </c>
      <c r="F159" s="141" t="s">
        <v>118</v>
      </c>
      <c r="G159" s="141">
        <v>3.5</v>
      </c>
      <c r="H159" s="142">
        <v>1</v>
      </c>
      <c r="I159" s="142">
        <v>4.5</v>
      </c>
      <c r="J159" s="139" t="s">
        <v>246</v>
      </c>
    </row>
    <row r="160" spans="1:10">
      <c r="A160" s="142">
        <f t="shared" si="2"/>
        <v>43</v>
      </c>
      <c r="B160" s="142" t="s">
        <v>336</v>
      </c>
      <c r="C160" s="142" t="s">
        <v>324</v>
      </c>
      <c r="D160" s="142">
        <v>63</v>
      </c>
      <c r="E160" s="142">
        <v>57.7</v>
      </c>
      <c r="F160" s="141" t="s">
        <v>118</v>
      </c>
      <c r="G160" s="141">
        <v>3.5</v>
      </c>
      <c r="H160" s="142">
        <v>1</v>
      </c>
      <c r="I160" s="142">
        <v>4.5</v>
      </c>
      <c r="J160" s="139" t="s">
        <v>246</v>
      </c>
    </row>
    <row r="161" spans="1:10">
      <c r="A161" s="142">
        <f t="shared" si="2"/>
        <v>44</v>
      </c>
      <c r="B161" s="142" t="s">
        <v>336</v>
      </c>
      <c r="C161" s="142" t="s">
        <v>1133</v>
      </c>
      <c r="D161" s="142">
        <v>63</v>
      </c>
      <c r="E161" s="142">
        <v>17.5</v>
      </c>
      <c r="F161" s="141" t="s">
        <v>118</v>
      </c>
      <c r="G161" s="141">
        <v>3.5</v>
      </c>
      <c r="H161" s="142">
        <v>1</v>
      </c>
      <c r="I161" s="142">
        <v>4.5</v>
      </c>
      <c r="J161" s="139" t="s">
        <v>246</v>
      </c>
    </row>
    <row r="162" spans="1:10">
      <c r="A162" s="142">
        <f t="shared" si="2"/>
        <v>45</v>
      </c>
      <c r="B162" s="142" t="s">
        <v>614</v>
      </c>
      <c r="C162" s="142" t="s">
        <v>302</v>
      </c>
      <c r="D162" s="142">
        <v>63</v>
      </c>
      <c r="E162" s="142">
        <v>143.6</v>
      </c>
      <c r="F162" s="141" t="s">
        <v>118</v>
      </c>
      <c r="G162" s="141">
        <v>3.5</v>
      </c>
      <c r="H162" s="142">
        <v>1</v>
      </c>
      <c r="I162" s="142">
        <v>4.5</v>
      </c>
      <c r="J162" s="139" t="s">
        <v>246</v>
      </c>
    </row>
    <row r="163" spans="1:10">
      <c r="A163" s="142">
        <f t="shared" si="2"/>
        <v>46</v>
      </c>
      <c r="B163" s="142" t="s">
        <v>331</v>
      </c>
      <c r="C163" s="142" t="s">
        <v>449</v>
      </c>
      <c r="D163" s="142">
        <v>63</v>
      </c>
      <c r="E163" s="142">
        <v>94.4</v>
      </c>
      <c r="F163" s="141" t="s">
        <v>118</v>
      </c>
      <c r="G163" s="141">
        <v>3.5</v>
      </c>
      <c r="H163" s="142">
        <v>1</v>
      </c>
      <c r="I163" s="142">
        <v>4.5</v>
      </c>
      <c r="J163" s="139" t="s">
        <v>246</v>
      </c>
    </row>
    <row r="164" spans="1:10">
      <c r="A164" s="142">
        <f t="shared" si="2"/>
        <v>47</v>
      </c>
      <c r="B164" s="142" t="s">
        <v>438</v>
      </c>
      <c r="C164" s="142" t="s">
        <v>445</v>
      </c>
      <c r="D164" s="142">
        <v>63</v>
      </c>
      <c r="E164" s="142">
        <v>57.5</v>
      </c>
      <c r="F164" s="141" t="s">
        <v>118</v>
      </c>
      <c r="G164" s="141">
        <v>3.5</v>
      </c>
      <c r="H164" s="142">
        <v>1</v>
      </c>
      <c r="I164" s="142">
        <v>4.5</v>
      </c>
      <c r="J164" s="139" t="s">
        <v>246</v>
      </c>
    </row>
    <row r="165" spans="1:10">
      <c r="A165" s="142">
        <f t="shared" si="2"/>
        <v>48</v>
      </c>
      <c r="B165" s="142" t="s">
        <v>303</v>
      </c>
      <c r="C165" s="142" t="s">
        <v>313</v>
      </c>
      <c r="D165" s="142">
        <v>63</v>
      </c>
      <c r="E165" s="142">
        <v>51.4</v>
      </c>
      <c r="F165" s="141" t="s">
        <v>118</v>
      </c>
      <c r="G165" s="141">
        <v>3.5</v>
      </c>
      <c r="H165" s="142">
        <v>1</v>
      </c>
      <c r="I165" s="142">
        <v>4.5</v>
      </c>
      <c r="J165" s="139" t="s">
        <v>246</v>
      </c>
    </row>
    <row r="166" spans="1:10">
      <c r="A166" s="142">
        <f t="shared" si="2"/>
        <v>49</v>
      </c>
      <c r="B166" s="142" t="s">
        <v>303</v>
      </c>
      <c r="C166" s="142" t="s">
        <v>313</v>
      </c>
      <c r="D166" s="142">
        <v>63</v>
      </c>
      <c r="E166" s="142">
        <v>23.9</v>
      </c>
      <c r="F166" s="141" t="s">
        <v>118</v>
      </c>
      <c r="G166" s="141">
        <v>3.5</v>
      </c>
      <c r="H166" s="142">
        <v>1</v>
      </c>
      <c r="I166" s="142">
        <v>4.5</v>
      </c>
      <c r="J166" s="139" t="s">
        <v>246</v>
      </c>
    </row>
    <row r="167" spans="1:10">
      <c r="A167" s="142">
        <f t="shared" si="2"/>
        <v>50</v>
      </c>
      <c r="B167" s="142" t="s">
        <v>313</v>
      </c>
      <c r="C167" s="142" t="s">
        <v>353</v>
      </c>
      <c r="D167" s="142">
        <v>63</v>
      </c>
      <c r="E167" s="142">
        <v>38</v>
      </c>
      <c r="F167" s="141" t="s">
        <v>118</v>
      </c>
      <c r="G167" s="141">
        <v>3.5</v>
      </c>
      <c r="H167" s="142">
        <v>1</v>
      </c>
      <c r="I167" s="142">
        <v>4.5</v>
      </c>
      <c r="J167" s="139" t="s">
        <v>246</v>
      </c>
    </row>
    <row r="168" spans="1:10">
      <c r="A168" s="142">
        <f t="shared" si="2"/>
        <v>51</v>
      </c>
      <c r="B168" s="142" t="s">
        <v>313</v>
      </c>
      <c r="C168" s="142" t="s">
        <v>351</v>
      </c>
      <c r="D168" s="142">
        <v>63</v>
      </c>
      <c r="E168" s="142">
        <v>96.6</v>
      </c>
      <c r="F168" s="141" t="s">
        <v>118</v>
      </c>
      <c r="G168" s="141">
        <v>3.5</v>
      </c>
      <c r="H168" s="142">
        <v>1</v>
      </c>
      <c r="I168" s="142">
        <v>4.5</v>
      </c>
      <c r="J168" s="139" t="s">
        <v>246</v>
      </c>
    </row>
    <row r="169" spans="1:10">
      <c r="A169" s="142">
        <f t="shared" si="2"/>
        <v>52</v>
      </c>
      <c r="B169" s="142" t="s">
        <v>313</v>
      </c>
      <c r="C169" s="142" t="s">
        <v>616</v>
      </c>
      <c r="D169" s="142">
        <v>63</v>
      </c>
      <c r="E169" s="142">
        <v>4.5</v>
      </c>
      <c r="F169" s="141" t="s">
        <v>118</v>
      </c>
      <c r="G169" s="141">
        <v>3.5</v>
      </c>
      <c r="H169" s="142">
        <v>1</v>
      </c>
      <c r="I169" s="142">
        <v>4.5</v>
      </c>
      <c r="J169" s="139" t="s">
        <v>246</v>
      </c>
    </row>
    <row r="170" spans="1:10">
      <c r="A170" s="142">
        <f t="shared" si="2"/>
        <v>53</v>
      </c>
      <c r="B170" s="142" t="s">
        <v>351</v>
      </c>
      <c r="C170" s="142" t="s">
        <v>312</v>
      </c>
      <c r="D170" s="142">
        <v>63</v>
      </c>
      <c r="E170" s="142">
        <v>3.8</v>
      </c>
      <c r="F170" s="141" t="s">
        <v>118</v>
      </c>
      <c r="G170" s="141">
        <v>3.5</v>
      </c>
      <c r="H170" s="142">
        <v>1</v>
      </c>
      <c r="I170" s="142">
        <v>4.5</v>
      </c>
      <c r="J170" s="139" t="s">
        <v>246</v>
      </c>
    </row>
    <row r="171" spans="1:10">
      <c r="A171" s="142">
        <f t="shared" si="2"/>
        <v>54</v>
      </c>
      <c r="B171" s="142" t="s">
        <v>616</v>
      </c>
      <c r="C171" s="142" t="s">
        <v>312</v>
      </c>
      <c r="D171" s="142">
        <v>63</v>
      </c>
      <c r="E171" s="142">
        <v>20.7</v>
      </c>
      <c r="F171" s="141" t="s">
        <v>118</v>
      </c>
      <c r="G171" s="141">
        <v>3.5</v>
      </c>
      <c r="H171" s="142">
        <v>1</v>
      </c>
      <c r="I171" s="142">
        <v>4.5</v>
      </c>
      <c r="J171" s="139" t="s">
        <v>246</v>
      </c>
    </row>
    <row r="172" spans="1:10">
      <c r="A172" s="142">
        <f t="shared" si="2"/>
        <v>55</v>
      </c>
      <c r="B172" s="142" t="s">
        <v>616</v>
      </c>
      <c r="C172" s="142" t="s">
        <v>699</v>
      </c>
      <c r="D172" s="142">
        <v>63</v>
      </c>
      <c r="E172" s="142">
        <v>225.2</v>
      </c>
      <c r="F172" s="141" t="s">
        <v>118</v>
      </c>
      <c r="G172" s="141">
        <v>3.5</v>
      </c>
      <c r="H172" s="142">
        <v>1</v>
      </c>
      <c r="I172" s="142">
        <v>4.5</v>
      </c>
      <c r="J172" s="139" t="s">
        <v>246</v>
      </c>
    </row>
    <row r="173" spans="1:10">
      <c r="A173" s="142">
        <f t="shared" si="2"/>
        <v>56</v>
      </c>
      <c r="B173" s="142" t="s">
        <v>351</v>
      </c>
      <c r="C173" s="142" t="s">
        <v>616</v>
      </c>
      <c r="D173" s="142">
        <v>63</v>
      </c>
      <c r="E173" s="142">
        <v>186.9</v>
      </c>
      <c r="F173" s="141" t="s">
        <v>118</v>
      </c>
      <c r="G173" s="141">
        <v>3.5</v>
      </c>
      <c r="H173" s="142">
        <v>1</v>
      </c>
      <c r="I173" s="142">
        <v>4.5</v>
      </c>
      <c r="J173" s="139" t="s">
        <v>246</v>
      </c>
    </row>
    <row r="174" spans="1:10">
      <c r="A174" s="142">
        <f t="shared" si="2"/>
        <v>57</v>
      </c>
      <c r="B174" s="142" t="s">
        <v>616</v>
      </c>
      <c r="C174" s="142" t="s">
        <v>882</v>
      </c>
      <c r="D174" s="142">
        <v>63</v>
      </c>
      <c r="E174" s="142">
        <v>71.400000000000006</v>
      </c>
      <c r="F174" s="141" t="s">
        <v>118</v>
      </c>
      <c r="G174" s="141">
        <v>3.5</v>
      </c>
      <c r="H174" s="142">
        <v>1</v>
      </c>
      <c r="I174" s="142">
        <v>4.5</v>
      </c>
      <c r="J174" s="139" t="s">
        <v>246</v>
      </c>
    </row>
    <row r="175" spans="1:10">
      <c r="A175" s="142">
        <f t="shared" si="2"/>
        <v>58</v>
      </c>
      <c r="B175" s="142" t="s">
        <v>347</v>
      </c>
      <c r="C175" s="142" t="s">
        <v>349</v>
      </c>
      <c r="D175" s="142">
        <v>63</v>
      </c>
      <c r="E175" s="142">
        <v>205.22</v>
      </c>
      <c r="F175" s="141" t="s">
        <v>118</v>
      </c>
      <c r="G175" s="141">
        <v>3.5</v>
      </c>
      <c r="H175" s="142">
        <v>1</v>
      </c>
      <c r="I175" s="142">
        <v>4.5</v>
      </c>
      <c r="J175" s="139" t="s">
        <v>246</v>
      </c>
    </row>
    <row r="176" spans="1:10">
      <c r="A176" s="142">
        <f t="shared" si="2"/>
        <v>59</v>
      </c>
      <c r="B176" s="142" t="s">
        <v>301</v>
      </c>
      <c r="C176" s="142" t="s">
        <v>332</v>
      </c>
      <c r="D176" s="142">
        <v>63</v>
      </c>
      <c r="E176" s="142">
        <v>17.8</v>
      </c>
      <c r="F176" s="141" t="s">
        <v>118</v>
      </c>
      <c r="G176" s="141">
        <v>3.5</v>
      </c>
      <c r="H176" s="142">
        <v>1</v>
      </c>
      <c r="I176" s="142">
        <v>4.5</v>
      </c>
      <c r="J176" s="139" t="s">
        <v>246</v>
      </c>
    </row>
    <row r="177" spans="1:10">
      <c r="A177" s="142">
        <f t="shared" si="2"/>
        <v>60</v>
      </c>
      <c r="B177" s="142" t="s">
        <v>1134</v>
      </c>
      <c r="C177" s="142" t="s">
        <v>327</v>
      </c>
      <c r="D177" s="142">
        <v>63</v>
      </c>
      <c r="E177" s="142">
        <v>40.299999999999997</v>
      </c>
      <c r="F177" s="141" t="s">
        <v>118</v>
      </c>
      <c r="G177" s="141">
        <v>3.5</v>
      </c>
      <c r="H177" s="142">
        <v>1</v>
      </c>
      <c r="I177" s="142">
        <v>4.5</v>
      </c>
      <c r="J177" s="139" t="s">
        <v>246</v>
      </c>
    </row>
    <row r="178" spans="1:10">
      <c r="A178" s="142">
        <f t="shared" si="2"/>
        <v>61</v>
      </c>
      <c r="B178" s="142" t="s">
        <v>327</v>
      </c>
      <c r="C178" s="142" t="s">
        <v>300</v>
      </c>
      <c r="D178" s="142">
        <v>63</v>
      </c>
      <c r="E178" s="142">
        <v>11.1</v>
      </c>
      <c r="F178" s="141" t="s">
        <v>118</v>
      </c>
      <c r="G178" s="141">
        <v>3.5</v>
      </c>
      <c r="H178" s="142">
        <v>1</v>
      </c>
      <c r="I178" s="142">
        <v>4.5</v>
      </c>
      <c r="J178" s="139" t="s">
        <v>246</v>
      </c>
    </row>
    <row r="179" spans="1:10">
      <c r="A179" s="142">
        <f t="shared" si="2"/>
        <v>62</v>
      </c>
      <c r="B179" s="142" t="s">
        <v>300</v>
      </c>
      <c r="C179" s="142" t="s">
        <v>304</v>
      </c>
      <c r="D179" s="142">
        <v>63</v>
      </c>
      <c r="E179" s="142">
        <v>29.3</v>
      </c>
      <c r="F179" s="141" t="s">
        <v>118</v>
      </c>
      <c r="G179" s="141">
        <v>3.5</v>
      </c>
      <c r="H179" s="142">
        <v>1</v>
      </c>
      <c r="I179" s="142">
        <v>4.5</v>
      </c>
      <c r="J179" s="139" t="s">
        <v>246</v>
      </c>
    </row>
    <row r="180" spans="1:10">
      <c r="A180" s="142">
        <f t="shared" si="2"/>
        <v>63</v>
      </c>
      <c r="B180" s="142" t="s">
        <v>300</v>
      </c>
      <c r="C180" s="142" t="s">
        <v>1135</v>
      </c>
      <c r="D180" s="142">
        <v>63</v>
      </c>
      <c r="E180" s="142">
        <v>14.5</v>
      </c>
      <c r="F180" s="141" t="s">
        <v>118</v>
      </c>
      <c r="G180" s="141">
        <v>3.5</v>
      </c>
      <c r="H180" s="142">
        <v>1</v>
      </c>
      <c r="I180" s="142">
        <v>4.5</v>
      </c>
      <c r="J180" s="139" t="s">
        <v>246</v>
      </c>
    </row>
    <row r="181" spans="1:10">
      <c r="A181" s="142">
        <f t="shared" si="2"/>
        <v>64</v>
      </c>
      <c r="B181" s="142" t="s">
        <v>300</v>
      </c>
      <c r="C181" s="142" t="s">
        <v>332</v>
      </c>
      <c r="D181" s="142">
        <v>63</v>
      </c>
      <c r="E181" s="142">
        <v>34.299999999999997</v>
      </c>
      <c r="F181" s="141" t="s">
        <v>118</v>
      </c>
      <c r="G181" s="141">
        <v>3.5</v>
      </c>
      <c r="H181" s="142">
        <v>1</v>
      </c>
      <c r="I181" s="142">
        <v>4.5</v>
      </c>
      <c r="J181" s="139" t="s">
        <v>246</v>
      </c>
    </row>
    <row r="182" spans="1:10">
      <c r="A182" s="142">
        <f t="shared" si="2"/>
        <v>65</v>
      </c>
      <c r="B182" s="142" t="s">
        <v>327</v>
      </c>
      <c r="C182" s="142" t="s">
        <v>317</v>
      </c>
      <c r="D182" s="142">
        <v>63</v>
      </c>
      <c r="E182" s="142">
        <v>21.8</v>
      </c>
      <c r="F182" s="141" t="s">
        <v>118</v>
      </c>
      <c r="G182" s="141">
        <v>3.5</v>
      </c>
      <c r="H182" s="142">
        <v>1</v>
      </c>
      <c r="I182" s="142">
        <v>4.5</v>
      </c>
      <c r="J182" s="139" t="s">
        <v>246</v>
      </c>
    </row>
    <row r="183" spans="1:10">
      <c r="A183" s="142">
        <f t="shared" si="2"/>
        <v>66</v>
      </c>
      <c r="B183" s="142" t="s">
        <v>317</v>
      </c>
      <c r="C183" s="142" t="s">
        <v>1136</v>
      </c>
      <c r="D183" s="142">
        <v>63</v>
      </c>
      <c r="E183" s="142">
        <v>21.3</v>
      </c>
      <c r="F183" s="141" t="s">
        <v>118</v>
      </c>
      <c r="G183" s="141">
        <v>3.5</v>
      </c>
      <c r="H183" s="142">
        <v>1</v>
      </c>
      <c r="I183" s="142">
        <v>4.5</v>
      </c>
      <c r="J183" s="139" t="s">
        <v>246</v>
      </c>
    </row>
    <row r="184" spans="1:10" ht="15.75">
      <c r="A184" s="42" t="s">
        <v>1055</v>
      </c>
      <c r="B184" s="142"/>
      <c r="C184" s="142"/>
      <c r="D184" s="142"/>
      <c r="E184" s="142" t="s">
        <v>1056</v>
      </c>
      <c r="F184" s="142"/>
      <c r="G184" s="142"/>
      <c r="H184" s="142"/>
      <c r="I184" s="142" t="s">
        <v>1057</v>
      </c>
      <c r="J184" s="142"/>
    </row>
    <row r="185" spans="1:10" ht="15.75">
      <c r="A185" s="42" t="s">
        <v>1058</v>
      </c>
      <c r="B185" s="477"/>
      <c r="C185" s="477"/>
      <c r="D185" s="477"/>
      <c r="E185" s="142" t="s">
        <v>1058</v>
      </c>
      <c r="F185" s="142"/>
      <c r="G185" s="361"/>
      <c r="H185" s="363"/>
      <c r="I185" s="142" t="s">
        <v>1058</v>
      </c>
      <c r="J185" s="139"/>
    </row>
    <row r="186" spans="1:10" ht="15.75">
      <c r="A186" s="42" t="s">
        <v>1059</v>
      </c>
      <c r="B186" s="477"/>
      <c r="C186" s="477"/>
      <c r="D186" s="477"/>
      <c r="E186" s="142" t="s">
        <v>1059</v>
      </c>
      <c r="F186" s="361"/>
      <c r="G186" s="362"/>
      <c r="H186" s="363"/>
      <c r="I186" s="142" t="s">
        <v>1059</v>
      </c>
      <c r="J186" s="139"/>
    </row>
    <row r="187" spans="1:10" ht="15.75">
      <c r="A187" s="42" t="s">
        <v>1060</v>
      </c>
      <c r="B187" s="142"/>
      <c r="C187" s="477"/>
      <c r="D187" s="477"/>
      <c r="E187" s="142" t="s">
        <v>1060</v>
      </c>
      <c r="F187" s="142"/>
      <c r="G187" s="361"/>
      <c r="H187" s="363"/>
      <c r="I187" s="142" t="s">
        <v>1060</v>
      </c>
      <c r="J187" s="139"/>
    </row>
    <row r="188" spans="1:10">
      <c r="A188" s="140"/>
      <c r="B188" s="140"/>
      <c r="C188" s="140"/>
      <c r="D188" s="140"/>
      <c r="E188" s="140"/>
      <c r="F188" s="140"/>
      <c r="G188" s="140"/>
      <c r="H188" s="140"/>
      <c r="I188" s="140"/>
      <c r="J188" s="140"/>
    </row>
    <row r="189" spans="1:10">
      <c r="A189" s="140"/>
      <c r="B189" s="140"/>
      <c r="C189" s="140"/>
      <c r="D189" s="140"/>
      <c r="E189" s="140"/>
      <c r="F189" s="140"/>
      <c r="G189" s="140"/>
      <c r="H189" s="140"/>
      <c r="I189" s="140"/>
      <c r="J189" s="140"/>
    </row>
    <row r="190" spans="1:10" ht="18.75">
      <c r="A190" s="285" t="s">
        <v>1032</v>
      </c>
      <c r="B190" s="285"/>
      <c r="C190" s="286" t="s">
        <v>1033</v>
      </c>
      <c r="D190" s="288"/>
      <c r="E190" s="288"/>
      <c r="F190" s="288"/>
      <c r="G190" s="288"/>
      <c r="H190" s="288"/>
      <c r="I190" s="288"/>
      <c r="J190" s="288"/>
    </row>
    <row r="191" spans="1:10" ht="18.75">
      <c r="A191" s="285" t="s">
        <v>1034</v>
      </c>
      <c r="B191" s="285"/>
      <c r="C191" s="286" t="s">
        <v>1035</v>
      </c>
      <c r="D191" s="288"/>
      <c r="E191" s="288"/>
      <c r="F191" s="288"/>
      <c r="G191" s="288"/>
      <c r="H191" s="288"/>
      <c r="I191" s="288"/>
      <c r="J191" s="288"/>
    </row>
    <row r="192" spans="1:10" ht="18.75">
      <c r="A192" s="285" t="s">
        <v>1036</v>
      </c>
      <c r="B192" s="285"/>
      <c r="C192" s="286" t="s">
        <v>1037</v>
      </c>
      <c r="D192" s="288"/>
      <c r="E192" s="288"/>
      <c r="F192" s="288"/>
      <c r="G192" s="288"/>
      <c r="H192" s="288"/>
      <c r="I192" s="288"/>
      <c r="J192" s="288"/>
    </row>
    <row r="193" spans="1:10" ht="18.75">
      <c r="A193" s="285" t="s">
        <v>1038</v>
      </c>
      <c r="B193" s="285"/>
      <c r="C193" s="286" t="s">
        <v>1039</v>
      </c>
      <c r="D193" s="288"/>
      <c r="E193" s="288"/>
      <c r="F193" s="288"/>
      <c r="G193" s="288"/>
      <c r="H193" s="288"/>
      <c r="I193" s="288"/>
      <c r="J193" s="288"/>
    </row>
    <row r="194" spans="1:10" ht="18.75">
      <c r="A194" s="285" t="s">
        <v>1040</v>
      </c>
      <c r="B194" s="285"/>
      <c r="C194" s="286" t="s">
        <v>1041</v>
      </c>
      <c r="D194" s="288"/>
      <c r="E194" s="288"/>
      <c r="F194" s="288"/>
      <c r="G194" s="288"/>
      <c r="H194" s="288"/>
      <c r="I194" s="288"/>
      <c r="J194" s="288"/>
    </row>
    <row r="195" spans="1:10" ht="18.75">
      <c r="A195" s="285" t="s">
        <v>1042</v>
      </c>
      <c r="B195" s="285"/>
      <c r="C195" s="286" t="s">
        <v>1110</v>
      </c>
      <c r="D195" s="288"/>
      <c r="E195" s="288"/>
      <c r="F195" s="288"/>
      <c r="G195" s="288"/>
      <c r="H195" s="288"/>
      <c r="I195" s="153" t="s">
        <v>1108</v>
      </c>
      <c r="J195" s="153"/>
    </row>
    <row r="196" spans="1:10" ht="45">
      <c r="A196" s="138" t="s">
        <v>1044</v>
      </c>
      <c r="B196" s="138" t="s">
        <v>69</v>
      </c>
      <c r="C196" s="138" t="s">
        <v>70</v>
      </c>
      <c r="D196" s="138" t="s">
        <v>1045</v>
      </c>
      <c r="E196" s="138" t="s">
        <v>1046</v>
      </c>
      <c r="F196" s="138" t="s">
        <v>1047</v>
      </c>
      <c r="G196" s="138" t="s">
        <v>1048</v>
      </c>
      <c r="H196" s="132" t="s">
        <v>1049</v>
      </c>
      <c r="I196" s="133" t="s">
        <v>56</v>
      </c>
      <c r="J196" s="138" t="s">
        <v>1050</v>
      </c>
    </row>
    <row r="197" spans="1:10">
      <c r="A197" s="142">
        <v>1</v>
      </c>
      <c r="B197" s="142" t="s">
        <v>308</v>
      </c>
      <c r="C197" s="142" t="s">
        <v>163</v>
      </c>
      <c r="D197" s="142">
        <v>110</v>
      </c>
      <c r="E197" s="142">
        <v>132.80000000000001</v>
      </c>
      <c r="F197" s="141" t="s">
        <v>95</v>
      </c>
      <c r="G197" s="141">
        <v>3.3</v>
      </c>
      <c r="H197" s="141">
        <v>1</v>
      </c>
      <c r="I197" s="141">
        <v>4.3</v>
      </c>
      <c r="J197" s="141" t="s">
        <v>246</v>
      </c>
    </row>
    <row r="198" spans="1:10">
      <c r="A198" s="142">
        <f>1+A197</f>
        <v>2</v>
      </c>
      <c r="B198" s="142" t="s">
        <v>163</v>
      </c>
      <c r="C198" s="142" t="s">
        <v>400</v>
      </c>
      <c r="D198" s="142">
        <v>110</v>
      </c>
      <c r="E198" s="142">
        <v>52.8</v>
      </c>
      <c r="F198" s="141" t="s">
        <v>95</v>
      </c>
      <c r="G198" s="141">
        <v>3.3</v>
      </c>
      <c r="H198" s="141">
        <v>1</v>
      </c>
      <c r="I198" s="141">
        <v>4.3</v>
      </c>
      <c r="J198" s="141" t="s">
        <v>246</v>
      </c>
    </row>
    <row r="199" spans="1:10">
      <c r="A199" s="142">
        <f t="shared" ref="A199:A251" si="3">1+A198</f>
        <v>3</v>
      </c>
      <c r="B199" s="142" t="s">
        <v>100</v>
      </c>
      <c r="C199" s="142" t="s">
        <v>755</v>
      </c>
      <c r="D199" s="142">
        <v>110</v>
      </c>
      <c r="E199" s="142">
        <v>17.600000000000001</v>
      </c>
      <c r="F199" s="141" t="s">
        <v>95</v>
      </c>
      <c r="G199" s="141">
        <v>3.3</v>
      </c>
      <c r="H199" s="141">
        <v>1</v>
      </c>
      <c r="I199" s="141">
        <v>4.3</v>
      </c>
      <c r="J199" s="141" t="s">
        <v>246</v>
      </c>
    </row>
    <row r="200" spans="1:10">
      <c r="A200" s="142">
        <f t="shared" si="3"/>
        <v>4</v>
      </c>
      <c r="B200" s="142" t="s">
        <v>755</v>
      </c>
      <c r="C200" s="142" t="s">
        <v>407</v>
      </c>
      <c r="D200" s="142">
        <v>110</v>
      </c>
      <c r="E200" s="142">
        <v>57.7</v>
      </c>
      <c r="F200" s="141" t="s">
        <v>95</v>
      </c>
      <c r="G200" s="141">
        <v>3.3</v>
      </c>
      <c r="H200" s="141">
        <v>1</v>
      </c>
      <c r="I200" s="141">
        <v>4.3</v>
      </c>
      <c r="J200" s="141" t="s">
        <v>246</v>
      </c>
    </row>
    <row r="201" spans="1:10">
      <c r="A201" s="142">
        <f t="shared" si="3"/>
        <v>5</v>
      </c>
      <c r="B201" s="142" t="s">
        <v>407</v>
      </c>
      <c r="C201" s="142" t="s">
        <v>322</v>
      </c>
      <c r="D201" s="142">
        <v>110</v>
      </c>
      <c r="E201" s="142">
        <v>39.200000000000003</v>
      </c>
      <c r="F201" s="141" t="s">
        <v>95</v>
      </c>
      <c r="G201" s="141">
        <v>3.3</v>
      </c>
      <c r="H201" s="141">
        <v>1</v>
      </c>
      <c r="I201" s="141">
        <v>4.3</v>
      </c>
      <c r="J201" s="141" t="s">
        <v>246</v>
      </c>
    </row>
    <row r="202" spans="1:10">
      <c r="A202" s="142">
        <f t="shared" si="3"/>
        <v>6</v>
      </c>
      <c r="B202" s="142" t="s">
        <v>400</v>
      </c>
      <c r="C202" s="142" t="s">
        <v>395</v>
      </c>
      <c r="D202" s="142">
        <v>75</v>
      </c>
      <c r="E202" s="142">
        <v>55.1</v>
      </c>
      <c r="F202" s="141" t="s">
        <v>95</v>
      </c>
      <c r="G202" s="141">
        <v>3.3</v>
      </c>
      <c r="H202" s="141">
        <v>1</v>
      </c>
      <c r="I202" s="141">
        <v>4.3</v>
      </c>
      <c r="J202" s="141" t="s">
        <v>246</v>
      </c>
    </row>
    <row r="203" spans="1:10">
      <c r="A203" s="142">
        <f t="shared" si="3"/>
        <v>7</v>
      </c>
      <c r="B203" s="142" t="s">
        <v>299</v>
      </c>
      <c r="C203" s="142" t="s">
        <v>111</v>
      </c>
      <c r="D203" s="142">
        <v>75</v>
      </c>
      <c r="E203" s="142">
        <v>14</v>
      </c>
      <c r="F203" s="141" t="s">
        <v>95</v>
      </c>
      <c r="G203" s="141">
        <v>3.3</v>
      </c>
      <c r="H203" s="141">
        <v>1</v>
      </c>
      <c r="I203" s="141">
        <v>4.3</v>
      </c>
      <c r="J203" s="141" t="s">
        <v>246</v>
      </c>
    </row>
    <row r="204" spans="1:10">
      <c r="A204" s="142">
        <f t="shared" si="3"/>
        <v>8</v>
      </c>
      <c r="B204" s="142" t="s">
        <v>111</v>
      </c>
      <c r="C204" s="142" t="s">
        <v>302</v>
      </c>
      <c r="D204" s="142">
        <v>75</v>
      </c>
      <c r="E204" s="142">
        <v>81.400000000000006</v>
      </c>
      <c r="F204" s="141" t="s">
        <v>95</v>
      </c>
      <c r="G204" s="141">
        <v>3.3</v>
      </c>
      <c r="H204" s="141">
        <v>1</v>
      </c>
      <c r="I204" s="141">
        <v>4.3</v>
      </c>
      <c r="J204" s="141" t="s">
        <v>246</v>
      </c>
    </row>
    <row r="205" spans="1:10">
      <c r="A205" s="142">
        <f t="shared" si="3"/>
        <v>9</v>
      </c>
      <c r="B205" s="142" t="s">
        <v>336</v>
      </c>
      <c r="C205" s="142" t="s">
        <v>614</v>
      </c>
      <c r="D205" s="142">
        <v>75</v>
      </c>
      <c r="E205" s="142">
        <v>86.8</v>
      </c>
      <c r="F205" s="141" t="s">
        <v>95</v>
      </c>
      <c r="G205" s="141">
        <v>3.3</v>
      </c>
      <c r="H205" s="141">
        <v>1</v>
      </c>
      <c r="I205" s="141">
        <v>4.3</v>
      </c>
      <c r="J205" s="141" t="s">
        <v>246</v>
      </c>
    </row>
    <row r="206" spans="1:10">
      <c r="A206" s="142">
        <f t="shared" si="3"/>
        <v>10</v>
      </c>
      <c r="B206" s="142" t="s">
        <v>449</v>
      </c>
      <c r="C206" s="142" t="s">
        <v>438</v>
      </c>
      <c r="D206" s="142">
        <v>75</v>
      </c>
      <c r="E206" s="142">
        <v>43.3</v>
      </c>
      <c r="F206" s="141" t="s">
        <v>95</v>
      </c>
      <c r="G206" s="141">
        <v>3.3</v>
      </c>
      <c r="H206" s="141">
        <v>1</v>
      </c>
      <c r="I206" s="141">
        <v>4.3</v>
      </c>
      <c r="J206" s="141" t="s">
        <v>246</v>
      </c>
    </row>
    <row r="207" spans="1:10">
      <c r="A207" s="142">
        <f t="shared" si="3"/>
        <v>11</v>
      </c>
      <c r="B207" s="142" t="s">
        <v>616</v>
      </c>
      <c r="C207" s="142" t="s">
        <v>389</v>
      </c>
      <c r="D207" s="142">
        <v>75</v>
      </c>
      <c r="E207" s="142">
        <v>69.099999999999994</v>
      </c>
      <c r="F207" s="141" t="s">
        <v>95</v>
      </c>
      <c r="G207" s="141">
        <v>3.3</v>
      </c>
      <c r="H207" s="141">
        <v>1</v>
      </c>
      <c r="I207" s="141">
        <v>4.3</v>
      </c>
      <c r="J207" s="141" t="s">
        <v>246</v>
      </c>
    </row>
    <row r="208" spans="1:10">
      <c r="A208" s="142">
        <f t="shared" si="3"/>
        <v>12</v>
      </c>
      <c r="B208" s="142" t="s">
        <v>349</v>
      </c>
      <c r="C208" s="142" t="s">
        <v>438</v>
      </c>
      <c r="D208" s="142">
        <v>75</v>
      </c>
      <c r="E208" s="142">
        <v>31</v>
      </c>
      <c r="F208" s="141" t="s">
        <v>95</v>
      </c>
      <c r="G208" s="141">
        <v>3.3</v>
      </c>
      <c r="H208" s="141">
        <v>1</v>
      </c>
      <c r="I208" s="141">
        <v>4.3</v>
      </c>
      <c r="J208" s="141" t="s">
        <v>246</v>
      </c>
    </row>
    <row r="209" spans="1:10">
      <c r="A209" s="142">
        <f t="shared" si="3"/>
        <v>13</v>
      </c>
      <c r="B209" s="142" t="s">
        <v>449</v>
      </c>
      <c r="C209" s="142" t="s">
        <v>301</v>
      </c>
      <c r="D209" s="142">
        <v>75</v>
      </c>
      <c r="E209" s="142">
        <v>20.8</v>
      </c>
      <c r="F209" s="141" t="s">
        <v>95</v>
      </c>
      <c r="G209" s="141">
        <v>3.3</v>
      </c>
      <c r="H209" s="141">
        <v>1</v>
      </c>
      <c r="I209" s="141">
        <v>4.3</v>
      </c>
      <c r="J209" s="141" t="s">
        <v>246</v>
      </c>
    </row>
    <row r="210" spans="1:10">
      <c r="A210" s="142">
        <f t="shared" si="3"/>
        <v>14</v>
      </c>
      <c r="B210" s="142" t="s">
        <v>417</v>
      </c>
      <c r="C210" s="142" t="s">
        <v>442</v>
      </c>
      <c r="D210" s="142">
        <v>75</v>
      </c>
      <c r="E210" s="142">
        <v>6.6</v>
      </c>
      <c r="F210" s="141" t="s">
        <v>95</v>
      </c>
      <c r="G210" s="141">
        <v>3.3</v>
      </c>
      <c r="H210" s="141">
        <v>1</v>
      </c>
      <c r="I210" s="141">
        <v>4.3</v>
      </c>
      <c r="J210" s="141" t="s">
        <v>246</v>
      </c>
    </row>
    <row r="211" spans="1:10">
      <c r="A211" s="142">
        <f t="shared" si="3"/>
        <v>15</v>
      </c>
      <c r="B211" s="142" t="s">
        <v>308</v>
      </c>
      <c r="C211" s="142" t="s">
        <v>714</v>
      </c>
      <c r="D211" s="142">
        <v>75</v>
      </c>
      <c r="E211" s="142">
        <v>104</v>
      </c>
      <c r="F211" s="141" t="s">
        <v>95</v>
      </c>
      <c r="G211" s="141">
        <v>3.3</v>
      </c>
      <c r="H211" s="141">
        <v>1</v>
      </c>
      <c r="I211" s="141">
        <v>4.3</v>
      </c>
      <c r="J211" s="141" t="s">
        <v>246</v>
      </c>
    </row>
    <row r="212" spans="1:10">
      <c r="A212" s="142">
        <f t="shared" si="3"/>
        <v>16</v>
      </c>
      <c r="B212" s="142" t="s">
        <v>714</v>
      </c>
      <c r="C212" s="142" t="s">
        <v>715</v>
      </c>
      <c r="D212" s="142">
        <v>75</v>
      </c>
      <c r="E212" s="142">
        <v>23.6</v>
      </c>
      <c r="F212" s="141" t="s">
        <v>95</v>
      </c>
      <c r="G212" s="141">
        <v>3.3</v>
      </c>
      <c r="H212" s="141">
        <v>1</v>
      </c>
      <c r="I212" s="141">
        <v>4.3</v>
      </c>
      <c r="J212" s="141" t="s">
        <v>246</v>
      </c>
    </row>
    <row r="213" spans="1:10">
      <c r="A213" s="142">
        <f t="shared" si="3"/>
        <v>17</v>
      </c>
      <c r="B213" s="142" t="s">
        <v>417</v>
      </c>
      <c r="C213" s="142" t="s">
        <v>442</v>
      </c>
      <c r="D213" s="142">
        <v>75</v>
      </c>
      <c r="E213" s="142">
        <v>6.1</v>
      </c>
      <c r="F213" s="141" t="s">
        <v>95</v>
      </c>
      <c r="G213" s="141">
        <v>3.3</v>
      </c>
      <c r="H213" s="141">
        <v>1</v>
      </c>
      <c r="I213" s="141">
        <v>4.3</v>
      </c>
      <c r="J213" s="141" t="s">
        <v>246</v>
      </c>
    </row>
    <row r="214" spans="1:10">
      <c r="A214" s="142">
        <f t="shared" si="3"/>
        <v>18</v>
      </c>
      <c r="B214" s="142" t="s">
        <v>417</v>
      </c>
      <c r="C214" s="142" t="s">
        <v>442</v>
      </c>
      <c r="D214" s="142">
        <v>75</v>
      </c>
      <c r="E214" s="142">
        <v>141.1</v>
      </c>
      <c r="F214" s="141" t="s">
        <v>95</v>
      </c>
      <c r="G214" s="141">
        <v>3.3</v>
      </c>
      <c r="H214" s="141">
        <v>1</v>
      </c>
      <c r="I214" s="141">
        <v>4.3</v>
      </c>
      <c r="J214" s="141" t="s">
        <v>246</v>
      </c>
    </row>
    <row r="215" spans="1:10">
      <c r="A215" s="142">
        <f t="shared" si="3"/>
        <v>19</v>
      </c>
      <c r="B215" s="142" t="s">
        <v>412</v>
      </c>
      <c r="C215" s="142" t="s">
        <v>308</v>
      </c>
      <c r="D215" s="142">
        <v>90</v>
      </c>
      <c r="E215" s="142">
        <v>134.6</v>
      </c>
      <c r="F215" s="141" t="s">
        <v>95</v>
      </c>
      <c r="G215" s="141">
        <v>3.3</v>
      </c>
      <c r="H215" s="141">
        <v>1</v>
      </c>
      <c r="I215" s="141">
        <v>4.3</v>
      </c>
      <c r="J215" s="141" t="s">
        <v>246</v>
      </c>
    </row>
    <row r="216" spans="1:10">
      <c r="A216" s="142">
        <f t="shared" si="3"/>
        <v>20</v>
      </c>
      <c r="B216" s="142" t="s">
        <v>1004</v>
      </c>
      <c r="C216" s="142" t="s">
        <v>317</v>
      </c>
      <c r="D216" s="142">
        <v>63</v>
      </c>
      <c r="E216" s="142">
        <v>29</v>
      </c>
      <c r="F216" s="141" t="s">
        <v>95</v>
      </c>
      <c r="G216" s="141">
        <v>3.3</v>
      </c>
      <c r="H216" s="141">
        <v>1</v>
      </c>
      <c r="I216" s="141">
        <v>4.3</v>
      </c>
      <c r="J216" s="141" t="s">
        <v>246</v>
      </c>
    </row>
    <row r="217" spans="1:10">
      <c r="A217" s="142">
        <f t="shared" si="3"/>
        <v>21</v>
      </c>
      <c r="B217" s="142" t="s">
        <v>1004</v>
      </c>
      <c r="C217" s="142" t="s">
        <v>317</v>
      </c>
      <c r="D217" s="142">
        <v>63</v>
      </c>
      <c r="E217" s="142">
        <v>51.1</v>
      </c>
      <c r="F217" s="141" t="s">
        <v>95</v>
      </c>
      <c r="G217" s="141">
        <v>3.3</v>
      </c>
      <c r="H217" s="141">
        <v>1</v>
      </c>
      <c r="I217" s="141">
        <v>4.3</v>
      </c>
      <c r="J217" s="141" t="s">
        <v>246</v>
      </c>
    </row>
    <row r="218" spans="1:10">
      <c r="A218" s="142">
        <f t="shared" si="3"/>
        <v>22</v>
      </c>
      <c r="B218" s="142" t="s">
        <v>573</v>
      </c>
      <c r="C218" s="142" t="s">
        <v>1137</v>
      </c>
      <c r="D218" s="142">
        <v>63</v>
      </c>
      <c r="E218" s="142">
        <v>264.89999999999998</v>
      </c>
      <c r="F218" s="141" t="s">
        <v>95</v>
      </c>
      <c r="G218" s="141">
        <v>3.3</v>
      </c>
      <c r="H218" s="141">
        <v>1</v>
      </c>
      <c r="I218" s="141">
        <v>4.3</v>
      </c>
      <c r="J218" s="141" t="s">
        <v>246</v>
      </c>
    </row>
    <row r="219" spans="1:10">
      <c r="A219" s="142">
        <f t="shared" si="3"/>
        <v>23</v>
      </c>
      <c r="B219" s="142" t="s">
        <v>1137</v>
      </c>
      <c r="C219" s="142" t="s">
        <v>655</v>
      </c>
      <c r="D219" s="142">
        <v>63</v>
      </c>
      <c r="E219" s="142">
        <v>91.4</v>
      </c>
      <c r="F219" s="141" t="s">
        <v>95</v>
      </c>
      <c r="G219" s="141">
        <v>3.3</v>
      </c>
      <c r="H219" s="141">
        <v>1</v>
      </c>
      <c r="I219" s="141">
        <v>4.3</v>
      </c>
      <c r="J219" s="141" t="s">
        <v>246</v>
      </c>
    </row>
    <row r="220" spans="1:10">
      <c r="A220" s="142">
        <f t="shared" si="3"/>
        <v>24</v>
      </c>
      <c r="B220" s="142" t="s">
        <v>1137</v>
      </c>
      <c r="C220" s="142" t="s">
        <v>355</v>
      </c>
      <c r="D220" s="142">
        <v>63</v>
      </c>
      <c r="E220" s="142">
        <v>3</v>
      </c>
      <c r="F220" s="141" t="s">
        <v>95</v>
      </c>
      <c r="G220" s="141">
        <v>3.3</v>
      </c>
      <c r="H220" s="141">
        <v>1</v>
      </c>
      <c r="I220" s="141">
        <v>4.3</v>
      </c>
      <c r="J220" s="141" t="s">
        <v>246</v>
      </c>
    </row>
    <row r="221" spans="1:10">
      <c r="A221" s="142">
        <f t="shared" si="3"/>
        <v>25</v>
      </c>
      <c r="B221" s="142" t="s">
        <v>1137</v>
      </c>
      <c r="C221" s="142" t="s">
        <v>355</v>
      </c>
      <c r="D221" s="142">
        <v>63</v>
      </c>
      <c r="E221" s="142">
        <v>78.3</v>
      </c>
      <c r="F221" s="141" t="s">
        <v>95</v>
      </c>
      <c r="G221" s="141">
        <v>3.3</v>
      </c>
      <c r="H221" s="141">
        <v>1</v>
      </c>
      <c r="I221" s="141">
        <v>4.3</v>
      </c>
      <c r="J221" s="141" t="s">
        <v>246</v>
      </c>
    </row>
    <row r="222" spans="1:10">
      <c r="A222" s="142">
        <f t="shared" si="3"/>
        <v>26</v>
      </c>
      <c r="B222" s="142" t="s">
        <v>1137</v>
      </c>
      <c r="C222" s="142" t="s">
        <v>1138</v>
      </c>
      <c r="D222" s="142">
        <v>63</v>
      </c>
      <c r="E222" s="142">
        <v>311.8</v>
      </c>
      <c r="F222" s="141" t="s">
        <v>95</v>
      </c>
      <c r="G222" s="141">
        <v>3.3</v>
      </c>
      <c r="H222" s="141">
        <v>1</v>
      </c>
      <c r="I222" s="141">
        <v>4.3</v>
      </c>
      <c r="J222" s="141" t="s">
        <v>246</v>
      </c>
    </row>
    <row r="223" spans="1:10">
      <c r="A223" s="142">
        <f t="shared" si="3"/>
        <v>27</v>
      </c>
      <c r="B223" s="142" t="s">
        <v>1138</v>
      </c>
      <c r="C223" s="142" t="s">
        <v>658</v>
      </c>
      <c r="D223" s="142">
        <v>63</v>
      </c>
      <c r="E223" s="142">
        <v>3.4</v>
      </c>
      <c r="F223" s="141" t="s">
        <v>95</v>
      </c>
      <c r="G223" s="141">
        <v>3.3</v>
      </c>
      <c r="H223" s="141">
        <v>1</v>
      </c>
      <c r="I223" s="141">
        <v>4.3</v>
      </c>
      <c r="J223" s="141" t="s">
        <v>246</v>
      </c>
    </row>
    <row r="224" spans="1:10">
      <c r="A224" s="142">
        <f t="shared" si="3"/>
        <v>28</v>
      </c>
      <c r="B224" s="142" t="s">
        <v>1138</v>
      </c>
      <c r="C224" s="142" t="s">
        <v>658</v>
      </c>
      <c r="D224" s="142">
        <v>63</v>
      </c>
      <c r="E224" s="142">
        <v>40.1</v>
      </c>
      <c r="F224" s="141" t="s">
        <v>95</v>
      </c>
      <c r="G224" s="141">
        <v>3.3</v>
      </c>
      <c r="H224" s="141">
        <v>1</v>
      </c>
      <c r="I224" s="141">
        <v>4.3</v>
      </c>
      <c r="J224" s="141" t="s">
        <v>246</v>
      </c>
    </row>
    <row r="225" spans="1:10">
      <c r="A225" s="142">
        <f t="shared" si="3"/>
        <v>29</v>
      </c>
      <c r="B225" s="142" t="s">
        <v>658</v>
      </c>
      <c r="C225" s="142" t="s">
        <v>773</v>
      </c>
      <c r="D225" s="142">
        <v>63</v>
      </c>
      <c r="E225" s="142">
        <v>16</v>
      </c>
      <c r="F225" s="141" t="s">
        <v>95</v>
      </c>
      <c r="G225" s="141">
        <v>3.3</v>
      </c>
      <c r="H225" s="141">
        <v>1</v>
      </c>
      <c r="I225" s="141">
        <v>4.3</v>
      </c>
      <c r="J225" s="141" t="s">
        <v>246</v>
      </c>
    </row>
    <row r="226" spans="1:10">
      <c r="A226" s="142">
        <f t="shared" si="3"/>
        <v>30</v>
      </c>
      <c r="B226" s="142" t="s">
        <v>658</v>
      </c>
      <c r="C226" s="142" t="s">
        <v>706</v>
      </c>
      <c r="D226" s="142">
        <v>63</v>
      </c>
      <c r="E226" s="142">
        <v>14</v>
      </c>
      <c r="F226" s="141" t="s">
        <v>95</v>
      </c>
      <c r="G226" s="141">
        <v>3.3</v>
      </c>
      <c r="H226" s="141">
        <v>1</v>
      </c>
      <c r="I226" s="141">
        <v>4.3</v>
      </c>
      <c r="J226" s="141" t="s">
        <v>246</v>
      </c>
    </row>
    <row r="227" spans="1:10">
      <c r="A227" s="142">
        <f t="shared" si="3"/>
        <v>31</v>
      </c>
      <c r="B227" s="142" t="s">
        <v>706</v>
      </c>
      <c r="C227" s="142" t="s">
        <v>722</v>
      </c>
      <c r="D227" s="142">
        <v>63</v>
      </c>
      <c r="E227" s="142">
        <v>31.6</v>
      </c>
      <c r="F227" s="141" t="s">
        <v>95</v>
      </c>
      <c r="G227" s="141">
        <v>3.3</v>
      </c>
      <c r="H227" s="141">
        <v>1</v>
      </c>
      <c r="I227" s="141">
        <v>4.3</v>
      </c>
      <c r="J227" s="141" t="s">
        <v>246</v>
      </c>
    </row>
    <row r="228" spans="1:10">
      <c r="A228" s="142">
        <f t="shared" si="3"/>
        <v>32</v>
      </c>
      <c r="B228" s="142" t="s">
        <v>706</v>
      </c>
      <c r="C228" s="142" t="s">
        <v>441</v>
      </c>
      <c r="D228" s="142">
        <v>63</v>
      </c>
      <c r="E228" s="142">
        <v>45.2</v>
      </c>
      <c r="F228" s="141" t="s">
        <v>95</v>
      </c>
      <c r="G228" s="141">
        <v>3.3</v>
      </c>
      <c r="H228" s="141">
        <v>1</v>
      </c>
      <c r="I228" s="141">
        <v>4.3</v>
      </c>
      <c r="J228" s="141" t="s">
        <v>246</v>
      </c>
    </row>
    <row r="229" spans="1:10">
      <c r="A229" s="142">
        <f t="shared" si="3"/>
        <v>33</v>
      </c>
      <c r="B229" s="142" t="s">
        <v>441</v>
      </c>
      <c r="C229" s="142" t="s">
        <v>121</v>
      </c>
      <c r="D229" s="142">
        <v>63</v>
      </c>
      <c r="E229" s="142">
        <v>74.3</v>
      </c>
      <c r="F229" s="141" t="s">
        <v>95</v>
      </c>
      <c r="G229" s="141">
        <v>3.3</v>
      </c>
      <c r="H229" s="141">
        <v>1</v>
      </c>
      <c r="I229" s="141">
        <v>4.3</v>
      </c>
      <c r="J229" s="141" t="s">
        <v>246</v>
      </c>
    </row>
    <row r="230" spans="1:10">
      <c r="A230" s="142">
        <f t="shared" si="3"/>
        <v>34</v>
      </c>
      <c r="B230" s="142" t="s">
        <v>441</v>
      </c>
      <c r="C230" s="142" t="s">
        <v>656</v>
      </c>
      <c r="D230" s="142">
        <v>63</v>
      </c>
      <c r="E230" s="142">
        <v>95.9</v>
      </c>
      <c r="F230" s="141" t="s">
        <v>95</v>
      </c>
      <c r="G230" s="141">
        <v>3.3</v>
      </c>
      <c r="H230" s="141">
        <v>1</v>
      </c>
      <c r="I230" s="141">
        <v>4.3</v>
      </c>
      <c r="J230" s="141" t="s">
        <v>246</v>
      </c>
    </row>
    <row r="231" spans="1:10">
      <c r="A231" s="142">
        <f t="shared" si="3"/>
        <v>35</v>
      </c>
      <c r="B231" s="142" t="s">
        <v>1138</v>
      </c>
      <c r="C231" s="142" t="s">
        <v>1139</v>
      </c>
      <c r="D231" s="142">
        <v>63</v>
      </c>
      <c r="E231" s="142">
        <v>59.9</v>
      </c>
      <c r="F231" s="141" t="s">
        <v>95</v>
      </c>
      <c r="G231" s="141">
        <v>3.3</v>
      </c>
      <c r="H231" s="141">
        <v>1</v>
      </c>
      <c r="I231" s="141">
        <v>4.3</v>
      </c>
      <c r="J231" s="141" t="s">
        <v>246</v>
      </c>
    </row>
    <row r="232" spans="1:10">
      <c r="A232" s="142">
        <f t="shared" si="3"/>
        <v>36</v>
      </c>
      <c r="B232" s="142" t="s">
        <v>1139</v>
      </c>
      <c r="C232" s="142" t="s">
        <v>1140</v>
      </c>
      <c r="D232" s="142">
        <v>63</v>
      </c>
      <c r="E232" s="142">
        <v>2.9</v>
      </c>
      <c r="F232" s="141" t="s">
        <v>95</v>
      </c>
      <c r="G232" s="141">
        <v>3.3</v>
      </c>
      <c r="H232" s="141">
        <v>1</v>
      </c>
      <c r="I232" s="141">
        <v>4.3</v>
      </c>
      <c r="J232" s="141" t="s">
        <v>246</v>
      </c>
    </row>
    <row r="233" spans="1:10">
      <c r="A233" s="142">
        <f t="shared" si="3"/>
        <v>37</v>
      </c>
      <c r="B233" s="142" t="s">
        <v>1139</v>
      </c>
      <c r="C233" s="142" t="s">
        <v>1140</v>
      </c>
      <c r="D233" s="142">
        <v>63</v>
      </c>
      <c r="E233" s="142">
        <v>58.9</v>
      </c>
      <c r="F233" s="141" t="s">
        <v>95</v>
      </c>
      <c r="G233" s="141">
        <v>3.3</v>
      </c>
      <c r="H233" s="141">
        <v>1</v>
      </c>
      <c r="I233" s="141">
        <v>4.3</v>
      </c>
      <c r="J233" s="141" t="s">
        <v>246</v>
      </c>
    </row>
    <row r="234" spans="1:10">
      <c r="A234" s="142">
        <f t="shared" si="3"/>
        <v>38</v>
      </c>
      <c r="B234" s="142" t="s">
        <v>1139</v>
      </c>
      <c r="C234" s="142" t="s">
        <v>1140</v>
      </c>
      <c r="D234" s="142">
        <v>63</v>
      </c>
      <c r="E234" s="142">
        <v>13.2</v>
      </c>
      <c r="F234" s="141" t="s">
        <v>95</v>
      </c>
      <c r="G234" s="141">
        <v>3.3</v>
      </c>
      <c r="H234" s="141">
        <v>1</v>
      </c>
      <c r="I234" s="141">
        <v>4.3</v>
      </c>
      <c r="J234" s="141" t="s">
        <v>246</v>
      </c>
    </row>
    <row r="235" spans="1:10">
      <c r="A235" s="142">
        <f t="shared" si="3"/>
        <v>39</v>
      </c>
      <c r="B235" s="142" t="s">
        <v>1141</v>
      </c>
      <c r="C235" s="142" t="s">
        <v>705</v>
      </c>
      <c r="D235" s="142">
        <v>63</v>
      </c>
      <c r="E235" s="142">
        <v>3.2</v>
      </c>
      <c r="F235" s="141" t="s">
        <v>95</v>
      </c>
      <c r="G235" s="141">
        <v>3.3</v>
      </c>
      <c r="H235" s="141">
        <v>1</v>
      </c>
      <c r="I235" s="141">
        <v>4.3</v>
      </c>
      <c r="J235" s="141" t="s">
        <v>246</v>
      </c>
    </row>
    <row r="236" spans="1:10">
      <c r="A236" s="142">
        <f t="shared" si="3"/>
        <v>40</v>
      </c>
      <c r="B236" s="142" t="s">
        <v>1141</v>
      </c>
      <c r="C236" s="142" t="s">
        <v>705</v>
      </c>
      <c r="D236" s="142">
        <v>63</v>
      </c>
      <c r="E236" s="142">
        <v>133.69999999999999</v>
      </c>
      <c r="F236" s="141" t="s">
        <v>95</v>
      </c>
      <c r="G236" s="141">
        <v>3.3</v>
      </c>
      <c r="H236" s="141">
        <v>1</v>
      </c>
      <c r="I236" s="141">
        <v>4.3</v>
      </c>
      <c r="J236" s="141" t="s">
        <v>246</v>
      </c>
    </row>
    <row r="237" spans="1:10">
      <c r="A237" s="142">
        <f t="shared" si="3"/>
        <v>41</v>
      </c>
      <c r="B237" s="142" t="s">
        <v>1141</v>
      </c>
      <c r="C237" s="142" t="s">
        <v>337</v>
      </c>
      <c r="D237" s="142">
        <v>63</v>
      </c>
      <c r="E237" s="142">
        <v>2.8</v>
      </c>
      <c r="F237" s="141" t="s">
        <v>95</v>
      </c>
      <c r="G237" s="141">
        <v>3.3</v>
      </c>
      <c r="H237" s="141">
        <v>1</v>
      </c>
      <c r="I237" s="141">
        <v>4.3</v>
      </c>
      <c r="J237" s="141" t="s">
        <v>246</v>
      </c>
    </row>
    <row r="238" spans="1:10">
      <c r="A238" s="142">
        <f t="shared" si="3"/>
        <v>42</v>
      </c>
      <c r="B238" s="142" t="s">
        <v>1141</v>
      </c>
      <c r="C238" s="142" t="s">
        <v>337</v>
      </c>
      <c r="D238" s="142">
        <v>63</v>
      </c>
      <c r="E238" s="142">
        <v>99.3</v>
      </c>
      <c r="F238" s="141" t="s">
        <v>95</v>
      </c>
      <c r="G238" s="141">
        <v>3.3</v>
      </c>
      <c r="H238" s="141">
        <v>1</v>
      </c>
      <c r="I238" s="141">
        <v>4.3</v>
      </c>
      <c r="J238" s="141" t="s">
        <v>246</v>
      </c>
    </row>
    <row r="239" spans="1:10">
      <c r="A239" s="142">
        <f t="shared" si="3"/>
        <v>43</v>
      </c>
      <c r="B239" s="142" t="s">
        <v>1139</v>
      </c>
      <c r="C239" s="142" t="s">
        <v>1141</v>
      </c>
      <c r="D239" s="142">
        <v>63</v>
      </c>
      <c r="E239" s="142">
        <v>140.1</v>
      </c>
      <c r="F239" s="141" t="s">
        <v>95</v>
      </c>
      <c r="G239" s="141">
        <v>3.3</v>
      </c>
      <c r="H239" s="141">
        <v>1</v>
      </c>
      <c r="I239" s="141">
        <v>4.3</v>
      </c>
      <c r="J239" s="141" t="s">
        <v>246</v>
      </c>
    </row>
    <row r="240" spans="1:10">
      <c r="A240" s="142">
        <f t="shared" si="3"/>
        <v>44</v>
      </c>
      <c r="B240" s="142" t="s">
        <v>1138</v>
      </c>
      <c r="C240" s="142" t="s">
        <v>350</v>
      </c>
      <c r="D240" s="142">
        <v>63</v>
      </c>
      <c r="E240" s="142">
        <v>624.70000000000005</v>
      </c>
      <c r="F240" s="141" t="s">
        <v>95</v>
      </c>
      <c r="G240" s="141">
        <v>3.3</v>
      </c>
      <c r="H240" s="141">
        <v>1</v>
      </c>
      <c r="I240" s="141">
        <v>4.3</v>
      </c>
      <c r="J240" s="141" t="s">
        <v>246</v>
      </c>
    </row>
    <row r="241" spans="1:10">
      <c r="A241" s="142">
        <f t="shared" si="3"/>
        <v>45</v>
      </c>
      <c r="B241" s="142" t="s">
        <v>1138</v>
      </c>
      <c r="C241" s="142" t="s">
        <v>350</v>
      </c>
      <c r="D241" s="142">
        <v>63</v>
      </c>
      <c r="E241" s="142">
        <v>20</v>
      </c>
      <c r="F241" s="141" t="s">
        <v>95</v>
      </c>
      <c r="G241" s="141">
        <v>3.3</v>
      </c>
      <c r="H241" s="141">
        <v>1</v>
      </c>
      <c r="I241" s="141">
        <v>4.3</v>
      </c>
      <c r="J241" s="141" t="s">
        <v>246</v>
      </c>
    </row>
    <row r="242" spans="1:10">
      <c r="A242" s="142">
        <f t="shared" si="3"/>
        <v>46</v>
      </c>
      <c r="B242" s="142" t="s">
        <v>1138</v>
      </c>
      <c r="C242" s="142" t="s">
        <v>350</v>
      </c>
      <c r="D242" s="142">
        <v>63</v>
      </c>
      <c r="E242" s="142">
        <v>3.6</v>
      </c>
      <c r="F242" s="141" t="s">
        <v>95</v>
      </c>
      <c r="G242" s="141">
        <v>3.3</v>
      </c>
      <c r="H242" s="141">
        <v>1</v>
      </c>
      <c r="I242" s="141">
        <v>4.3</v>
      </c>
      <c r="J242" s="141" t="s">
        <v>246</v>
      </c>
    </row>
    <row r="243" spans="1:10">
      <c r="A243" s="142">
        <f t="shared" si="3"/>
        <v>47</v>
      </c>
      <c r="B243" s="142" t="s">
        <v>334</v>
      </c>
      <c r="C243" s="142" t="s">
        <v>307</v>
      </c>
      <c r="D243" s="142">
        <v>63</v>
      </c>
      <c r="E243" s="142">
        <v>3.1</v>
      </c>
      <c r="F243" s="141" t="s">
        <v>95</v>
      </c>
      <c r="G243" s="141">
        <v>3.3</v>
      </c>
      <c r="H243" s="141">
        <v>1</v>
      </c>
      <c r="I243" s="141">
        <v>4.3</v>
      </c>
      <c r="J243" s="141" t="s">
        <v>246</v>
      </c>
    </row>
    <row r="244" spans="1:10">
      <c r="A244" s="142">
        <f t="shared" si="3"/>
        <v>48</v>
      </c>
      <c r="B244" s="142" t="s">
        <v>334</v>
      </c>
      <c r="C244" s="142" t="s">
        <v>307</v>
      </c>
      <c r="D244" s="142">
        <v>63</v>
      </c>
      <c r="E244" s="142">
        <v>70.3</v>
      </c>
      <c r="F244" s="141" t="s">
        <v>95</v>
      </c>
      <c r="G244" s="141">
        <v>3.3</v>
      </c>
      <c r="H244" s="141">
        <v>1</v>
      </c>
      <c r="I244" s="141">
        <v>4.3</v>
      </c>
      <c r="J244" s="141" t="s">
        <v>246</v>
      </c>
    </row>
    <row r="245" spans="1:10">
      <c r="A245" s="142">
        <f t="shared" si="3"/>
        <v>49</v>
      </c>
      <c r="B245" s="142" t="s">
        <v>714</v>
      </c>
      <c r="C245" s="142" t="s">
        <v>700</v>
      </c>
      <c r="D245" s="142">
        <v>63</v>
      </c>
      <c r="E245" s="142">
        <v>416.6</v>
      </c>
      <c r="F245" s="141" t="s">
        <v>95</v>
      </c>
      <c r="G245" s="141">
        <v>3.3</v>
      </c>
      <c r="H245" s="141">
        <v>1</v>
      </c>
      <c r="I245" s="141">
        <v>4.3</v>
      </c>
      <c r="J245" s="141" t="s">
        <v>246</v>
      </c>
    </row>
    <row r="246" spans="1:10">
      <c r="A246" s="142">
        <f t="shared" si="3"/>
        <v>50</v>
      </c>
      <c r="B246" s="142" t="s">
        <v>700</v>
      </c>
      <c r="C246" s="142" t="s">
        <v>411</v>
      </c>
      <c r="D246" s="142">
        <v>63</v>
      </c>
      <c r="E246" s="142">
        <v>74</v>
      </c>
      <c r="F246" s="141" t="s">
        <v>95</v>
      </c>
      <c r="G246" s="141">
        <v>3.3</v>
      </c>
      <c r="H246" s="141">
        <v>1</v>
      </c>
      <c r="I246" s="141">
        <v>4.3</v>
      </c>
      <c r="J246" s="141" t="s">
        <v>246</v>
      </c>
    </row>
    <row r="247" spans="1:10">
      <c r="A247" s="142">
        <f t="shared" si="3"/>
        <v>51</v>
      </c>
      <c r="B247" s="142" t="s">
        <v>700</v>
      </c>
      <c r="C247" s="142" t="s">
        <v>560</v>
      </c>
      <c r="D247" s="142">
        <v>63</v>
      </c>
      <c r="E247" s="142">
        <v>203</v>
      </c>
      <c r="F247" s="141" t="s">
        <v>95</v>
      </c>
      <c r="G247" s="141">
        <v>3.3</v>
      </c>
      <c r="H247" s="141">
        <v>1</v>
      </c>
      <c r="I247" s="141">
        <v>4.3</v>
      </c>
      <c r="J247" s="141" t="s">
        <v>246</v>
      </c>
    </row>
    <row r="248" spans="1:10">
      <c r="A248" s="142">
        <f t="shared" si="3"/>
        <v>52</v>
      </c>
      <c r="B248" s="142" t="s">
        <v>560</v>
      </c>
      <c r="C248" s="142" t="s">
        <v>434</v>
      </c>
      <c r="D248" s="142">
        <v>63</v>
      </c>
      <c r="E248" s="142">
        <v>248.5</v>
      </c>
      <c r="F248" s="141" t="s">
        <v>95</v>
      </c>
      <c r="G248" s="141">
        <v>3.3</v>
      </c>
      <c r="H248" s="141">
        <v>1</v>
      </c>
      <c r="I248" s="141">
        <v>4.3</v>
      </c>
      <c r="J248" s="141" t="s">
        <v>246</v>
      </c>
    </row>
    <row r="249" spans="1:10">
      <c r="A249" s="142">
        <f t="shared" si="3"/>
        <v>53</v>
      </c>
      <c r="B249" s="142" t="s">
        <v>715</v>
      </c>
      <c r="C249" s="142" t="s">
        <v>619</v>
      </c>
      <c r="D249" s="142">
        <v>63</v>
      </c>
      <c r="E249" s="142">
        <v>158.4</v>
      </c>
      <c r="F249" s="141" t="s">
        <v>95</v>
      </c>
      <c r="G249" s="141">
        <v>3.3</v>
      </c>
      <c r="H249" s="141">
        <v>1</v>
      </c>
      <c r="I249" s="141">
        <v>4.3</v>
      </c>
      <c r="J249" s="141" t="s">
        <v>246</v>
      </c>
    </row>
    <row r="250" spans="1:10">
      <c r="A250" s="142">
        <f t="shared" si="3"/>
        <v>54</v>
      </c>
      <c r="B250" s="142" t="s">
        <v>715</v>
      </c>
      <c r="C250" s="142" t="s">
        <v>619</v>
      </c>
      <c r="D250" s="142">
        <v>63</v>
      </c>
      <c r="E250" s="142">
        <v>4.2</v>
      </c>
      <c r="F250" s="141" t="s">
        <v>95</v>
      </c>
      <c r="G250" s="141">
        <v>3.3</v>
      </c>
      <c r="H250" s="141">
        <v>1</v>
      </c>
      <c r="I250" s="141">
        <v>4.3</v>
      </c>
      <c r="J250" s="141" t="s">
        <v>246</v>
      </c>
    </row>
    <row r="251" spans="1:10">
      <c r="A251" s="142">
        <f t="shared" si="3"/>
        <v>55</v>
      </c>
      <c r="B251" s="142" t="s">
        <v>619</v>
      </c>
      <c r="C251" s="142" t="s">
        <v>709</v>
      </c>
      <c r="D251" s="142">
        <v>63</v>
      </c>
      <c r="E251" s="142">
        <v>298.89999999999998</v>
      </c>
      <c r="F251" s="141" t="s">
        <v>95</v>
      </c>
      <c r="G251" s="141">
        <v>3.3</v>
      </c>
      <c r="H251" s="141">
        <v>1</v>
      </c>
      <c r="I251" s="141">
        <v>4.3</v>
      </c>
      <c r="J251" s="141" t="s">
        <v>246</v>
      </c>
    </row>
    <row r="252" spans="1:10" ht="15.75">
      <c r="A252" s="42" t="s">
        <v>1055</v>
      </c>
      <c r="B252" s="142"/>
      <c r="C252" s="142"/>
      <c r="D252" s="142"/>
      <c r="E252" s="142" t="s">
        <v>1056</v>
      </c>
      <c r="F252" s="142"/>
      <c r="G252" s="142"/>
      <c r="H252" s="142"/>
      <c r="I252" s="142" t="s">
        <v>1057</v>
      </c>
      <c r="J252" s="142"/>
    </row>
    <row r="253" spans="1:10" ht="15.75">
      <c r="A253" s="42" t="s">
        <v>1058</v>
      </c>
      <c r="B253" s="477"/>
      <c r="C253" s="477"/>
      <c r="D253" s="477"/>
      <c r="E253" s="142" t="s">
        <v>1058</v>
      </c>
      <c r="F253" s="142"/>
      <c r="G253" s="361"/>
      <c r="H253" s="363"/>
      <c r="I253" s="142" t="s">
        <v>1058</v>
      </c>
      <c r="J253" s="139"/>
    </row>
    <row r="254" spans="1:10" ht="15.75">
      <c r="A254" s="42" t="s">
        <v>1059</v>
      </c>
      <c r="B254" s="477"/>
      <c r="C254" s="477"/>
      <c r="D254" s="477"/>
      <c r="E254" s="142" t="s">
        <v>1059</v>
      </c>
      <c r="F254" s="361"/>
      <c r="G254" s="362"/>
      <c r="H254" s="363"/>
      <c r="I254" s="142" t="s">
        <v>1059</v>
      </c>
      <c r="J254" s="139"/>
    </row>
    <row r="255" spans="1:10" ht="15.75">
      <c r="A255" s="42" t="s">
        <v>1060</v>
      </c>
      <c r="B255" s="142"/>
      <c r="C255" s="477"/>
      <c r="D255" s="477"/>
      <c r="E255" s="142" t="s">
        <v>1060</v>
      </c>
      <c r="F255" s="142"/>
      <c r="G255" s="361"/>
      <c r="H255" s="363"/>
      <c r="I255" s="142" t="s">
        <v>1060</v>
      </c>
      <c r="J255" s="139"/>
    </row>
    <row r="256" spans="1:10">
      <c r="A256" s="140"/>
      <c r="B256" s="140"/>
      <c r="C256" s="140"/>
      <c r="D256" s="140"/>
      <c r="E256" s="140"/>
      <c r="F256" s="140"/>
      <c r="G256" s="140"/>
      <c r="H256" s="140"/>
      <c r="I256" s="140"/>
      <c r="J256" s="140"/>
    </row>
    <row r="257" spans="1:10">
      <c r="A257" s="140"/>
      <c r="B257" s="140"/>
      <c r="C257" s="140"/>
      <c r="D257" s="140"/>
      <c r="E257" s="140"/>
      <c r="F257" s="140"/>
      <c r="G257" s="140"/>
      <c r="H257" s="140"/>
      <c r="I257" s="140"/>
      <c r="J257" s="140"/>
    </row>
    <row r="258" spans="1:10" ht="18.75">
      <c r="A258" s="285" t="s">
        <v>1032</v>
      </c>
      <c r="B258" s="285"/>
      <c r="C258" s="286" t="s">
        <v>1033</v>
      </c>
      <c r="D258" s="288"/>
      <c r="E258" s="288"/>
      <c r="F258" s="288"/>
      <c r="G258" s="288"/>
      <c r="H258" s="288"/>
      <c r="I258" s="288"/>
      <c r="J258" s="288"/>
    </row>
    <row r="259" spans="1:10" ht="18.75">
      <c r="A259" s="285" t="s">
        <v>1034</v>
      </c>
      <c r="B259" s="285"/>
      <c r="C259" s="286" t="s">
        <v>1035</v>
      </c>
      <c r="D259" s="288"/>
      <c r="E259" s="288"/>
      <c r="F259" s="288"/>
      <c r="G259" s="288"/>
      <c r="H259" s="288"/>
      <c r="I259" s="288"/>
      <c r="J259" s="288"/>
    </row>
    <row r="260" spans="1:10" ht="18.75">
      <c r="A260" s="285" t="s">
        <v>1036</v>
      </c>
      <c r="B260" s="285"/>
      <c r="C260" s="286" t="s">
        <v>1037</v>
      </c>
      <c r="D260" s="288"/>
      <c r="E260" s="288"/>
      <c r="F260" s="288"/>
      <c r="G260" s="288"/>
      <c r="H260" s="288"/>
      <c r="I260" s="288"/>
      <c r="J260" s="288"/>
    </row>
    <row r="261" spans="1:10" ht="18.75">
      <c r="A261" s="285" t="s">
        <v>1038</v>
      </c>
      <c r="B261" s="285"/>
      <c r="C261" s="286" t="s">
        <v>1039</v>
      </c>
      <c r="D261" s="288"/>
      <c r="E261" s="288"/>
      <c r="F261" s="288"/>
      <c r="G261" s="288"/>
      <c r="H261" s="288"/>
      <c r="I261" s="288"/>
      <c r="J261" s="288"/>
    </row>
    <row r="262" spans="1:10" ht="18.75">
      <c r="A262" s="285" t="s">
        <v>1040</v>
      </c>
      <c r="B262" s="285"/>
      <c r="C262" s="286" t="s">
        <v>1041</v>
      </c>
      <c r="D262" s="288"/>
      <c r="E262" s="288"/>
      <c r="F262" s="288"/>
      <c r="G262" s="288"/>
      <c r="H262" s="288"/>
      <c r="I262" s="288"/>
      <c r="J262" s="288"/>
    </row>
    <row r="263" spans="1:10" ht="18.75">
      <c r="A263" s="285" t="s">
        <v>1042</v>
      </c>
      <c r="B263" s="285"/>
      <c r="C263" s="286" t="s">
        <v>1110</v>
      </c>
      <c r="D263" s="288"/>
      <c r="E263" s="288"/>
      <c r="F263" s="288"/>
      <c r="G263" s="288"/>
      <c r="H263" s="288"/>
      <c r="I263" s="153" t="s">
        <v>1108</v>
      </c>
      <c r="J263" s="153"/>
    </row>
    <row r="264" spans="1:10" ht="45">
      <c r="A264" s="138" t="s">
        <v>1044</v>
      </c>
      <c r="B264" s="138" t="s">
        <v>69</v>
      </c>
      <c r="C264" s="138" t="s">
        <v>70</v>
      </c>
      <c r="D264" s="138" t="s">
        <v>1045</v>
      </c>
      <c r="E264" s="138" t="s">
        <v>1046</v>
      </c>
      <c r="F264" s="138" t="s">
        <v>1047</v>
      </c>
      <c r="G264" s="138" t="s">
        <v>1048</v>
      </c>
      <c r="H264" s="132" t="s">
        <v>1049</v>
      </c>
      <c r="I264" s="133" t="s">
        <v>56</v>
      </c>
      <c r="J264" s="138" t="s">
        <v>1050</v>
      </c>
    </row>
    <row r="265" spans="1:10">
      <c r="A265" s="140">
        <v>1</v>
      </c>
      <c r="B265" s="142" t="s">
        <v>322</v>
      </c>
      <c r="C265" s="142" t="s">
        <v>299</v>
      </c>
      <c r="D265" s="142">
        <v>110</v>
      </c>
      <c r="E265" s="142">
        <v>63.5</v>
      </c>
      <c r="F265" s="142" t="s">
        <v>104</v>
      </c>
      <c r="G265" s="142">
        <v>3.2</v>
      </c>
      <c r="H265" s="142">
        <v>1</v>
      </c>
      <c r="I265" s="142">
        <v>4.2</v>
      </c>
      <c r="J265" s="142" t="s">
        <v>246</v>
      </c>
    </row>
    <row r="266" spans="1:10">
      <c r="A266" s="140">
        <f>1+A265</f>
        <v>2</v>
      </c>
      <c r="B266" s="142" t="s">
        <v>322</v>
      </c>
      <c r="C266" s="142" t="s">
        <v>299</v>
      </c>
      <c r="D266" s="142">
        <v>110</v>
      </c>
      <c r="E266" s="142">
        <v>3.5</v>
      </c>
      <c r="F266" s="142" t="s">
        <v>104</v>
      </c>
      <c r="G266" s="142">
        <v>3.2</v>
      </c>
      <c r="H266" s="142">
        <v>1</v>
      </c>
      <c r="I266" s="142">
        <v>4.2</v>
      </c>
      <c r="J266" s="142" t="s">
        <v>246</v>
      </c>
    </row>
    <row r="267" spans="1:10">
      <c r="A267" s="140">
        <f t="shared" ref="A267:A289" si="4">1+A266</f>
        <v>3</v>
      </c>
      <c r="B267" s="142" t="s">
        <v>301</v>
      </c>
      <c r="C267" s="142" t="s">
        <v>428</v>
      </c>
      <c r="D267" s="142">
        <v>110</v>
      </c>
      <c r="E267" s="142">
        <v>27.4</v>
      </c>
      <c r="F267" s="142" t="s">
        <v>104</v>
      </c>
      <c r="G267" s="142">
        <v>3.2</v>
      </c>
      <c r="H267" s="142">
        <v>1</v>
      </c>
      <c r="I267" s="142">
        <v>4.2</v>
      </c>
      <c r="J267" s="142" t="s">
        <v>246</v>
      </c>
    </row>
    <row r="268" spans="1:10">
      <c r="A268" s="140">
        <f t="shared" si="4"/>
        <v>4</v>
      </c>
      <c r="B268" s="142" t="s">
        <v>442</v>
      </c>
      <c r="C268" s="142" t="s">
        <v>412</v>
      </c>
      <c r="D268" s="142">
        <v>110</v>
      </c>
      <c r="E268" s="142">
        <v>175.3</v>
      </c>
      <c r="F268" s="142" t="s">
        <v>104</v>
      </c>
      <c r="G268" s="142">
        <v>3.2</v>
      </c>
      <c r="H268" s="142">
        <v>1</v>
      </c>
      <c r="I268" s="142">
        <v>4.2</v>
      </c>
      <c r="J268" s="142" t="s">
        <v>246</v>
      </c>
    </row>
    <row r="269" spans="1:10">
      <c r="A269" s="140">
        <f t="shared" si="4"/>
        <v>5</v>
      </c>
      <c r="B269" s="142" t="s">
        <v>619</v>
      </c>
      <c r="C269" s="142" t="s">
        <v>884</v>
      </c>
      <c r="D269" s="142">
        <v>63</v>
      </c>
      <c r="E269" s="142">
        <v>371.1</v>
      </c>
      <c r="F269" s="142" t="s">
        <v>104</v>
      </c>
      <c r="G269" s="142">
        <v>3.2</v>
      </c>
      <c r="H269" s="142">
        <v>1</v>
      </c>
      <c r="I269" s="142">
        <v>4.2</v>
      </c>
      <c r="J269" s="142" t="s">
        <v>246</v>
      </c>
    </row>
    <row r="270" spans="1:10">
      <c r="A270" s="140">
        <f t="shared" si="4"/>
        <v>6</v>
      </c>
      <c r="B270" s="142" t="s">
        <v>715</v>
      </c>
      <c r="C270" s="142" t="s">
        <v>618</v>
      </c>
      <c r="D270" s="142">
        <v>63</v>
      </c>
      <c r="E270" s="142">
        <v>3</v>
      </c>
      <c r="F270" s="142" t="s">
        <v>104</v>
      </c>
      <c r="G270" s="142">
        <v>3.2</v>
      </c>
      <c r="H270" s="142">
        <v>1</v>
      </c>
      <c r="I270" s="142">
        <v>4.2</v>
      </c>
      <c r="J270" s="142" t="s">
        <v>246</v>
      </c>
    </row>
    <row r="271" spans="1:10">
      <c r="A271" s="140">
        <f t="shared" si="4"/>
        <v>7</v>
      </c>
      <c r="B271" s="142" t="s">
        <v>715</v>
      </c>
      <c r="C271" s="142" t="s">
        <v>618</v>
      </c>
      <c r="D271" s="142">
        <v>63</v>
      </c>
      <c r="E271" s="142">
        <v>152.5</v>
      </c>
      <c r="F271" s="142" t="s">
        <v>104</v>
      </c>
      <c r="G271" s="142">
        <v>3.2</v>
      </c>
      <c r="H271" s="142">
        <v>1</v>
      </c>
      <c r="I271" s="142">
        <v>4.2</v>
      </c>
      <c r="J271" s="142" t="s">
        <v>246</v>
      </c>
    </row>
    <row r="272" spans="1:10">
      <c r="A272" s="140">
        <f t="shared" si="4"/>
        <v>8</v>
      </c>
      <c r="B272" s="142" t="s">
        <v>618</v>
      </c>
      <c r="C272" s="142" t="s">
        <v>597</v>
      </c>
      <c r="D272" s="142">
        <v>63</v>
      </c>
      <c r="E272" s="142">
        <v>98.9</v>
      </c>
      <c r="F272" s="142" t="s">
        <v>104</v>
      </c>
      <c r="G272" s="142">
        <v>3.2</v>
      </c>
      <c r="H272" s="142">
        <v>1</v>
      </c>
      <c r="I272" s="142">
        <v>4.2</v>
      </c>
      <c r="J272" s="142" t="s">
        <v>246</v>
      </c>
    </row>
    <row r="273" spans="1:10">
      <c r="A273" s="140">
        <f t="shared" si="4"/>
        <v>9</v>
      </c>
      <c r="B273" s="142" t="s">
        <v>618</v>
      </c>
      <c r="C273" s="142" t="s">
        <v>401</v>
      </c>
      <c r="D273" s="142">
        <v>63</v>
      </c>
      <c r="E273" s="142">
        <v>42.9</v>
      </c>
      <c r="F273" s="142" t="s">
        <v>104</v>
      </c>
      <c r="G273" s="142">
        <v>3.2</v>
      </c>
      <c r="H273" s="142">
        <v>1</v>
      </c>
      <c r="I273" s="142">
        <v>4.2</v>
      </c>
      <c r="J273" s="142" t="s">
        <v>246</v>
      </c>
    </row>
    <row r="274" spans="1:10">
      <c r="A274" s="140">
        <f t="shared" si="4"/>
        <v>10</v>
      </c>
      <c r="B274" s="142" t="s">
        <v>401</v>
      </c>
      <c r="C274" s="142" t="s">
        <v>413</v>
      </c>
      <c r="D274" s="142">
        <v>63</v>
      </c>
      <c r="E274" s="142">
        <v>33</v>
      </c>
      <c r="F274" s="142" t="s">
        <v>104</v>
      </c>
      <c r="G274" s="142">
        <v>3.2</v>
      </c>
      <c r="H274" s="142">
        <v>1</v>
      </c>
      <c r="I274" s="142">
        <v>4.2</v>
      </c>
      <c r="J274" s="142" t="s">
        <v>246</v>
      </c>
    </row>
    <row r="275" spans="1:10">
      <c r="A275" s="140">
        <f t="shared" si="4"/>
        <v>11</v>
      </c>
      <c r="B275" s="142" t="s">
        <v>401</v>
      </c>
      <c r="C275" s="142" t="s">
        <v>76</v>
      </c>
      <c r="D275" s="142">
        <v>63</v>
      </c>
      <c r="E275" s="142">
        <v>41.3</v>
      </c>
      <c r="F275" s="142" t="s">
        <v>104</v>
      </c>
      <c r="G275" s="142">
        <v>3.2</v>
      </c>
      <c r="H275" s="142">
        <v>1</v>
      </c>
      <c r="I275" s="142">
        <v>4.2</v>
      </c>
      <c r="J275" s="142" t="s">
        <v>246</v>
      </c>
    </row>
    <row r="276" spans="1:10">
      <c r="A276" s="140">
        <f t="shared" si="4"/>
        <v>12</v>
      </c>
      <c r="B276" s="142" t="s">
        <v>76</v>
      </c>
      <c r="C276" s="142" t="s">
        <v>714</v>
      </c>
      <c r="D276" s="142">
        <v>63</v>
      </c>
      <c r="E276" s="142">
        <v>55.3</v>
      </c>
      <c r="F276" s="142" t="s">
        <v>104</v>
      </c>
      <c r="G276" s="142">
        <v>3.2</v>
      </c>
      <c r="H276" s="142">
        <v>1</v>
      </c>
      <c r="I276" s="142">
        <v>4.2</v>
      </c>
      <c r="J276" s="142" t="s">
        <v>246</v>
      </c>
    </row>
    <row r="277" spans="1:10">
      <c r="A277" s="140">
        <f t="shared" si="4"/>
        <v>13</v>
      </c>
      <c r="B277" s="142" t="s">
        <v>76</v>
      </c>
      <c r="C277" s="142" t="s">
        <v>714</v>
      </c>
      <c r="D277" s="142">
        <v>63</v>
      </c>
      <c r="E277" s="142">
        <v>75.599999999999994</v>
      </c>
      <c r="F277" s="142" t="s">
        <v>104</v>
      </c>
      <c r="G277" s="142">
        <v>3.2</v>
      </c>
      <c r="H277" s="142">
        <v>1</v>
      </c>
      <c r="I277" s="142">
        <v>4.2</v>
      </c>
      <c r="J277" s="142" t="s">
        <v>246</v>
      </c>
    </row>
    <row r="278" spans="1:10">
      <c r="A278" s="140">
        <f t="shared" si="4"/>
        <v>14</v>
      </c>
      <c r="B278" s="142" t="s">
        <v>76</v>
      </c>
      <c r="C278" s="142" t="s">
        <v>714</v>
      </c>
      <c r="D278" s="142">
        <v>63</v>
      </c>
      <c r="E278" s="142">
        <v>29</v>
      </c>
      <c r="F278" s="142" t="s">
        <v>104</v>
      </c>
      <c r="G278" s="142">
        <v>3.2</v>
      </c>
      <c r="H278" s="142">
        <v>1</v>
      </c>
      <c r="I278" s="142">
        <v>4.2</v>
      </c>
      <c r="J278" s="142" t="s">
        <v>246</v>
      </c>
    </row>
    <row r="279" spans="1:10">
      <c r="A279" s="140">
        <f t="shared" si="4"/>
        <v>15</v>
      </c>
      <c r="B279" s="142" t="s">
        <v>76</v>
      </c>
      <c r="C279" s="142" t="s">
        <v>714</v>
      </c>
      <c r="D279" s="142">
        <v>63</v>
      </c>
      <c r="E279" s="142">
        <v>3.2</v>
      </c>
      <c r="F279" s="142" t="s">
        <v>104</v>
      </c>
      <c r="G279" s="142">
        <v>3.2</v>
      </c>
      <c r="H279" s="142">
        <v>1</v>
      </c>
      <c r="I279" s="142">
        <v>4.2</v>
      </c>
      <c r="J279" s="142" t="s">
        <v>246</v>
      </c>
    </row>
    <row r="280" spans="1:10">
      <c r="A280" s="140">
        <f t="shared" si="4"/>
        <v>16</v>
      </c>
      <c r="B280" s="142" t="s">
        <v>76</v>
      </c>
      <c r="C280" s="142" t="s">
        <v>383</v>
      </c>
      <c r="D280" s="142">
        <v>63</v>
      </c>
      <c r="E280" s="142">
        <v>74.3</v>
      </c>
      <c r="F280" s="142" t="s">
        <v>104</v>
      </c>
      <c r="G280" s="142">
        <v>3.2</v>
      </c>
      <c r="H280" s="142">
        <v>1</v>
      </c>
      <c r="I280" s="142">
        <v>4.2</v>
      </c>
      <c r="J280" s="142" t="s">
        <v>246</v>
      </c>
    </row>
    <row r="281" spans="1:10">
      <c r="A281" s="140">
        <f t="shared" si="4"/>
        <v>17</v>
      </c>
      <c r="B281" s="142" t="s">
        <v>383</v>
      </c>
      <c r="C281" s="142" t="s">
        <v>308</v>
      </c>
      <c r="D281" s="142">
        <v>63</v>
      </c>
      <c r="E281" s="142">
        <v>49.1</v>
      </c>
      <c r="F281" s="142" t="s">
        <v>104</v>
      </c>
      <c r="G281" s="142">
        <v>3.2</v>
      </c>
      <c r="H281" s="142">
        <v>1</v>
      </c>
      <c r="I281" s="142">
        <v>4.2</v>
      </c>
      <c r="J281" s="142" t="s">
        <v>246</v>
      </c>
    </row>
    <row r="282" spans="1:10">
      <c r="A282" s="140">
        <f t="shared" si="4"/>
        <v>18</v>
      </c>
      <c r="B282" s="142" t="s">
        <v>383</v>
      </c>
      <c r="C282" s="142" t="s">
        <v>308</v>
      </c>
      <c r="D282" s="142">
        <v>63</v>
      </c>
      <c r="E282" s="142">
        <v>36.700000000000003</v>
      </c>
      <c r="F282" s="142" t="s">
        <v>104</v>
      </c>
      <c r="G282" s="142">
        <v>3.2</v>
      </c>
      <c r="H282" s="142">
        <v>1</v>
      </c>
      <c r="I282" s="142">
        <v>4.2</v>
      </c>
      <c r="J282" s="142" t="s">
        <v>246</v>
      </c>
    </row>
    <row r="283" spans="1:10">
      <c r="A283" s="140">
        <f t="shared" si="4"/>
        <v>19</v>
      </c>
      <c r="B283" s="142" t="s">
        <v>383</v>
      </c>
      <c r="C283" s="142" t="s">
        <v>309</v>
      </c>
      <c r="D283" s="142">
        <v>63</v>
      </c>
      <c r="E283" s="142">
        <v>4.2</v>
      </c>
      <c r="F283" s="142" t="s">
        <v>104</v>
      </c>
      <c r="G283" s="142">
        <v>3.2</v>
      </c>
      <c r="H283" s="142">
        <v>1</v>
      </c>
      <c r="I283" s="142">
        <v>4.2</v>
      </c>
      <c r="J283" s="142" t="s">
        <v>246</v>
      </c>
    </row>
    <row r="284" spans="1:10">
      <c r="A284" s="140">
        <f t="shared" si="4"/>
        <v>20</v>
      </c>
      <c r="B284" s="142" t="s">
        <v>383</v>
      </c>
      <c r="C284" s="142" t="s">
        <v>309</v>
      </c>
      <c r="D284" s="142">
        <v>63</v>
      </c>
      <c r="E284" s="142">
        <v>63</v>
      </c>
      <c r="F284" s="142" t="s">
        <v>104</v>
      </c>
      <c r="G284" s="142">
        <v>3.2</v>
      </c>
      <c r="H284" s="142">
        <v>1</v>
      </c>
      <c r="I284" s="142">
        <v>4.2</v>
      </c>
      <c r="J284" s="142" t="s">
        <v>246</v>
      </c>
    </row>
    <row r="285" spans="1:10">
      <c r="A285" s="140">
        <f t="shared" si="4"/>
        <v>21</v>
      </c>
      <c r="B285" s="142" t="s">
        <v>383</v>
      </c>
      <c r="C285" s="142" t="s">
        <v>309</v>
      </c>
      <c r="D285" s="142">
        <v>63</v>
      </c>
      <c r="E285" s="142">
        <v>49.8</v>
      </c>
      <c r="F285" s="142" t="s">
        <v>104</v>
      </c>
      <c r="G285" s="142">
        <v>3.2</v>
      </c>
      <c r="H285" s="142">
        <v>1</v>
      </c>
      <c r="I285" s="142">
        <v>4.2</v>
      </c>
      <c r="J285" s="142" t="s">
        <v>246</v>
      </c>
    </row>
    <row r="286" spans="1:10">
      <c r="A286" s="140">
        <f t="shared" si="4"/>
        <v>22</v>
      </c>
      <c r="B286" s="142" t="s">
        <v>309</v>
      </c>
      <c r="C286" s="142" t="s">
        <v>612</v>
      </c>
      <c r="D286" s="142">
        <v>63</v>
      </c>
      <c r="E286" s="142">
        <v>98.7</v>
      </c>
      <c r="F286" s="142" t="s">
        <v>104</v>
      </c>
      <c r="G286" s="142">
        <v>3.2</v>
      </c>
      <c r="H286" s="142">
        <v>1</v>
      </c>
      <c r="I286" s="142">
        <v>4.2</v>
      </c>
      <c r="J286" s="142" t="s">
        <v>246</v>
      </c>
    </row>
    <row r="287" spans="1:10">
      <c r="A287" s="140">
        <f t="shared" si="4"/>
        <v>23</v>
      </c>
      <c r="B287" s="142" t="s">
        <v>309</v>
      </c>
      <c r="C287" s="142" t="s">
        <v>417</v>
      </c>
      <c r="D287" s="142">
        <v>63</v>
      </c>
      <c r="E287" s="142">
        <v>58</v>
      </c>
      <c r="F287" s="142" t="s">
        <v>104</v>
      </c>
      <c r="G287" s="142">
        <v>3.2</v>
      </c>
      <c r="H287" s="142">
        <v>1</v>
      </c>
      <c r="I287" s="142">
        <v>4.2</v>
      </c>
      <c r="J287" s="142" t="s">
        <v>246</v>
      </c>
    </row>
    <row r="288" spans="1:10">
      <c r="A288" s="140">
        <f t="shared" si="4"/>
        <v>24</v>
      </c>
      <c r="B288" s="142" t="s">
        <v>309</v>
      </c>
      <c r="C288" s="142" t="s">
        <v>417</v>
      </c>
      <c r="D288" s="142">
        <v>63</v>
      </c>
      <c r="E288" s="142">
        <v>4</v>
      </c>
      <c r="F288" s="142" t="s">
        <v>104</v>
      </c>
      <c r="G288" s="142">
        <v>3.2</v>
      </c>
      <c r="H288" s="142">
        <v>1</v>
      </c>
      <c r="I288" s="142">
        <v>4.2</v>
      </c>
      <c r="J288" s="142" t="s">
        <v>246</v>
      </c>
    </row>
    <row r="289" spans="1:10">
      <c r="A289" s="140">
        <f t="shared" si="4"/>
        <v>25</v>
      </c>
      <c r="B289" s="142" t="s">
        <v>309</v>
      </c>
      <c r="C289" s="142" t="s">
        <v>417</v>
      </c>
      <c r="D289" s="142">
        <v>63</v>
      </c>
      <c r="E289" s="142">
        <v>43.2</v>
      </c>
      <c r="F289" s="142" t="s">
        <v>104</v>
      </c>
      <c r="G289" s="142">
        <v>3.2</v>
      </c>
      <c r="H289" s="142">
        <v>1</v>
      </c>
      <c r="I289" s="142">
        <v>4.2</v>
      </c>
      <c r="J289" s="142" t="s">
        <v>246</v>
      </c>
    </row>
    <row r="290" spans="1:10" ht="15.75">
      <c r="A290" s="42" t="s">
        <v>1055</v>
      </c>
      <c r="B290" s="142"/>
      <c r="C290" s="142"/>
      <c r="D290" s="142"/>
      <c r="E290" s="142" t="s">
        <v>1056</v>
      </c>
      <c r="F290" s="142"/>
      <c r="G290" s="142"/>
      <c r="H290" s="142"/>
      <c r="I290" s="142" t="s">
        <v>1057</v>
      </c>
      <c r="J290" s="142"/>
    </row>
    <row r="291" spans="1:10" ht="15.75">
      <c r="A291" s="42" t="s">
        <v>1058</v>
      </c>
      <c r="B291" s="477"/>
      <c r="C291" s="477"/>
      <c r="D291" s="477"/>
      <c r="E291" s="142" t="s">
        <v>1058</v>
      </c>
      <c r="F291" s="142"/>
      <c r="G291" s="361"/>
      <c r="H291" s="363"/>
      <c r="I291" s="142" t="s">
        <v>1058</v>
      </c>
      <c r="J291" s="139"/>
    </row>
    <row r="292" spans="1:10" ht="15.75">
      <c r="A292" s="42" t="s">
        <v>1059</v>
      </c>
      <c r="B292" s="477"/>
      <c r="C292" s="477"/>
      <c r="D292" s="477"/>
      <c r="E292" s="142" t="s">
        <v>1059</v>
      </c>
      <c r="F292" s="361"/>
      <c r="G292" s="362"/>
      <c r="H292" s="363"/>
      <c r="I292" s="142" t="s">
        <v>1059</v>
      </c>
      <c r="J292" s="139"/>
    </row>
    <row r="293" spans="1:10" ht="15.75">
      <c r="A293" s="42" t="s">
        <v>1060</v>
      </c>
      <c r="B293" s="142"/>
      <c r="C293" s="477"/>
      <c r="D293" s="477"/>
      <c r="E293" s="142" t="s">
        <v>1060</v>
      </c>
      <c r="F293" s="142"/>
      <c r="G293" s="361"/>
      <c r="H293" s="363"/>
      <c r="I293" s="142" t="s">
        <v>1060</v>
      </c>
      <c r="J293" s="139"/>
    </row>
  </sheetData>
  <mergeCells count="90">
    <mergeCell ref="A1:B1"/>
    <mergeCell ref="C1:J1"/>
    <mergeCell ref="A2:B2"/>
    <mergeCell ref="C2:J2"/>
    <mergeCell ref="A3:B3"/>
    <mergeCell ref="C3:J3"/>
    <mergeCell ref="C51:D51"/>
    <mergeCell ref="G51:H51"/>
    <mergeCell ref="A4:B4"/>
    <mergeCell ref="C4:J4"/>
    <mergeCell ref="A5:B5"/>
    <mergeCell ref="C5:J5"/>
    <mergeCell ref="A6:B6"/>
    <mergeCell ref="C6:H6"/>
    <mergeCell ref="B49:D49"/>
    <mergeCell ref="G49:H49"/>
    <mergeCell ref="B50:D50"/>
    <mergeCell ref="F50:H50"/>
    <mergeCell ref="A53:B53"/>
    <mergeCell ref="C53:J53"/>
    <mergeCell ref="A54:B54"/>
    <mergeCell ref="C54:J54"/>
    <mergeCell ref="A55:B55"/>
    <mergeCell ref="C55:J55"/>
    <mergeCell ref="A56:B56"/>
    <mergeCell ref="C56:J56"/>
    <mergeCell ref="A57:B57"/>
    <mergeCell ref="C57:J57"/>
    <mergeCell ref="A58:B58"/>
    <mergeCell ref="C58:H58"/>
    <mergeCell ref="B107:D107"/>
    <mergeCell ref="G107:H107"/>
    <mergeCell ref="B108:D108"/>
    <mergeCell ref="F108:H108"/>
    <mergeCell ref="C109:D109"/>
    <mergeCell ref="G109:H109"/>
    <mergeCell ref="A111:B111"/>
    <mergeCell ref="C111:J111"/>
    <mergeCell ref="A112:B112"/>
    <mergeCell ref="C112:J112"/>
    <mergeCell ref="A113:B113"/>
    <mergeCell ref="C113:J113"/>
    <mergeCell ref="A114:B114"/>
    <mergeCell ref="C114:J114"/>
    <mergeCell ref="A115:B115"/>
    <mergeCell ref="C115:J115"/>
    <mergeCell ref="A116:B116"/>
    <mergeCell ref="C116:H116"/>
    <mergeCell ref="B185:D185"/>
    <mergeCell ref="G185:H185"/>
    <mergeCell ref="B186:D186"/>
    <mergeCell ref="F186:H186"/>
    <mergeCell ref="C187:D187"/>
    <mergeCell ref="G187:H187"/>
    <mergeCell ref="A190:B190"/>
    <mergeCell ref="C190:J190"/>
    <mergeCell ref="A191:B191"/>
    <mergeCell ref="C191:J191"/>
    <mergeCell ref="A192:B192"/>
    <mergeCell ref="C192:J192"/>
    <mergeCell ref="A193:B193"/>
    <mergeCell ref="C193:J193"/>
    <mergeCell ref="A194:B194"/>
    <mergeCell ref="C194:J194"/>
    <mergeCell ref="A195:B195"/>
    <mergeCell ref="C195:H195"/>
    <mergeCell ref="B253:D253"/>
    <mergeCell ref="G253:H253"/>
    <mergeCell ref="B254:D254"/>
    <mergeCell ref="F254:H254"/>
    <mergeCell ref="C255:D255"/>
    <mergeCell ref="G255:H255"/>
    <mergeCell ref="A258:B258"/>
    <mergeCell ref="C258:J258"/>
    <mergeCell ref="A259:B259"/>
    <mergeCell ref="C259:J259"/>
    <mergeCell ref="A260:B260"/>
    <mergeCell ref="C260:J260"/>
    <mergeCell ref="A261:B261"/>
    <mergeCell ref="C261:J261"/>
    <mergeCell ref="A262:B262"/>
    <mergeCell ref="C262:J262"/>
    <mergeCell ref="A263:B263"/>
    <mergeCell ref="C263:H263"/>
    <mergeCell ref="B291:D291"/>
    <mergeCell ref="G291:H291"/>
    <mergeCell ref="B292:D292"/>
    <mergeCell ref="F292:H292"/>
    <mergeCell ref="C293:D293"/>
    <mergeCell ref="G293:H29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Y129"/>
  <sheetViews>
    <sheetView workbookViewId="0">
      <selection activeCell="C126" sqref="C126:L129"/>
    </sheetView>
  </sheetViews>
  <sheetFormatPr defaultRowHeight="15"/>
  <cols>
    <col min="5" max="5" width="14.140625" customWidth="1"/>
    <col min="6" max="6" width="12.28515625" customWidth="1"/>
    <col min="7" max="7" width="27.42578125" customWidth="1"/>
    <col min="8" max="8" width="22.28515625" customWidth="1"/>
    <col min="9" max="9" width="14.85546875" customWidth="1"/>
    <col min="10" max="10" width="11" customWidth="1"/>
    <col min="11" max="11" width="28" customWidth="1"/>
    <col min="12" max="12" width="23.28515625" customWidth="1"/>
  </cols>
  <sheetData>
    <row r="2" spans="3:25" ht="18.75">
      <c r="C2" s="285" t="s">
        <v>1032</v>
      </c>
      <c r="D2" s="285"/>
      <c r="E2" s="285" t="s">
        <v>1033</v>
      </c>
      <c r="F2" s="285"/>
      <c r="G2" s="285"/>
      <c r="H2" s="285"/>
      <c r="I2" s="285"/>
      <c r="J2" s="285"/>
      <c r="K2" s="285"/>
      <c r="L2" s="285"/>
      <c r="P2" s="478" t="s">
        <v>1143</v>
      </c>
      <c r="Q2" s="478"/>
      <c r="R2" s="478"/>
      <c r="S2" s="478"/>
      <c r="T2" s="478"/>
      <c r="U2" s="478"/>
      <c r="V2" s="478"/>
      <c r="W2" s="478"/>
      <c r="X2" s="478"/>
      <c r="Y2" s="478"/>
    </row>
    <row r="3" spans="3:25" ht="31.5" customHeight="1">
      <c r="C3" s="285" t="s">
        <v>1034</v>
      </c>
      <c r="D3" s="285"/>
      <c r="E3" s="285" t="s">
        <v>1035</v>
      </c>
      <c r="F3" s="285"/>
      <c r="G3" s="285"/>
      <c r="H3" s="285"/>
      <c r="I3" s="285"/>
      <c r="J3" s="285"/>
      <c r="K3" s="285"/>
      <c r="L3" s="285"/>
      <c r="P3" s="149" t="s">
        <v>1111</v>
      </c>
      <c r="Q3" s="149" t="s">
        <v>69</v>
      </c>
      <c r="R3" s="149" t="s">
        <v>70</v>
      </c>
      <c r="S3" s="149" t="s">
        <v>1112</v>
      </c>
      <c r="T3" s="151" t="s">
        <v>1144</v>
      </c>
      <c r="U3" s="149" t="s">
        <v>1113</v>
      </c>
      <c r="V3" s="158" t="s">
        <v>1046</v>
      </c>
      <c r="W3" s="150" t="s">
        <v>1114</v>
      </c>
      <c r="X3" s="150" t="s">
        <v>1115</v>
      </c>
      <c r="Y3" s="150" t="s">
        <v>1116</v>
      </c>
    </row>
    <row r="4" spans="3:25" ht="31.5" customHeight="1">
      <c r="C4" s="285" t="s">
        <v>1036</v>
      </c>
      <c r="D4" s="285"/>
      <c r="E4" s="285" t="s">
        <v>1037</v>
      </c>
      <c r="F4" s="285"/>
      <c r="G4" s="285"/>
      <c r="H4" s="285"/>
      <c r="I4" s="285"/>
      <c r="J4" s="285"/>
      <c r="K4" s="285"/>
      <c r="L4" s="285"/>
      <c r="P4" s="148">
        <v>1</v>
      </c>
      <c r="W4" s="148">
        <f>+G17</f>
        <v>305.5</v>
      </c>
      <c r="X4" s="159">
        <f t="shared" ref="X4:X24" si="0">(1000+F17)/1000</f>
        <v>1.0629999999999999</v>
      </c>
      <c r="Y4" s="148"/>
    </row>
    <row r="5" spans="3:25" ht="18.75">
      <c r="C5" s="285" t="s">
        <v>1038</v>
      </c>
      <c r="D5" s="285"/>
      <c r="E5" s="285" t="s">
        <v>1039</v>
      </c>
      <c r="F5" s="285"/>
      <c r="G5" s="285"/>
      <c r="H5" s="285"/>
      <c r="I5" s="285"/>
      <c r="J5" s="285"/>
      <c r="K5" s="285"/>
      <c r="L5" s="285"/>
      <c r="P5" s="148">
        <f>1+P4</f>
        <v>2</v>
      </c>
      <c r="W5" s="148">
        <f t="shared" ref="W5:W36" si="1">+W4+G18</f>
        <v>329.2</v>
      </c>
      <c r="X5" s="159">
        <f t="shared" si="0"/>
        <v>1.0629999999999999</v>
      </c>
      <c r="Y5" s="148"/>
    </row>
    <row r="6" spans="3:25" ht="18.75">
      <c r="C6" s="285" t="s">
        <v>1040</v>
      </c>
      <c r="D6" s="285"/>
      <c r="E6" s="285" t="s">
        <v>1041</v>
      </c>
      <c r="F6" s="285"/>
      <c r="G6" s="285"/>
      <c r="H6" s="285"/>
      <c r="I6" s="285"/>
      <c r="J6" s="285"/>
      <c r="K6" s="285"/>
      <c r="L6" s="285"/>
      <c r="P6" s="148">
        <f t="shared" ref="P6:P69" si="2">1+P5</f>
        <v>3</v>
      </c>
      <c r="W6" s="148">
        <f t="shared" si="1"/>
        <v>408.7</v>
      </c>
      <c r="X6" s="159">
        <f t="shared" si="0"/>
        <v>1.0629999999999999</v>
      </c>
      <c r="Y6" s="148"/>
    </row>
    <row r="7" spans="3:25" ht="18.75">
      <c r="C7" s="285" t="s">
        <v>1042</v>
      </c>
      <c r="D7" s="285"/>
      <c r="E7" s="285" t="s">
        <v>1110</v>
      </c>
      <c r="F7" s="285"/>
      <c r="G7" s="285"/>
      <c r="H7" s="285"/>
      <c r="I7" s="285"/>
      <c r="J7" s="285"/>
      <c r="K7" s="149" t="s">
        <v>1108</v>
      </c>
      <c r="L7" s="149"/>
      <c r="P7" s="148">
        <f t="shared" si="2"/>
        <v>4</v>
      </c>
      <c r="W7" s="148">
        <f t="shared" si="1"/>
        <v>456</v>
      </c>
      <c r="X7" s="159">
        <f t="shared" si="0"/>
        <v>1.0629999999999999</v>
      </c>
      <c r="Y7" s="148"/>
    </row>
    <row r="8" spans="3:25" ht="45">
      <c r="C8" s="145" t="s">
        <v>1044</v>
      </c>
      <c r="D8" s="145" t="s">
        <v>69</v>
      </c>
      <c r="E8" s="145" t="s">
        <v>70</v>
      </c>
      <c r="F8" s="145" t="s">
        <v>1045</v>
      </c>
      <c r="G8" s="145" t="s">
        <v>1046</v>
      </c>
      <c r="H8" s="145" t="s">
        <v>1047</v>
      </c>
      <c r="I8" s="145" t="s">
        <v>1048</v>
      </c>
      <c r="J8" s="132" t="s">
        <v>1049</v>
      </c>
      <c r="K8" s="133" t="s">
        <v>56</v>
      </c>
      <c r="L8" s="145" t="s">
        <v>1050</v>
      </c>
      <c r="P8" s="148">
        <f t="shared" si="2"/>
        <v>5</v>
      </c>
      <c r="W8" s="148">
        <f t="shared" si="1"/>
        <v>572.9</v>
      </c>
      <c r="X8" s="159">
        <f t="shared" si="0"/>
        <v>1.0629999999999999</v>
      </c>
      <c r="Y8" s="148"/>
    </row>
    <row r="9" spans="3:25">
      <c r="C9" s="146">
        <v>1</v>
      </c>
      <c r="D9" s="148" t="s">
        <v>755</v>
      </c>
      <c r="E9" s="148" t="s">
        <v>432</v>
      </c>
      <c r="F9" s="148">
        <v>200</v>
      </c>
      <c r="G9" s="148">
        <v>24.9</v>
      </c>
      <c r="H9" s="148">
        <v>6</v>
      </c>
      <c r="I9" s="148">
        <v>3</v>
      </c>
      <c r="J9" s="148">
        <v>1</v>
      </c>
      <c r="K9" s="148">
        <v>4</v>
      </c>
      <c r="L9" s="148" t="s">
        <v>1053</v>
      </c>
      <c r="P9" s="148">
        <f t="shared" si="2"/>
        <v>6</v>
      </c>
      <c r="W9" s="148">
        <f t="shared" si="1"/>
        <v>575.9</v>
      </c>
      <c r="X9" s="159">
        <f t="shared" si="0"/>
        <v>1.0629999999999999</v>
      </c>
      <c r="Y9" s="148"/>
    </row>
    <row r="10" spans="3:25">
      <c r="C10" s="146">
        <f>1+C9</f>
        <v>2</v>
      </c>
      <c r="D10" s="148" t="s">
        <v>755</v>
      </c>
      <c r="E10" s="148" t="s">
        <v>432</v>
      </c>
      <c r="F10" s="148">
        <v>200</v>
      </c>
      <c r="G10" s="148">
        <v>18.399999999999999</v>
      </c>
      <c r="H10" s="148">
        <v>6</v>
      </c>
      <c r="I10" s="148">
        <v>3</v>
      </c>
      <c r="J10" s="148">
        <v>1</v>
      </c>
      <c r="K10" s="148">
        <v>4</v>
      </c>
      <c r="L10" s="148" t="s">
        <v>1053</v>
      </c>
      <c r="P10" s="148">
        <f t="shared" si="2"/>
        <v>7</v>
      </c>
      <c r="W10" s="148">
        <f t="shared" si="1"/>
        <v>596.79999999999995</v>
      </c>
      <c r="X10" s="159">
        <f t="shared" si="0"/>
        <v>1.0629999999999999</v>
      </c>
      <c r="Y10" s="148"/>
    </row>
    <row r="11" spans="3:25">
      <c r="C11" s="146">
        <f t="shared" ref="C11:C69" si="3">1+C10</f>
        <v>3</v>
      </c>
      <c r="D11" s="148" t="s">
        <v>299</v>
      </c>
      <c r="E11" s="148" t="s">
        <v>432</v>
      </c>
      <c r="F11" s="148">
        <v>160</v>
      </c>
      <c r="G11" s="148">
        <v>156.1</v>
      </c>
      <c r="H11" s="148">
        <v>6</v>
      </c>
      <c r="I11" s="148">
        <v>3</v>
      </c>
      <c r="J11" s="148">
        <v>1</v>
      </c>
      <c r="K11" s="148">
        <v>4</v>
      </c>
      <c r="L11" s="148" t="s">
        <v>1053</v>
      </c>
      <c r="P11" s="148">
        <f t="shared" si="2"/>
        <v>8</v>
      </c>
      <c r="W11" s="148">
        <f t="shared" si="1"/>
        <v>650.4</v>
      </c>
      <c r="X11" s="159">
        <f t="shared" si="0"/>
        <v>1.0629999999999999</v>
      </c>
      <c r="Y11" s="148"/>
    </row>
    <row r="12" spans="3:25">
      <c r="C12" s="146">
        <f t="shared" si="3"/>
        <v>4</v>
      </c>
      <c r="D12" s="148" t="s">
        <v>613</v>
      </c>
      <c r="E12" s="148" t="s">
        <v>353</v>
      </c>
      <c r="F12" s="148">
        <v>160</v>
      </c>
      <c r="G12" s="148">
        <v>5.4</v>
      </c>
      <c r="H12" s="148">
        <v>6</v>
      </c>
      <c r="I12" s="148">
        <v>3</v>
      </c>
      <c r="J12" s="148">
        <v>1</v>
      </c>
      <c r="K12" s="148">
        <v>4</v>
      </c>
      <c r="L12" s="148" t="s">
        <v>1053</v>
      </c>
      <c r="P12" s="148">
        <f t="shared" si="2"/>
        <v>9</v>
      </c>
      <c r="W12" s="148">
        <f t="shared" si="1"/>
        <v>678.6</v>
      </c>
      <c r="X12" s="159">
        <f t="shared" si="0"/>
        <v>1.0629999999999999</v>
      </c>
      <c r="Y12" s="148"/>
    </row>
    <row r="13" spans="3:25">
      <c r="C13" s="146">
        <f t="shared" si="3"/>
        <v>5</v>
      </c>
      <c r="D13" s="148" t="s">
        <v>613</v>
      </c>
      <c r="E13" s="148" t="s">
        <v>353</v>
      </c>
      <c r="F13" s="148">
        <v>160</v>
      </c>
      <c r="G13" s="148">
        <v>5.9</v>
      </c>
      <c r="H13" s="148">
        <v>6</v>
      </c>
      <c r="I13" s="148">
        <v>3</v>
      </c>
      <c r="J13" s="148">
        <v>1</v>
      </c>
      <c r="K13" s="148">
        <v>4</v>
      </c>
      <c r="L13" s="148" t="s">
        <v>1053</v>
      </c>
      <c r="P13" s="148">
        <f t="shared" si="2"/>
        <v>10</v>
      </c>
      <c r="W13" s="148">
        <f t="shared" si="1"/>
        <v>700.9</v>
      </c>
      <c r="X13" s="159">
        <f t="shared" si="0"/>
        <v>1.0629999999999999</v>
      </c>
      <c r="Y13" s="148"/>
    </row>
    <row r="14" spans="3:25">
      <c r="C14" s="146">
        <f t="shared" si="3"/>
        <v>6</v>
      </c>
      <c r="D14" s="148" t="s">
        <v>613</v>
      </c>
      <c r="E14" s="148" t="s">
        <v>353</v>
      </c>
      <c r="F14" s="148">
        <v>160</v>
      </c>
      <c r="G14" s="148">
        <v>348.2</v>
      </c>
      <c r="H14" s="148">
        <v>6</v>
      </c>
      <c r="I14" s="148">
        <v>3</v>
      </c>
      <c r="J14" s="148">
        <v>1</v>
      </c>
      <c r="K14" s="148">
        <v>4</v>
      </c>
      <c r="L14" s="148" t="s">
        <v>1053</v>
      </c>
      <c r="P14" s="148">
        <f t="shared" si="2"/>
        <v>11</v>
      </c>
      <c r="W14" s="148">
        <f t="shared" si="1"/>
        <v>744.8</v>
      </c>
      <c r="X14" s="159">
        <f t="shared" si="0"/>
        <v>1.0629999999999999</v>
      </c>
      <c r="Y14" s="148"/>
    </row>
    <row r="15" spans="3:25">
      <c r="C15" s="146">
        <f t="shared" si="3"/>
        <v>7</v>
      </c>
      <c r="D15" s="148" t="s">
        <v>613</v>
      </c>
      <c r="E15" s="148" t="s">
        <v>353</v>
      </c>
      <c r="F15" s="148">
        <v>160</v>
      </c>
      <c r="G15" s="148">
        <v>85.9</v>
      </c>
      <c r="H15" s="148">
        <v>6</v>
      </c>
      <c r="I15" s="148">
        <v>3</v>
      </c>
      <c r="J15" s="148">
        <v>1</v>
      </c>
      <c r="K15" s="148">
        <v>4</v>
      </c>
      <c r="L15" s="148" t="s">
        <v>1053</v>
      </c>
      <c r="P15" s="148">
        <f t="shared" si="2"/>
        <v>12</v>
      </c>
      <c r="W15" s="148">
        <f t="shared" si="1"/>
        <v>775.09999999999991</v>
      </c>
      <c r="X15" s="159">
        <f t="shared" si="0"/>
        <v>1.0629999999999999</v>
      </c>
      <c r="Y15" s="148"/>
    </row>
    <row r="16" spans="3:25">
      <c r="C16" s="146">
        <f t="shared" si="3"/>
        <v>8</v>
      </c>
      <c r="D16" s="148" t="s">
        <v>613</v>
      </c>
      <c r="E16" s="148" t="s">
        <v>353</v>
      </c>
      <c r="F16" s="148">
        <v>160</v>
      </c>
      <c r="G16" s="148">
        <v>179.1</v>
      </c>
      <c r="H16" s="148">
        <v>6</v>
      </c>
      <c r="I16" s="148">
        <v>3</v>
      </c>
      <c r="J16" s="148">
        <v>1</v>
      </c>
      <c r="K16" s="148">
        <v>4</v>
      </c>
      <c r="L16" s="148" t="s">
        <v>1053</v>
      </c>
      <c r="P16" s="148">
        <f t="shared" si="2"/>
        <v>13</v>
      </c>
      <c r="W16" s="148">
        <f t="shared" si="1"/>
        <v>777.89999999999986</v>
      </c>
      <c r="X16" s="159">
        <f t="shared" si="0"/>
        <v>1.0629999999999999</v>
      </c>
      <c r="Y16" s="148"/>
    </row>
    <row r="17" spans="3:25">
      <c r="C17" s="146">
        <f t="shared" si="3"/>
        <v>9</v>
      </c>
      <c r="D17" s="148" t="s">
        <v>925</v>
      </c>
      <c r="E17" s="148" t="s">
        <v>926</v>
      </c>
      <c r="F17" s="148">
        <v>63</v>
      </c>
      <c r="G17" s="148">
        <v>305.5</v>
      </c>
      <c r="H17" s="148">
        <v>6</v>
      </c>
      <c r="I17" s="148">
        <v>3</v>
      </c>
      <c r="J17" s="148">
        <v>1</v>
      </c>
      <c r="K17" s="148">
        <v>4</v>
      </c>
      <c r="L17" s="148" t="s">
        <v>1053</v>
      </c>
      <c r="P17" s="148">
        <f t="shared" si="2"/>
        <v>14</v>
      </c>
      <c r="W17" s="148">
        <f t="shared" si="1"/>
        <v>812.29999999999984</v>
      </c>
      <c r="X17" s="159">
        <f t="shared" si="0"/>
        <v>1.0629999999999999</v>
      </c>
      <c r="Y17" s="148"/>
    </row>
    <row r="18" spans="3:25">
      <c r="C18" s="146">
        <f t="shared" si="3"/>
        <v>10</v>
      </c>
      <c r="D18" s="148" t="s">
        <v>179</v>
      </c>
      <c r="E18" s="148" t="s">
        <v>233</v>
      </c>
      <c r="F18" s="148">
        <v>63</v>
      </c>
      <c r="G18" s="148">
        <v>23.7</v>
      </c>
      <c r="H18" s="148">
        <v>6</v>
      </c>
      <c r="I18" s="148">
        <v>3</v>
      </c>
      <c r="J18" s="148">
        <v>1</v>
      </c>
      <c r="K18" s="148">
        <v>4</v>
      </c>
      <c r="L18" s="148" t="s">
        <v>1053</v>
      </c>
      <c r="P18" s="148">
        <f t="shared" si="2"/>
        <v>15</v>
      </c>
      <c r="W18" s="148">
        <f t="shared" si="1"/>
        <v>814.89999999999986</v>
      </c>
      <c r="X18" s="159">
        <f t="shared" si="0"/>
        <v>1.0629999999999999</v>
      </c>
      <c r="Y18" s="148"/>
    </row>
    <row r="19" spans="3:25">
      <c r="C19" s="146">
        <f t="shared" si="3"/>
        <v>11</v>
      </c>
      <c r="D19" s="148" t="s">
        <v>1145</v>
      </c>
      <c r="E19" s="148" t="s">
        <v>1146</v>
      </c>
      <c r="F19" s="148">
        <v>63</v>
      </c>
      <c r="G19" s="148">
        <v>79.5</v>
      </c>
      <c r="H19" s="148">
        <v>6</v>
      </c>
      <c r="I19" s="148">
        <v>3</v>
      </c>
      <c r="J19" s="148">
        <v>1</v>
      </c>
      <c r="K19" s="148">
        <v>4</v>
      </c>
      <c r="L19" s="148" t="s">
        <v>1053</v>
      </c>
      <c r="P19" s="148">
        <f t="shared" si="2"/>
        <v>16</v>
      </c>
      <c r="W19" s="148">
        <f t="shared" si="1"/>
        <v>836.39999999999986</v>
      </c>
      <c r="X19" s="159">
        <f t="shared" si="0"/>
        <v>1.0629999999999999</v>
      </c>
      <c r="Y19" s="148"/>
    </row>
    <row r="20" spans="3:25">
      <c r="C20" s="146">
        <f t="shared" si="3"/>
        <v>12</v>
      </c>
      <c r="D20" s="148" t="s">
        <v>178</v>
      </c>
      <c r="E20" s="148" t="s">
        <v>228</v>
      </c>
      <c r="F20" s="148">
        <v>63</v>
      </c>
      <c r="G20" s="148">
        <v>47.3</v>
      </c>
      <c r="H20" s="148">
        <v>6</v>
      </c>
      <c r="I20" s="148">
        <v>3</v>
      </c>
      <c r="J20" s="148">
        <v>1</v>
      </c>
      <c r="K20" s="148">
        <v>4</v>
      </c>
      <c r="L20" s="148" t="s">
        <v>1053</v>
      </c>
      <c r="P20" s="148">
        <f t="shared" si="2"/>
        <v>17</v>
      </c>
      <c r="W20" s="148">
        <f t="shared" si="1"/>
        <v>873.39999999999986</v>
      </c>
      <c r="X20" s="159">
        <f t="shared" si="0"/>
        <v>1.0900000000000001</v>
      </c>
      <c r="Y20" s="148"/>
    </row>
    <row r="21" spans="3:25">
      <c r="C21" s="146">
        <f t="shared" si="3"/>
        <v>13</v>
      </c>
      <c r="D21" s="148" t="s">
        <v>178</v>
      </c>
      <c r="E21" s="148" t="s">
        <v>1078</v>
      </c>
      <c r="F21" s="148">
        <v>63</v>
      </c>
      <c r="G21" s="148">
        <v>116.9</v>
      </c>
      <c r="H21" s="148">
        <v>6</v>
      </c>
      <c r="I21" s="148">
        <v>3</v>
      </c>
      <c r="J21" s="148">
        <v>1</v>
      </c>
      <c r="K21" s="148">
        <v>4</v>
      </c>
      <c r="L21" s="148" t="s">
        <v>1053</v>
      </c>
      <c r="P21" s="148">
        <f t="shared" si="2"/>
        <v>18</v>
      </c>
      <c r="W21" s="148">
        <f t="shared" si="1"/>
        <v>954.39999999999986</v>
      </c>
      <c r="X21" s="159">
        <f t="shared" si="0"/>
        <v>1.0629999999999999</v>
      </c>
      <c r="Y21" s="148"/>
    </row>
    <row r="22" spans="3:25">
      <c r="C22" s="146">
        <f t="shared" si="3"/>
        <v>14</v>
      </c>
      <c r="D22" s="148" t="s">
        <v>1066</v>
      </c>
      <c r="E22" s="148" t="s">
        <v>227</v>
      </c>
      <c r="F22" s="148">
        <v>63</v>
      </c>
      <c r="G22" s="148">
        <v>3</v>
      </c>
      <c r="H22" s="148">
        <v>6</v>
      </c>
      <c r="I22" s="148">
        <v>3</v>
      </c>
      <c r="J22" s="148">
        <v>1</v>
      </c>
      <c r="K22" s="148">
        <v>4</v>
      </c>
      <c r="L22" s="148" t="s">
        <v>1053</v>
      </c>
      <c r="P22" s="148">
        <f t="shared" si="2"/>
        <v>19</v>
      </c>
      <c r="W22" s="148">
        <f t="shared" si="1"/>
        <v>1218.7999999999997</v>
      </c>
      <c r="X22" s="159">
        <f t="shared" si="0"/>
        <v>1.0629999999999999</v>
      </c>
      <c r="Y22" s="148"/>
    </row>
    <row r="23" spans="3:25">
      <c r="C23" s="146">
        <f t="shared" si="3"/>
        <v>15</v>
      </c>
      <c r="D23" s="148" t="s">
        <v>1066</v>
      </c>
      <c r="E23" s="148" t="s">
        <v>227</v>
      </c>
      <c r="F23" s="148">
        <v>63</v>
      </c>
      <c r="G23" s="148">
        <v>20.9</v>
      </c>
      <c r="H23" s="148">
        <v>6</v>
      </c>
      <c r="I23" s="148">
        <v>3</v>
      </c>
      <c r="J23" s="148">
        <v>1</v>
      </c>
      <c r="K23" s="148">
        <v>4</v>
      </c>
      <c r="L23" s="148" t="s">
        <v>1053</v>
      </c>
      <c r="P23" s="148">
        <f t="shared" si="2"/>
        <v>20</v>
      </c>
      <c r="W23" s="148">
        <f t="shared" si="1"/>
        <v>1226.0999999999997</v>
      </c>
      <c r="X23" s="159">
        <f t="shared" si="0"/>
        <v>1.0629999999999999</v>
      </c>
      <c r="Y23" s="148"/>
    </row>
    <row r="24" spans="3:25">
      <c r="C24" s="146">
        <f t="shared" si="3"/>
        <v>16</v>
      </c>
      <c r="D24" s="148" t="s">
        <v>851</v>
      </c>
      <c r="E24" s="148" t="s">
        <v>475</v>
      </c>
      <c r="F24" s="148">
        <v>63</v>
      </c>
      <c r="G24" s="148">
        <v>53.6</v>
      </c>
      <c r="H24" s="148">
        <v>6</v>
      </c>
      <c r="I24" s="148">
        <v>3</v>
      </c>
      <c r="J24" s="148">
        <v>1</v>
      </c>
      <c r="K24" s="148">
        <v>4</v>
      </c>
      <c r="L24" s="148" t="s">
        <v>1053</v>
      </c>
      <c r="P24" s="148">
        <f t="shared" si="2"/>
        <v>21</v>
      </c>
      <c r="W24" s="148">
        <f t="shared" si="1"/>
        <v>1474.4999999999998</v>
      </c>
      <c r="X24" s="159">
        <f t="shared" si="0"/>
        <v>1.0629999999999999</v>
      </c>
      <c r="Y24" s="148"/>
    </row>
    <row r="25" spans="3:25">
      <c r="C25" s="146">
        <f t="shared" si="3"/>
        <v>17</v>
      </c>
      <c r="D25" s="148" t="s">
        <v>999</v>
      </c>
      <c r="E25" s="148" t="s">
        <v>317</v>
      </c>
      <c r="F25" s="148">
        <v>63</v>
      </c>
      <c r="G25" s="148">
        <v>28.2</v>
      </c>
      <c r="H25" s="148">
        <v>6</v>
      </c>
      <c r="I25" s="148">
        <v>3</v>
      </c>
      <c r="J25" s="148">
        <v>1</v>
      </c>
      <c r="K25" s="148">
        <v>4</v>
      </c>
      <c r="L25" s="148" t="s">
        <v>1053</v>
      </c>
      <c r="P25" s="148">
        <f t="shared" si="2"/>
        <v>22</v>
      </c>
      <c r="W25" s="148">
        <f t="shared" si="1"/>
        <v>1476.8999999999999</v>
      </c>
      <c r="X25" s="159"/>
      <c r="Y25" s="148" t="s">
        <v>1142</v>
      </c>
    </row>
    <row r="26" spans="3:25">
      <c r="C26" s="146">
        <f t="shared" si="3"/>
        <v>18</v>
      </c>
      <c r="D26" s="148" t="s">
        <v>1147</v>
      </c>
      <c r="E26" s="148" t="s">
        <v>72</v>
      </c>
      <c r="F26" s="148">
        <v>63</v>
      </c>
      <c r="G26" s="148">
        <v>22.3</v>
      </c>
      <c r="H26" s="148">
        <v>6</v>
      </c>
      <c r="I26" s="148">
        <v>3</v>
      </c>
      <c r="J26" s="148">
        <v>1</v>
      </c>
      <c r="K26" s="148">
        <v>4</v>
      </c>
      <c r="L26" s="148" t="s">
        <v>1053</v>
      </c>
      <c r="P26" s="148">
        <f t="shared" si="2"/>
        <v>23</v>
      </c>
      <c r="W26" s="148">
        <f t="shared" si="1"/>
        <v>1533.3</v>
      </c>
      <c r="X26" s="159">
        <f t="shared" ref="X26:X56" si="4">(1000+F39)/1000</f>
        <v>1.0629999999999999</v>
      </c>
      <c r="Y26" s="148"/>
    </row>
    <row r="27" spans="3:25">
      <c r="C27" s="146">
        <f t="shared" si="3"/>
        <v>19</v>
      </c>
      <c r="D27" s="148" t="s">
        <v>603</v>
      </c>
      <c r="E27" s="148" t="s">
        <v>302</v>
      </c>
      <c r="F27" s="148">
        <v>63</v>
      </c>
      <c r="G27" s="148">
        <v>43.9</v>
      </c>
      <c r="H27" s="148">
        <v>6</v>
      </c>
      <c r="I27" s="148">
        <v>3</v>
      </c>
      <c r="J27" s="148">
        <v>1</v>
      </c>
      <c r="K27" s="148">
        <v>4</v>
      </c>
      <c r="L27" s="148" t="s">
        <v>1053</v>
      </c>
      <c r="P27" s="148">
        <f t="shared" si="2"/>
        <v>24</v>
      </c>
      <c r="W27" s="148">
        <f t="shared" si="1"/>
        <v>1600.1</v>
      </c>
      <c r="X27" s="159">
        <f t="shared" si="4"/>
        <v>1.0629999999999999</v>
      </c>
      <c r="Y27" s="148"/>
    </row>
    <row r="28" spans="3:25">
      <c r="C28" s="146">
        <f t="shared" si="3"/>
        <v>20</v>
      </c>
      <c r="D28" s="148" t="s">
        <v>999</v>
      </c>
      <c r="E28" s="148" t="s">
        <v>1147</v>
      </c>
      <c r="F28" s="148">
        <v>63</v>
      </c>
      <c r="G28" s="148">
        <v>30.3</v>
      </c>
      <c r="H28" s="148">
        <v>6</v>
      </c>
      <c r="I28" s="148">
        <v>3</v>
      </c>
      <c r="J28" s="148">
        <v>1</v>
      </c>
      <c r="K28" s="148">
        <v>4</v>
      </c>
      <c r="L28" s="148" t="s">
        <v>1053</v>
      </c>
      <c r="P28" s="148">
        <f t="shared" si="2"/>
        <v>25</v>
      </c>
      <c r="W28" s="148">
        <f t="shared" si="1"/>
        <v>1629.6</v>
      </c>
      <c r="X28" s="159">
        <f t="shared" si="4"/>
        <v>1.0629999999999999</v>
      </c>
      <c r="Y28" s="148"/>
    </row>
    <row r="29" spans="3:25">
      <c r="C29" s="146">
        <f t="shared" si="3"/>
        <v>21</v>
      </c>
      <c r="D29" s="148" t="s">
        <v>1147</v>
      </c>
      <c r="E29" s="148" t="s">
        <v>1148</v>
      </c>
      <c r="F29" s="148">
        <v>63</v>
      </c>
      <c r="G29" s="148">
        <v>2.8</v>
      </c>
      <c r="H29" s="148">
        <v>6</v>
      </c>
      <c r="I29" s="148">
        <v>3</v>
      </c>
      <c r="J29" s="148">
        <v>1</v>
      </c>
      <c r="K29" s="148">
        <v>4</v>
      </c>
      <c r="L29" s="148" t="s">
        <v>1053</v>
      </c>
      <c r="P29" s="148">
        <f t="shared" si="2"/>
        <v>26</v>
      </c>
      <c r="W29" s="148">
        <f t="shared" si="1"/>
        <v>1692.3</v>
      </c>
      <c r="X29" s="159">
        <f t="shared" si="4"/>
        <v>1.0629999999999999</v>
      </c>
      <c r="Y29" s="148"/>
    </row>
    <row r="30" spans="3:25">
      <c r="C30" s="146">
        <f t="shared" si="3"/>
        <v>22</v>
      </c>
      <c r="D30" s="148" t="s">
        <v>1147</v>
      </c>
      <c r="E30" s="148" t="s">
        <v>1148</v>
      </c>
      <c r="F30" s="148">
        <v>63</v>
      </c>
      <c r="G30" s="148">
        <v>34.4</v>
      </c>
      <c r="H30" s="148">
        <v>6</v>
      </c>
      <c r="I30" s="148">
        <v>3</v>
      </c>
      <c r="J30" s="148">
        <v>1</v>
      </c>
      <c r="K30" s="148">
        <v>4</v>
      </c>
      <c r="L30" s="148" t="s">
        <v>1053</v>
      </c>
      <c r="P30" s="148">
        <f t="shared" si="2"/>
        <v>27</v>
      </c>
      <c r="W30" s="148">
        <f t="shared" si="1"/>
        <v>1771.2</v>
      </c>
      <c r="X30" s="159">
        <f t="shared" si="4"/>
        <v>1.0900000000000001</v>
      </c>
      <c r="Y30" s="148"/>
    </row>
    <row r="31" spans="3:25">
      <c r="C31" s="146">
        <f t="shared" si="3"/>
        <v>23</v>
      </c>
      <c r="D31" s="148" t="s">
        <v>72</v>
      </c>
      <c r="E31" s="148" t="s">
        <v>327</v>
      </c>
      <c r="F31" s="148">
        <v>63</v>
      </c>
      <c r="G31" s="148">
        <v>2.6</v>
      </c>
      <c r="H31" s="148">
        <v>6</v>
      </c>
      <c r="I31" s="148">
        <v>3</v>
      </c>
      <c r="J31" s="148">
        <v>1</v>
      </c>
      <c r="K31" s="148">
        <v>4</v>
      </c>
      <c r="L31" s="148" t="s">
        <v>1053</v>
      </c>
      <c r="P31" s="148">
        <f t="shared" si="2"/>
        <v>28</v>
      </c>
      <c r="W31" s="148">
        <f t="shared" si="1"/>
        <v>1814.7</v>
      </c>
      <c r="X31" s="159">
        <f t="shared" si="4"/>
        <v>1.0629999999999999</v>
      </c>
      <c r="Y31" s="148"/>
    </row>
    <row r="32" spans="3:25">
      <c r="C32" s="146">
        <f t="shared" si="3"/>
        <v>24</v>
      </c>
      <c r="D32" s="148" t="s">
        <v>72</v>
      </c>
      <c r="E32" s="148" t="s">
        <v>327</v>
      </c>
      <c r="F32" s="148">
        <v>63</v>
      </c>
      <c r="G32" s="148">
        <v>21.5</v>
      </c>
      <c r="H32" s="148">
        <v>6</v>
      </c>
      <c r="I32" s="148">
        <v>3</v>
      </c>
      <c r="J32" s="148">
        <v>1</v>
      </c>
      <c r="K32" s="148">
        <v>4</v>
      </c>
      <c r="L32" s="148" t="s">
        <v>1053</v>
      </c>
      <c r="P32" s="148">
        <f t="shared" si="2"/>
        <v>29</v>
      </c>
      <c r="W32" s="148">
        <f t="shared" si="1"/>
        <v>1834.4</v>
      </c>
      <c r="X32" s="159">
        <f t="shared" si="4"/>
        <v>1.075</v>
      </c>
      <c r="Y32" s="148"/>
    </row>
    <row r="33" spans="3:25">
      <c r="C33" s="146">
        <f t="shared" si="3"/>
        <v>25</v>
      </c>
      <c r="D33" s="148" t="s">
        <v>327</v>
      </c>
      <c r="E33" s="148" t="s">
        <v>72</v>
      </c>
      <c r="F33" s="148">
        <v>90</v>
      </c>
      <c r="G33" s="148">
        <v>37</v>
      </c>
      <c r="H33" s="148">
        <v>6</v>
      </c>
      <c r="I33" s="148">
        <v>3</v>
      </c>
      <c r="J33" s="148">
        <v>1</v>
      </c>
      <c r="K33" s="148">
        <v>4</v>
      </c>
      <c r="L33" s="148" t="s">
        <v>1053</v>
      </c>
      <c r="P33" s="148">
        <f t="shared" si="2"/>
        <v>30</v>
      </c>
      <c r="W33" s="148">
        <f t="shared" si="1"/>
        <v>1838.9</v>
      </c>
      <c r="X33" s="159">
        <f t="shared" si="4"/>
        <v>1.075</v>
      </c>
      <c r="Y33" s="148"/>
    </row>
    <row r="34" spans="3:25">
      <c r="C34" s="146">
        <f t="shared" si="3"/>
        <v>26</v>
      </c>
      <c r="D34" s="148" t="s">
        <v>473</v>
      </c>
      <c r="E34" s="148" t="s">
        <v>474</v>
      </c>
      <c r="F34" s="148">
        <v>63</v>
      </c>
      <c r="G34" s="148">
        <v>81</v>
      </c>
      <c r="H34" s="148">
        <v>6</v>
      </c>
      <c r="I34" s="148">
        <v>3</v>
      </c>
      <c r="J34" s="148">
        <v>1</v>
      </c>
      <c r="K34" s="148">
        <v>4</v>
      </c>
      <c r="L34" s="148" t="s">
        <v>1053</v>
      </c>
      <c r="P34" s="148">
        <f t="shared" si="2"/>
        <v>31</v>
      </c>
      <c r="W34" s="148">
        <f t="shared" si="1"/>
        <v>1870.2</v>
      </c>
      <c r="X34" s="159">
        <f t="shared" si="4"/>
        <v>1.0629999999999999</v>
      </c>
      <c r="Y34" s="148"/>
    </row>
    <row r="35" spans="3:25">
      <c r="C35" s="146">
        <f t="shared" si="3"/>
        <v>27</v>
      </c>
      <c r="D35" s="148" t="s">
        <v>116</v>
      </c>
      <c r="E35" s="148" t="s">
        <v>332</v>
      </c>
      <c r="F35" s="148">
        <v>63</v>
      </c>
      <c r="G35" s="148">
        <v>264.39999999999998</v>
      </c>
      <c r="H35" s="148">
        <v>6</v>
      </c>
      <c r="I35" s="148">
        <v>3</v>
      </c>
      <c r="J35" s="148">
        <v>1</v>
      </c>
      <c r="K35" s="148">
        <v>4</v>
      </c>
      <c r="L35" s="148" t="s">
        <v>1053</v>
      </c>
      <c r="P35" s="148">
        <f t="shared" si="2"/>
        <v>32</v>
      </c>
      <c r="W35" s="148">
        <f t="shared" si="1"/>
        <v>1919</v>
      </c>
      <c r="X35" s="159">
        <f t="shared" si="4"/>
        <v>1.0629999999999999</v>
      </c>
      <c r="Y35" s="148"/>
    </row>
    <row r="36" spans="3:25">
      <c r="C36" s="146">
        <f t="shared" si="3"/>
        <v>28</v>
      </c>
      <c r="D36" s="148" t="s">
        <v>116</v>
      </c>
      <c r="E36" s="148" t="s">
        <v>332</v>
      </c>
      <c r="F36" s="148">
        <v>63</v>
      </c>
      <c r="G36" s="148">
        <v>7.3</v>
      </c>
      <c r="H36" s="148">
        <v>6</v>
      </c>
      <c r="I36" s="148">
        <v>3</v>
      </c>
      <c r="J36" s="148">
        <v>1</v>
      </c>
      <c r="K36" s="148">
        <v>4</v>
      </c>
      <c r="L36" s="148" t="s">
        <v>1053</v>
      </c>
      <c r="P36" s="148">
        <f t="shared" si="2"/>
        <v>33</v>
      </c>
      <c r="W36" s="148">
        <f t="shared" si="1"/>
        <v>1979.4</v>
      </c>
      <c r="X36" s="159">
        <f t="shared" si="4"/>
        <v>1.0629999999999999</v>
      </c>
      <c r="Y36" s="148"/>
    </row>
    <row r="37" spans="3:25">
      <c r="C37" s="146">
        <f t="shared" si="3"/>
        <v>29</v>
      </c>
      <c r="D37" s="148" t="s">
        <v>332</v>
      </c>
      <c r="E37" s="148" t="s">
        <v>604</v>
      </c>
      <c r="F37" s="148">
        <v>63</v>
      </c>
      <c r="G37" s="147">
        <v>248.4</v>
      </c>
      <c r="H37" s="148">
        <v>6</v>
      </c>
      <c r="I37" s="148">
        <v>3</v>
      </c>
      <c r="J37" s="148">
        <v>1</v>
      </c>
      <c r="K37" s="148">
        <v>4</v>
      </c>
      <c r="L37" s="148" t="s">
        <v>1053</v>
      </c>
      <c r="P37" s="148">
        <f t="shared" si="2"/>
        <v>34</v>
      </c>
      <c r="W37" s="148">
        <f t="shared" ref="W37:W56" si="5">+W36+G50</f>
        <v>1982.9</v>
      </c>
      <c r="X37" s="159">
        <f t="shared" si="4"/>
        <v>1.0629999999999999</v>
      </c>
      <c r="Y37" s="148"/>
    </row>
    <row r="38" spans="3:25">
      <c r="C38" s="146">
        <f t="shared" si="3"/>
        <v>30</v>
      </c>
      <c r="D38" s="148" t="s">
        <v>332</v>
      </c>
      <c r="E38" s="148" t="s">
        <v>604</v>
      </c>
      <c r="F38" s="148">
        <v>63</v>
      </c>
      <c r="G38" s="147">
        <v>2.4</v>
      </c>
      <c r="H38" s="148">
        <v>6</v>
      </c>
      <c r="I38" s="148">
        <v>3</v>
      </c>
      <c r="J38" s="148">
        <v>1</v>
      </c>
      <c r="K38" s="148">
        <v>4</v>
      </c>
      <c r="L38" s="148" t="s">
        <v>1053</v>
      </c>
      <c r="P38" s="148">
        <f t="shared" si="2"/>
        <v>35</v>
      </c>
      <c r="W38" s="148">
        <f t="shared" si="5"/>
        <v>2045.8000000000002</v>
      </c>
      <c r="X38" s="159">
        <f t="shared" si="4"/>
        <v>1.0629999999999999</v>
      </c>
      <c r="Y38" s="148"/>
    </row>
    <row r="39" spans="3:25">
      <c r="C39" s="146">
        <f t="shared" si="3"/>
        <v>31</v>
      </c>
      <c r="D39" s="148" t="s">
        <v>474</v>
      </c>
      <c r="E39" s="148" t="s">
        <v>424</v>
      </c>
      <c r="F39" s="148">
        <v>63</v>
      </c>
      <c r="G39" s="147">
        <v>56.4</v>
      </c>
      <c r="H39" s="148">
        <v>6</v>
      </c>
      <c r="I39" s="148">
        <v>3</v>
      </c>
      <c r="J39" s="148">
        <v>1</v>
      </c>
      <c r="K39" s="148">
        <v>4</v>
      </c>
      <c r="L39" s="148" t="s">
        <v>1053</v>
      </c>
      <c r="P39" s="148">
        <f t="shared" si="2"/>
        <v>36</v>
      </c>
      <c r="W39" s="148">
        <f t="shared" si="5"/>
        <v>2077.2000000000003</v>
      </c>
      <c r="X39" s="159">
        <f t="shared" si="4"/>
        <v>1.0629999999999999</v>
      </c>
      <c r="Y39" s="148"/>
    </row>
    <row r="40" spans="3:25">
      <c r="C40" s="146">
        <f t="shared" si="3"/>
        <v>32</v>
      </c>
      <c r="D40" s="148" t="s">
        <v>1004</v>
      </c>
      <c r="E40" s="148" t="s">
        <v>324</v>
      </c>
      <c r="F40" s="148">
        <v>63</v>
      </c>
      <c r="G40" s="147">
        <v>66.8</v>
      </c>
      <c r="H40" s="148">
        <v>6</v>
      </c>
      <c r="I40" s="148">
        <v>3</v>
      </c>
      <c r="J40" s="148">
        <v>1</v>
      </c>
      <c r="K40" s="148">
        <v>4</v>
      </c>
      <c r="L40" s="148" t="s">
        <v>1053</v>
      </c>
      <c r="P40" s="148">
        <f t="shared" si="2"/>
        <v>37</v>
      </c>
      <c r="W40" s="148">
        <f t="shared" si="5"/>
        <v>2102.6000000000004</v>
      </c>
      <c r="X40" s="159">
        <f t="shared" si="4"/>
        <v>1.0629999999999999</v>
      </c>
      <c r="Y40" s="148"/>
    </row>
    <row r="41" spans="3:25">
      <c r="C41" s="146">
        <f t="shared" si="3"/>
        <v>33</v>
      </c>
      <c r="D41" s="148" t="s">
        <v>603</v>
      </c>
      <c r="E41" s="148" t="s">
        <v>329</v>
      </c>
      <c r="F41" s="148">
        <v>63</v>
      </c>
      <c r="G41" s="147">
        <v>29.5</v>
      </c>
      <c r="H41" s="148">
        <v>6</v>
      </c>
      <c r="I41" s="148">
        <v>3</v>
      </c>
      <c r="J41" s="148">
        <v>1</v>
      </c>
      <c r="K41" s="148">
        <v>4</v>
      </c>
      <c r="L41" s="148" t="s">
        <v>1053</v>
      </c>
      <c r="P41" s="148">
        <f t="shared" si="2"/>
        <v>38</v>
      </c>
      <c r="W41" s="148">
        <f t="shared" si="5"/>
        <v>2140.9000000000005</v>
      </c>
      <c r="X41" s="159">
        <f t="shared" si="4"/>
        <v>1.0629999999999999</v>
      </c>
      <c r="Y41" s="148"/>
    </row>
    <row r="42" spans="3:25">
      <c r="C42" s="146">
        <f t="shared" si="3"/>
        <v>34</v>
      </c>
      <c r="D42" s="148" t="s">
        <v>110</v>
      </c>
      <c r="E42" s="148" t="s">
        <v>999</v>
      </c>
      <c r="F42" s="148">
        <v>63</v>
      </c>
      <c r="G42" s="147">
        <v>62.7</v>
      </c>
      <c r="H42" s="148">
        <v>6</v>
      </c>
      <c r="I42" s="148">
        <v>3</v>
      </c>
      <c r="J42" s="148">
        <v>1</v>
      </c>
      <c r="K42" s="148">
        <v>4</v>
      </c>
      <c r="L42" s="148" t="s">
        <v>1053</v>
      </c>
      <c r="P42" s="148">
        <f t="shared" si="2"/>
        <v>39</v>
      </c>
      <c r="W42" s="148">
        <f t="shared" si="5"/>
        <v>2176.9000000000005</v>
      </c>
      <c r="X42" s="159">
        <f t="shared" si="4"/>
        <v>1.0629999999999999</v>
      </c>
      <c r="Y42" s="148"/>
    </row>
    <row r="43" spans="3:25">
      <c r="C43" s="146">
        <f t="shared" si="3"/>
        <v>35</v>
      </c>
      <c r="D43" s="148" t="s">
        <v>423</v>
      </c>
      <c r="E43" s="148" t="s">
        <v>883</v>
      </c>
      <c r="F43" s="148">
        <v>90</v>
      </c>
      <c r="G43" s="147">
        <v>78.900000000000006</v>
      </c>
      <c r="H43" s="148">
        <v>6</v>
      </c>
      <c r="I43" s="148">
        <v>3</v>
      </c>
      <c r="J43" s="148">
        <v>1</v>
      </c>
      <c r="K43" s="148">
        <v>4</v>
      </c>
      <c r="L43" s="148" t="s">
        <v>1053</v>
      </c>
      <c r="P43" s="148">
        <f t="shared" si="2"/>
        <v>40</v>
      </c>
      <c r="W43" s="148">
        <f t="shared" si="5"/>
        <v>2311.1000000000004</v>
      </c>
      <c r="X43" s="159">
        <f t="shared" si="4"/>
        <v>1.0629999999999999</v>
      </c>
      <c r="Y43" s="148"/>
    </row>
    <row r="44" spans="3:25">
      <c r="C44" s="146">
        <f t="shared" si="3"/>
        <v>36</v>
      </c>
      <c r="D44" s="148" t="s">
        <v>883</v>
      </c>
      <c r="E44" s="148" t="s">
        <v>1149</v>
      </c>
      <c r="F44" s="148">
        <v>63</v>
      </c>
      <c r="G44" s="147">
        <v>43.5</v>
      </c>
      <c r="H44" s="148">
        <v>6</v>
      </c>
      <c r="I44" s="148">
        <v>3</v>
      </c>
      <c r="J44" s="148">
        <v>1</v>
      </c>
      <c r="K44" s="148">
        <v>4</v>
      </c>
      <c r="L44" s="148" t="s">
        <v>1053</v>
      </c>
      <c r="P44" s="148">
        <f t="shared" si="2"/>
        <v>41</v>
      </c>
      <c r="W44" s="148">
        <f t="shared" si="5"/>
        <v>2364.8000000000002</v>
      </c>
      <c r="X44" s="159">
        <f t="shared" si="4"/>
        <v>1.0629999999999999</v>
      </c>
      <c r="Y44" s="148"/>
    </row>
    <row r="45" spans="3:25">
      <c r="C45" s="146">
        <f t="shared" si="3"/>
        <v>37</v>
      </c>
      <c r="D45" s="148" t="s">
        <v>171</v>
      </c>
      <c r="E45" s="148" t="s">
        <v>428</v>
      </c>
      <c r="F45" s="148">
        <v>75</v>
      </c>
      <c r="G45" s="147">
        <v>19.7</v>
      </c>
      <c r="H45" s="148">
        <v>6</v>
      </c>
      <c r="I45" s="148">
        <v>3</v>
      </c>
      <c r="J45" s="148">
        <v>1</v>
      </c>
      <c r="K45" s="148">
        <v>4</v>
      </c>
      <c r="L45" s="148" t="s">
        <v>1053</v>
      </c>
      <c r="P45" s="148">
        <f t="shared" si="2"/>
        <v>42</v>
      </c>
      <c r="W45" s="148">
        <f t="shared" si="5"/>
        <v>2426.9</v>
      </c>
      <c r="X45" s="159">
        <f t="shared" si="4"/>
        <v>1.0629999999999999</v>
      </c>
      <c r="Y45" s="148"/>
    </row>
    <row r="46" spans="3:25">
      <c r="C46" s="146">
        <f t="shared" si="3"/>
        <v>38</v>
      </c>
      <c r="D46" s="148" t="s">
        <v>171</v>
      </c>
      <c r="E46" s="148" t="s">
        <v>428</v>
      </c>
      <c r="F46" s="148">
        <v>75</v>
      </c>
      <c r="G46" s="147">
        <v>4.5</v>
      </c>
      <c r="H46" s="148">
        <v>6</v>
      </c>
      <c r="I46" s="148">
        <v>3</v>
      </c>
      <c r="J46" s="148">
        <v>1</v>
      </c>
      <c r="K46" s="148">
        <v>4</v>
      </c>
      <c r="L46" s="148" t="s">
        <v>1053</v>
      </c>
      <c r="P46" s="148">
        <f t="shared" si="2"/>
        <v>43</v>
      </c>
      <c r="W46" s="148">
        <f t="shared" si="5"/>
        <v>2449.8000000000002</v>
      </c>
      <c r="X46" s="159">
        <f t="shared" si="4"/>
        <v>1.0629999999999999</v>
      </c>
      <c r="Y46" s="148"/>
    </row>
    <row r="47" spans="3:25">
      <c r="C47" s="146">
        <f t="shared" si="3"/>
        <v>39</v>
      </c>
      <c r="D47" s="148" t="s">
        <v>449</v>
      </c>
      <c r="E47" s="148" t="s">
        <v>342</v>
      </c>
      <c r="F47" s="148">
        <v>63</v>
      </c>
      <c r="G47" s="148">
        <v>31.3</v>
      </c>
      <c r="H47" s="148">
        <v>6</v>
      </c>
      <c r="I47" s="148">
        <v>3</v>
      </c>
      <c r="J47" s="148">
        <v>1</v>
      </c>
      <c r="K47" s="148">
        <v>4</v>
      </c>
      <c r="L47" s="148" t="s">
        <v>1053</v>
      </c>
      <c r="P47" s="148">
        <f t="shared" si="2"/>
        <v>44</v>
      </c>
      <c r="W47" s="148">
        <f t="shared" si="5"/>
        <v>2695</v>
      </c>
      <c r="X47" s="159">
        <f t="shared" si="4"/>
        <v>1.0629999999999999</v>
      </c>
      <c r="Y47" s="148"/>
    </row>
    <row r="48" spans="3:25">
      <c r="C48" s="146">
        <f t="shared" si="3"/>
        <v>40</v>
      </c>
      <c r="D48" s="148" t="s">
        <v>326</v>
      </c>
      <c r="E48" s="148" t="s">
        <v>301</v>
      </c>
      <c r="F48" s="148">
        <v>63</v>
      </c>
      <c r="G48" s="148">
        <v>48.8</v>
      </c>
      <c r="H48" s="148">
        <v>6</v>
      </c>
      <c r="I48" s="148">
        <v>3</v>
      </c>
      <c r="J48" s="148">
        <v>1</v>
      </c>
      <c r="K48" s="148">
        <v>4</v>
      </c>
      <c r="L48" s="148" t="s">
        <v>1053</v>
      </c>
      <c r="P48" s="148">
        <f t="shared" si="2"/>
        <v>45</v>
      </c>
      <c r="W48" s="148">
        <f t="shared" si="5"/>
        <v>2732.9</v>
      </c>
      <c r="X48" s="159">
        <f t="shared" si="4"/>
        <v>1.0629999999999999</v>
      </c>
      <c r="Y48" s="148"/>
    </row>
    <row r="49" spans="3:25">
      <c r="C49" s="146">
        <f t="shared" si="3"/>
        <v>41</v>
      </c>
      <c r="D49" s="148" t="s">
        <v>299</v>
      </c>
      <c r="E49" s="148" t="s">
        <v>1150</v>
      </c>
      <c r="F49" s="148">
        <v>63</v>
      </c>
      <c r="G49" s="148">
        <v>60.4</v>
      </c>
      <c r="H49" s="148">
        <v>6</v>
      </c>
      <c r="I49" s="148">
        <v>3</v>
      </c>
      <c r="J49" s="148">
        <v>1</v>
      </c>
      <c r="K49" s="148">
        <v>4</v>
      </c>
      <c r="L49" s="148" t="s">
        <v>1053</v>
      </c>
      <c r="P49" s="148">
        <f t="shared" si="2"/>
        <v>46</v>
      </c>
      <c r="W49" s="148">
        <f t="shared" si="5"/>
        <v>2759.2000000000003</v>
      </c>
      <c r="X49" s="159">
        <f t="shared" si="4"/>
        <v>1.0629999999999999</v>
      </c>
      <c r="Y49" s="148"/>
    </row>
    <row r="50" spans="3:25">
      <c r="C50" s="146">
        <f t="shared" si="3"/>
        <v>42</v>
      </c>
      <c r="D50" s="148" t="s">
        <v>432</v>
      </c>
      <c r="E50" s="148" t="s">
        <v>77</v>
      </c>
      <c r="F50" s="148">
        <v>63</v>
      </c>
      <c r="G50" s="148">
        <v>3.5</v>
      </c>
      <c r="H50" s="148">
        <v>6</v>
      </c>
      <c r="I50" s="148">
        <v>3</v>
      </c>
      <c r="J50" s="148">
        <v>1</v>
      </c>
      <c r="K50" s="148">
        <v>4</v>
      </c>
      <c r="L50" s="148" t="s">
        <v>1053</v>
      </c>
      <c r="P50" s="148">
        <f t="shared" si="2"/>
        <v>47</v>
      </c>
      <c r="W50" s="148">
        <f t="shared" si="5"/>
        <v>2769.3</v>
      </c>
      <c r="X50" s="159">
        <f t="shared" si="4"/>
        <v>1.0629999999999999</v>
      </c>
      <c r="Y50" s="148"/>
    </row>
    <row r="51" spans="3:25">
      <c r="C51" s="146">
        <f t="shared" si="3"/>
        <v>43</v>
      </c>
      <c r="D51" s="148" t="s">
        <v>432</v>
      </c>
      <c r="E51" s="148" t="s">
        <v>77</v>
      </c>
      <c r="F51" s="148">
        <v>63</v>
      </c>
      <c r="G51" s="148">
        <v>62.9</v>
      </c>
      <c r="H51" s="148">
        <v>6</v>
      </c>
      <c r="I51" s="148">
        <v>3</v>
      </c>
      <c r="J51" s="148">
        <v>1</v>
      </c>
      <c r="K51" s="148">
        <v>4</v>
      </c>
      <c r="L51" s="148" t="s">
        <v>1053</v>
      </c>
      <c r="P51" s="148">
        <f t="shared" si="2"/>
        <v>48</v>
      </c>
      <c r="W51" s="148">
        <f t="shared" si="5"/>
        <v>2807.4</v>
      </c>
      <c r="X51" s="159">
        <f t="shared" si="4"/>
        <v>1.0629999999999999</v>
      </c>
      <c r="Y51" s="148"/>
    </row>
    <row r="52" spans="3:25">
      <c r="C52" s="146">
        <f t="shared" si="3"/>
        <v>44</v>
      </c>
      <c r="D52" s="148" t="s">
        <v>77</v>
      </c>
      <c r="E52" s="148" t="s">
        <v>389</v>
      </c>
      <c r="F52" s="148">
        <v>63</v>
      </c>
      <c r="G52" s="148">
        <v>31.4</v>
      </c>
      <c r="H52" s="148">
        <v>6</v>
      </c>
      <c r="I52" s="148">
        <v>3</v>
      </c>
      <c r="J52" s="148">
        <v>1</v>
      </c>
      <c r="K52" s="148">
        <v>4</v>
      </c>
      <c r="L52" s="148" t="s">
        <v>1053</v>
      </c>
      <c r="P52" s="148">
        <f t="shared" si="2"/>
        <v>49</v>
      </c>
      <c r="W52" s="148">
        <f t="shared" si="5"/>
        <v>2865.4</v>
      </c>
      <c r="X52" s="159">
        <f t="shared" si="4"/>
        <v>1.0629999999999999</v>
      </c>
      <c r="Y52" s="148"/>
    </row>
    <row r="53" spans="3:25">
      <c r="C53" s="146">
        <f t="shared" si="3"/>
        <v>45</v>
      </c>
      <c r="D53" s="148" t="s">
        <v>77</v>
      </c>
      <c r="E53" s="148" t="s">
        <v>1151</v>
      </c>
      <c r="F53" s="148">
        <v>63</v>
      </c>
      <c r="G53" s="148">
        <v>25.4</v>
      </c>
      <c r="H53" s="148">
        <v>6</v>
      </c>
      <c r="I53" s="148">
        <v>3</v>
      </c>
      <c r="J53" s="148">
        <v>1</v>
      </c>
      <c r="K53" s="148">
        <v>4</v>
      </c>
      <c r="L53" s="148" t="s">
        <v>1053</v>
      </c>
      <c r="P53" s="148">
        <f t="shared" si="2"/>
        <v>50</v>
      </c>
      <c r="W53" s="148">
        <f t="shared" si="5"/>
        <v>2917.5</v>
      </c>
      <c r="X53" s="159">
        <f t="shared" si="4"/>
        <v>1.0629999999999999</v>
      </c>
      <c r="Y53" s="148"/>
    </row>
    <row r="54" spans="3:25">
      <c r="C54" s="146">
        <f t="shared" si="3"/>
        <v>46</v>
      </c>
      <c r="D54" s="148" t="s">
        <v>1151</v>
      </c>
      <c r="E54" s="148" t="s">
        <v>1152</v>
      </c>
      <c r="F54" s="148">
        <v>63</v>
      </c>
      <c r="G54" s="148">
        <v>38.299999999999997</v>
      </c>
      <c r="H54" s="148">
        <v>6</v>
      </c>
      <c r="I54" s="148">
        <v>3</v>
      </c>
      <c r="J54" s="148">
        <v>1</v>
      </c>
      <c r="K54" s="148">
        <v>4</v>
      </c>
      <c r="L54" s="148" t="s">
        <v>1053</v>
      </c>
      <c r="P54" s="148">
        <f t="shared" si="2"/>
        <v>51</v>
      </c>
      <c r="W54" s="148">
        <f t="shared" si="5"/>
        <v>2943.3</v>
      </c>
      <c r="X54" s="159">
        <f t="shared" si="4"/>
        <v>1.0629999999999999</v>
      </c>
      <c r="Y54" s="148"/>
    </row>
    <row r="55" spans="3:25">
      <c r="C55" s="146">
        <f t="shared" si="3"/>
        <v>47</v>
      </c>
      <c r="D55" s="148" t="s">
        <v>1152</v>
      </c>
      <c r="E55" s="148" t="s">
        <v>1153</v>
      </c>
      <c r="F55" s="148">
        <v>63</v>
      </c>
      <c r="G55" s="148">
        <v>36</v>
      </c>
      <c r="H55" s="148">
        <v>6</v>
      </c>
      <c r="I55" s="148">
        <v>3</v>
      </c>
      <c r="J55" s="148">
        <v>1</v>
      </c>
      <c r="K55" s="148">
        <v>4</v>
      </c>
      <c r="L55" s="148" t="s">
        <v>1053</v>
      </c>
      <c r="P55" s="148">
        <f t="shared" si="2"/>
        <v>52</v>
      </c>
      <c r="W55" s="148">
        <f t="shared" si="5"/>
        <v>2960.5</v>
      </c>
      <c r="X55" s="159">
        <f t="shared" si="4"/>
        <v>1.0629999999999999</v>
      </c>
      <c r="Y55" s="148"/>
    </row>
    <row r="56" spans="3:25">
      <c r="C56" s="146">
        <f t="shared" si="3"/>
        <v>48</v>
      </c>
      <c r="D56" s="148" t="s">
        <v>1152</v>
      </c>
      <c r="E56" s="148" t="s">
        <v>330</v>
      </c>
      <c r="F56" s="148">
        <v>63</v>
      </c>
      <c r="G56" s="148">
        <v>134.19999999999999</v>
      </c>
      <c r="H56" s="148">
        <v>6</v>
      </c>
      <c r="I56" s="148">
        <v>3</v>
      </c>
      <c r="J56" s="148">
        <v>1</v>
      </c>
      <c r="K56" s="148">
        <v>4</v>
      </c>
      <c r="L56" s="148" t="s">
        <v>1053</v>
      </c>
      <c r="P56" s="148">
        <f t="shared" si="2"/>
        <v>53</v>
      </c>
      <c r="W56" s="148">
        <f t="shared" si="5"/>
        <v>3193.2</v>
      </c>
      <c r="X56" s="159">
        <f t="shared" si="4"/>
        <v>1.0629999999999999</v>
      </c>
      <c r="Y56" s="148"/>
    </row>
    <row r="57" spans="3:25">
      <c r="C57" s="146">
        <f t="shared" si="3"/>
        <v>49</v>
      </c>
      <c r="D57" s="148" t="s">
        <v>330</v>
      </c>
      <c r="E57" s="148" t="s">
        <v>429</v>
      </c>
      <c r="F57" s="148">
        <v>63</v>
      </c>
      <c r="G57" s="148">
        <v>53.7</v>
      </c>
      <c r="H57" s="148">
        <v>6</v>
      </c>
      <c r="I57" s="148">
        <v>3</v>
      </c>
      <c r="J57" s="148">
        <v>1</v>
      </c>
      <c r="K57" s="148">
        <v>4</v>
      </c>
      <c r="L57" s="148" t="s">
        <v>1053</v>
      </c>
      <c r="P57" s="148">
        <f t="shared" si="2"/>
        <v>54</v>
      </c>
      <c r="W57" s="148">
        <f>+W56+G124</f>
        <v>3261</v>
      </c>
      <c r="X57" s="159">
        <f>(1000+F124)/1000</f>
        <v>1.0629999999999999</v>
      </c>
      <c r="Y57" s="148"/>
    </row>
    <row r="58" spans="3:25">
      <c r="C58" s="146">
        <f t="shared" si="3"/>
        <v>50</v>
      </c>
      <c r="D58" s="148" t="s">
        <v>1154</v>
      </c>
      <c r="E58" s="148" t="s">
        <v>1155</v>
      </c>
      <c r="F58" s="148">
        <v>63</v>
      </c>
      <c r="G58" s="148">
        <v>62.1</v>
      </c>
      <c r="H58" s="148">
        <v>6</v>
      </c>
      <c r="I58" s="148">
        <v>3</v>
      </c>
      <c r="J58" s="148">
        <v>1</v>
      </c>
      <c r="K58" s="148">
        <v>4</v>
      </c>
      <c r="L58" s="148" t="s">
        <v>1053</v>
      </c>
      <c r="P58" s="148">
        <f t="shared" si="2"/>
        <v>55</v>
      </c>
      <c r="W58" s="148">
        <f>+W57+G125</f>
        <v>3298.2</v>
      </c>
      <c r="X58" s="159">
        <f>(1000+F125)/1000</f>
        <v>1.0629999999999999</v>
      </c>
      <c r="Y58" s="148"/>
    </row>
    <row r="59" spans="3:25">
      <c r="C59" s="146">
        <f t="shared" si="3"/>
        <v>51</v>
      </c>
      <c r="D59" s="148" t="s">
        <v>697</v>
      </c>
      <c r="E59" s="148" t="s">
        <v>704</v>
      </c>
      <c r="F59" s="148">
        <v>63</v>
      </c>
      <c r="G59" s="148">
        <v>22.9</v>
      </c>
      <c r="H59" s="148">
        <v>6</v>
      </c>
      <c r="I59" s="148">
        <v>3</v>
      </c>
      <c r="J59" s="148">
        <v>1</v>
      </c>
      <c r="K59" s="148">
        <v>4</v>
      </c>
      <c r="L59" s="148" t="s">
        <v>1053</v>
      </c>
      <c r="P59" s="148">
        <f t="shared" si="2"/>
        <v>56</v>
      </c>
      <c r="W59" s="148">
        <f t="shared" ref="W59:W64" si="6">+W58+G118</f>
        <v>3352.8999999999996</v>
      </c>
      <c r="X59" s="159">
        <f t="shared" ref="X59:X64" si="7">(1000+F118)/1000</f>
        <v>1.075</v>
      </c>
      <c r="Y59" s="148"/>
    </row>
    <row r="60" spans="3:25">
      <c r="C60" s="146">
        <f t="shared" si="3"/>
        <v>52</v>
      </c>
      <c r="D60" s="148" t="s">
        <v>883</v>
      </c>
      <c r="E60" s="148" t="s">
        <v>323</v>
      </c>
      <c r="F60" s="148">
        <v>63</v>
      </c>
      <c r="G60" s="148">
        <v>245.2</v>
      </c>
      <c r="H60" s="148">
        <v>6</v>
      </c>
      <c r="I60" s="148">
        <v>3</v>
      </c>
      <c r="J60" s="148">
        <v>1</v>
      </c>
      <c r="K60" s="148">
        <v>4</v>
      </c>
      <c r="L60" s="148" t="s">
        <v>1053</v>
      </c>
      <c r="P60" s="148">
        <f t="shared" si="2"/>
        <v>57</v>
      </c>
      <c r="W60" s="148">
        <f t="shared" si="6"/>
        <v>3364.2999999999997</v>
      </c>
      <c r="X60" s="159">
        <f t="shared" si="7"/>
        <v>1.075</v>
      </c>
      <c r="Y60" s="148"/>
    </row>
    <row r="61" spans="3:25">
      <c r="C61" s="146">
        <f t="shared" si="3"/>
        <v>53</v>
      </c>
      <c r="D61" s="148" t="s">
        <v>697</v>
      </c>
      <c r="E61" s="148" t="s">
        <v>883</v>
      </c>
      <c r="F61" s="148">
        <v>63</v>
      </c>
      <c r="G61" s="148">
        <v>37.9</v>
      </c>
      <c r="H61" s="148">
        <v>6</v>
      </c>
      <c r="I61" s="148">
        <v>3</v>
      </c>
      <c r="J61" s="148">
        <v>1</v>
      </c>
      <c r="K61" s="148">
        <v>4</v>
      </c>
      <c r="L61" s="148" t="s">
        <v>1053</v>
      </c>
      <c r="P61" s="148">
        <f t="shared" si="2"/>
        <v>58</v>
      </c>
      <c r="W61" s="148">
        <f t="shared" si="6"/>
        <v>3418.9999999999995</v>
      </c>
      <c r="X61" s="159">
        <f t="shared" si="7"/>
        <v>1.075</v>
      </c>
      <c r="Y61" s="148"/>
    </row>
    <row r="62" spans="3:25">
      <c r="C62" s="146">
        <f t="shared" si="3"/>
        <v>54</v>
      </c>
      <c r="D62" s="148" t="s">
        <v>323</v>
      </c>
      <c r="E62" s="148" t="s">
        <v>1156</v>
      </c>
      <c r="F62" s="148">
        <v>63</v>
      </c>
      <c r="G62" s="148">
        <v>26.3</v>
      </c>
      <c r="H62" s="148">
        <v>6</v>
      </c>
      <c r="I62" s="148">
        <v>3</v>
      </c>
      <c r="J62" s="148">
        <v>1</v>
      </c>
      <c r="K62" s="148">
        <v>4</v>
      </c>
      <c r="L62" s="148" t="s">
        <v>1053</v>
      </c>
      <c r="P62" s="148">
        <f t="shared" si="2"/>
        <v>59</v>
      </c>
      <c r="W62" s="148">
        <f t="shared" si="6"/>
        <v>3441.7999999999997</v>
      </c>
      <c r="X62" s="159">
        <f t="shared" si="7"/>
        <v>1.075</v>
      </c>
      <c r="Y62" s="148"/>
    </row>
    <row r="63" spans="3:25">
      <c r="C63" s="146">
        <f t="shared" si="3"/>
        <v>55</v>
      </c>
      <c r="D63" s="148" t="s">
        <v>323</v>
      </c>
      <c r="E63" s="148" t="s">
        <v>1156</v>
      </c>
      <c r="F63" s="148">
        <v>63</v>
      </c>
      <c r="G63" s="148">
        <v>10.1</v>
      </c>
      <c r="H63" s="148">
        <v>6</v>
      </c>
      <c r="I63" s="148">
        <v>3</v>
      </c>
      <c r="J63" s="148">
        <v>1</v>
      </c>
      <c r="K63" s="148">
        <v>4</v>
      </c>
      <c r="L63" s="148" t="s">
        <v>1053</v>
      </c>
      <c r="P63" s="148">
        <f t="shared" si="2"/>
        <v>60</v>
      </c>
      <c r="W63" s="148">
        <f t="shared" si="6"/>
        <v>3466.1</v>
      </c>
      <c r="X63" s="159">
        <f t="shared" si="7"/>
        <v>1.075</v>
      </c>
      <c r="Y63" s="148"/>
    </row>
    <row r="64" spans="3:25">
      <c r="C64" s="146">
        <f t="shared" si="3"/>
        <v>56</v>
      </c>
      <c r="D64" s="148" t="s">
        <v>323</v>
      </c>
      <c r="E64" s="148" t="s">
        <v>1157</v>
      </c>
      <c r="F64" s="148">
        <v>63</v>
      </c>
      <c r="G64" s="148">
        <v>38.1</v>
      </c>
      <c r="H64" s="148">
        <v>6</v>
      </c>
      <c r="I64" s="148">
        <v>3</v>
      </c>
      <c r="J64" s="148">
        <v>1</v>
      </c>
      <c r="K64" s="148">
        <v>4</v>
      </c>
      <c r="L64" s="148" t="s">
        <v>1053</v>
      </c>
      <c r="P64" s="148">
        <f t="shared" si="2"/>
        <v>61</v>
      </c>
      <c r="W64" s="148">
        <f t="shared" si="6"/>
        <v>3521.7</v>
      </c>
      <c r="X64" s="159">
        <f t="shared" si="7"/>
        <v>1.075</v>
      </c>
      <c r="Y64" s="148"/>
    </row>
    <row r="65" spans="3:25">
      <c r="C65" s="146">
        <f t="shared" si="3"/>
        <v>57</v>
      </c>
      <c r="D65" s="148" t="s">
        <v>113</v>
      </c>
      <c r="E65" s="148" t="s">
        <v>689</v>
      </c>
      <c r="F65" s="148">
        <v>63</v>
      </c>
      <c r="G65" s="148">
        <v>58</v>
      </c>
      <c r="H65" s="148">
        <v>6</v>
      </c>
      <c r="I65" s="148">
        <v>3</v>
      </c>
      <c r="J65" s="148">
        <v>1</v>
      </c>
      <c r="K65" s="148">
        <v>4</v>
      </c>
      <c r="L65" s="148" t="s">
        <v>1053</v>
      </c>
      <c r="P65" s="148">
        <f t="shared" si="2"/>
        <v>62</v>
      </c>
      <c r="W65" s="148">
        <f t="shared" ref="W65:W77" si="8">+W64+G105</f>
        <v>3543.6</v>
      </c>
      <c r="X65" s="159">
        <f t="shared" ref="X65:X77" si="9">(1000+F105)/1000</f>
        <v>1.0900000000000001</v>
      </c>
      <c r="Y65" s="148"/>
    </row>
    <row r="66" spans="3:25">
      <c r="C66" s="146">
        <f t="shared" si="3"/>
        <v>58</v>
      </c>
      <c r="D66" s="148" t="s">
        <v>689</v>
      </c>
      <c r="E66" s="148" t="s">
        <v>1158</v>
      </c>
      <c r="F66" s="148">
        <v>63</v>
      </c>
      <c r="G66" s="148">
        <v>52.1</v>
      </c>
      <c r="H66" s="148">
        <v>6</v>
      </c>
      <c r="I66" s="148">
        <v>3</v>
      </c>
      <c r="J66" s="148">
        <v>1</v>
      </c>
      <c r="K66" s="148">
        <v>4</v>
      </c>
      <c r="L66" s="148" t="s">
        <v>1053</v>
      </c>
      <c r="P66" s="148">
        <f t="shared" si="2"/>
        <v>63</v>
      </c>
      <c r="W66" s="148">
        <f t="shared" si="8"/>
        <v>3563.7999999999997</v>
      </c>
      <c r="X66" s="159">
        <f t="shared" si="9"/>
        <v>1.0900000000000001</v>
      </c>
      <c r="Y66" s="148"/>
    </row>
    <row r="67" spans="3:25">
      <c r="C67" s="146">
        <f t="shared" si="3"/>
        <v>59</v>
      </c>
      <c r="D67" s="148" t="s">
        <v>1158</v>
      </c>
      <c r="E67" s="148" t="s">
        <v>310</v>
      </c>
      <c r="F67" s="148">
        <v>63</v>
      </c>
      <c r="G67" s="148">
        <v>25.8</v>
      </c>
      <c r="H67" s="148">
        <v>6</v>
      </c>
      <c r="I67" s="148">
        <v>3</v>
      </c>
      <c r="J67" s="148">
        <v>1</v>
      </c>
      <c r="K67" s="148">
        <v>4</v>
      </c>
      <c r="L67" s="148" t="s">
        <v>1053</v>
      </c>
      <c r="P67" s="148">
        <f t="shared" si="2"/>
        <v>64</v>
      </c>
      <c r="W67" s="148">
        <f t="shared" si="8"/>
        <v>3590.3999999999996</v>
      </c>
      <c r="X67" s="159">
        <f t="shared" si="9"/>
        <v>1.0900000000000001</v>
      </c>
      <c r="Y67" s="148"/>
    </row>
    <row r="68" spans="3:25">
      <c r="C68" s="146">
        <f t="shared" si="3"/>
        <v>60</v>
      </c>
      <c r="D68" s="148" t="s">
        <v>1158</v>
      </c>
      <c r="E68" s="148" t="s">
        <v>1159</v>
      </c>
      <c r="F68" s="148">
        <v>63</v>
      </c>
      <c r="G68" s="148">
        <v>17.2</v>
      </c>
      <c r="H68" s="148">
        <v>6</v>
      </c>
      <c r="I68" s="148">
        <v>3</v>
      </c>
      <c r="J68" s="148">
        <v>1</v>
      </c>
      <c r="K68" s="148">
        <v>4</v>
      </c>
      <c r="L68" s="148" t="s">
        <v>1053</v>
      </c>
      <c r="P68" s="148">
        <f t="shared" si="2"/>
        <v>65</v>
      </c>
      <c r="W68" s="148">
        <f t="shared" si="8"/>
        <v>3597.4999999999995</v>
      </c>
      <c r="X68" s="159">
        <f t="shared" si="9"/>
        <v>1.0900000000000001</v>
      </c>
      <c r="Y68" s="148"/>
    </row>
    <row r="69" spans="3:25">
      <c r="C69" s="146">
        <f t="shared" si="3"/>
        <v>61</v>
      </c>
      <c r="D69" s="148" t="s">
        <v>604</v>
      </c>
      <c r="E69" s="148" t="s">
        <v>303</v>
      </c>
      <c r="F69" s="148">
        <v>63</v>
      </c>
      <c r="G69" s="148">
        <v>232.7</v>
      </c>
      <c r="H69" s="148">
        <v>6</v>
      </c>
      <c r="I69" s="148">
        <v>3</v>
      </c>
      <c r="J69" s="148">
        <v>1</v>
      </c>
      <c r="K69" s="148">
        <v>4</v>
      </c>
      <c r="L69" s="148" t="s">
        <v>1053</v>
      </c>
      <c r="P69" s="148">
        <f t="shared" si="2"/>
        <v>66</v>
      </c>
      <c r="W69" s="148">
        <f t="shared" si="8"/>
        <v>3614.1999999999994</v>
      </c>
      <c r="X69" s="159">
        <f t="shared" si="9"/>
        <v>1.0900000000000001</v>
      </c>
      <c r="Y69" s="148"/>
    </row>
    <row r="70" spans="3:25" ht="15.75">
      <c r="C70" s="208" t="s">
        <v>1055</v>
      </c>
      <c r="D70" s="208"/>
      <c r="E70" s="208"/>
      <c r="F70" s="208"/>
      <c r="G70" s="284" t="s">
        <v>1056</v>
      </c>
      <c r="H70" s="284"/>
      <c r="I70" s="284"/>
      <c r="J70" s="202"/>
      <c r="K70" s="202" t="s">
        <v>1057</v>
      </c>
      <c r="L70" s="202"/>
      <c r="P70" s="148">
        <f t="shared" ref="P70:P107" si="10">1+P69</f>
        <v>67</v>
      </c>
      <c r="W70" s="148">
        <f t="shared" si="8"/>
        <v>3656.4999999999995</v>
      </c>
      <c r="X70" s="159">
        <f t="shared" si="9"/>
        <v>1.0900000000000001</v>
      </c>
      <c r="Y70" s="148"/>
    </row>
    <row r="71" spans="3:25" ht="15.75">
      <c r="C71" s="283" t="s">
        <v>1058</v>
      </c>
      <c r="D71" s="283"/>
      <c r="E71" s="283"/>
      <c r="F71" s="283"/>
      <c r="G71" s="284" t="s">
        <v>1058</v>
      </c>
      <c r="H71" s="284"/>
      <c r="I71" s="284"/>
      <c r="J71" s="284"/>
      <c r="K71" s="284" t="s">
        <v>1058</v>
      </c>
      <c r="L71" s="284"/>
      <c r="P71" s="148">
        <f t="shared" si="10"/>
        <v>68</v>
      </c>
      <c r="W71" s="148">
        <f t="shared" si="8"/>
        <v>3698.3999999999996</v>
      </c>
      <c r="X71" s="159">
        <f t="shared" si="9"/>
        <v>1.0900000000000001</v>
      </c>
      <c r="Y71" s="148"/>
    </row>
    <row r="72" spans="3:25" ht="15.75">
      <c r="C72" s="283" t="s">
        <v>1059</v>
      </c>
      <c r="D72" s="283"/>
      <c r="E72" s="283"/>
      <c r="F72" s="283"/>
      <c r="G72" s="284" t="s">
        <v>1059</v>
      </c>
      <c r="H72" s="284"/>
      <c r="I72" s="284"/>
      <c r="J72" s="284"/>
      <c r="K72" s="284" t="s">
        <v>1059</v>
      </c>
      <c r="L72" s="284"/>
      <c r="P72" s="148"/>
      <c r="W72" s="148">
        <f t="shared" si="8"/>
        <v>3716.2</v>
      </c>
      <c r="X72" s="159">
        <f t="shared" si="9"/>
        <v>1.0900000000000001</v>
      </c>
      <c r="Y72" s="148"/>
    </row>
    <row r="73" spans="3:25" ht="15.75">
      <c r="C73" s="283" t="s">
        <v>1060</v>
      </c>
      <c r="D73" s="283"/>
      <c r="E73" s="283"/>
      <c r="F73" s="283"/>
      <c r="G73" s="284" t="s">
        <v>1060</v>
      </c>
      <c r="H73" s="284"/>
      <c r="I73" s="284"/>
      <c r="J73" s="284"/>
      <c r="K73" s="284" t="s">
        <v>1060</v>
      </c>
      <c r="L73" s="284"/>
      <c r="P73" s="148">
        <f>1+P71</f>
        <v>69</v>
      </c>
      <c r="W73" s="148">
        <f t="shared" si="8"/>
        <v>3836.5</v>
      </c>
      <c r="X73" s="159">
        <f t="shared" si="9"/>
        <v>1.0900000000000001</v>
      </c>
      <c r="Y73" s="148"/>
    </row>
    <row r="74" spans="3:25">
      <c r="P74" s="148">
        <f t="shared" si="10"/>
        <v>70</v>
      </c>
      <c r="W74" s="148">
        <f t="shared" si="8"/>
        <v>4036.6</v>
      </c>
      <c r="X74" s="159">
        <f t="shared" si="9"/>
        <v>1.0900000000000001</v>
      </c>
      <c r="Y74" s="148"/>
    </row>
    <row r="75" spans="3:25">
      <c r="P75" s="148">
        <f t="shared" si="10"/>
        <v>71</v>
      </c>
      <c r="W75" s="148">
        <f t="shared" si="8"/>
        <v>4078.4</v>
      </c>
      <c r="X75" s="159">
        <f t="shared" si="9"/>
        <v>1.0900000000000001</v>
      </c>
      <c r="Y75" s="148"/>
    </row>
    <row r="76" spans="3:25" ht="18.75">
      <c r="C76" s="285" t="s">
        <v>1032</v>
      </c>
      <c r="D76" s="285"/>
      <c r="E76" s="286" t="s">
        <v>1033</v>
      </c>
      <c r="F76" s="288"/>
      <c r="G76" s="288"/>
      <c r="H76" s="288"/>
      <c r="I76" s="288"/>
      <c r="J76" s="288"/>
      <c r="K76" s="288"/>
      <c r="L76" s="288"/>
      <c r="P76" s="148">
        <f t="shared" si="10"/>
        <v>72</v>
      </c>
      <c r="W76" s="148">
        <f t="shared" si="8"/>
        <v>4295.5</v>
      </c>
      <c r="X76" s="159">
        <f t="shared" si="9"/>
        <v>1.0900000000000001</v>
      </c>
      <c r="Y76" s="148"/>
    </row>
    <row r="77" spans="3:25" ht="18.75">
      <c r="C77" s="285" t="s">
        <v>1034</v>
      </c>
      <c r="D77" s="285"/>
      <c r="E77" s="286" t="s">
        <v>1035</v>
      </c>
      <c r="F77" s="288"/>
      <c r="G77" s="288"/>
      <c r="H77" s="288"/>
      <c r="I77" s="288"/>
      <c r="J77" s="288"/>
      <c r="K77" s="288"/>
      <c r="L77" s="288"/>
      <c r="P77" s="148">
        <f t="shared" si="10"/>
        <v>73</v>
      </c>
      <c r="W77" s="148">
        <f t="shared" si="8"/>
        <v>4300.8</v>
      </c>
      <c r="X77" s="159">
        <f t="shared" si="9"/>
        <v>1.0900000000000001</v>
      </c>
      <c r="Y77" s="148"/>
    </row>
    <row r="78" spans="3:25" ht="18.75">
      <c r="C78" s="285" t="s">
        <v>1036</v>
      </c>
      <c r="D78" s="285"/>
      <c r="E78" s="286" t="s">
        <v>1037</v>
      </c>
      <c r="F78" s="288"/>
      <c r="G78" s="288"/>
      <c r="H78" s="288"/>
      <c r="I78" s="288"/>
      <c r="J78" s="288"/>
      <c r="K78" s="288"/>
      <c r="L78" s="288"/>
      <c r="P78" s="148">
        <f t="shared" si="10"/>
        <v>74</v>
      </c>
      <c r="W78" s="148">
        <f t="shared" ref="W78:W84" si="11">+W77+G98</f>
        <v>4305.1000000000004</v>
      </c>
      <c r="X78" s="159">
        <f>(1000+F98)/1000</f>
        <v>1.1100000000000001</v>
      </c>
      <c r="Y78" s="148"/>
    </row>
    <row r="79" spans="3:25" ht="18.75">
      <c r="C79" s="285" t="s">
        <v>1038</v>
      </c>
      <c r="D79" s="285"/>
      <c r="E79" s="286" t="s">
        <v>1039</v>
      </c>
      <c r="F79" s="288"/>
      <c r="G79" s="288"/>
      <c r="H79" s="288"/>
      <c r="I79" s="288"/>
      <c r="J79" s="288"/>
      <c r="K79" s="288"/>
      <c r="L79" s="288"/>
      <c r="P79" s="148">
        <f t="shared" si="10"/>
        <v>75</v>
      </c>
      <c r="W79" s="148">
        <f t="shared" si="11"/>
        <v>4310.6000000000004</v>
      </c>
      <c r="X79" s="159">
        <f>(1000+F99)/1000</f>
        <v>1.1100000000000001</v>
      </c>
      <c r="Y79" s="148"/>
    </row>
    <row r="80" spans="3:25" ht="18.75">
      <c r="C80" s="285" t="s">
        <v>1040</v>
      </c>
      <c r="D80" s="285"/>
      <c r="E80" s="286" t="s">
        <v>1041</v>
      </c>
      <c r="F80" s="288"/>
      <c r="G80" s="288"/>
      <c r="H80" s="288"/>
      <c r="I80" s="288"/>
      <c r="J80" s="288"/>
      <c r="K80" s="288"/>
      <c r="L80" s="288"/>
      <c r="P80" s="148">
        <f t="shared" si="10"/>
        <v>76</v>
      </c>
      <c r="W80" s="148">
        <f t="shared" si="11"/>
        <v>4332.8</v>
      </c>
      <c r="X80" s="159"/>
      <c r="Y80" s="148" t="s">
        <v>1142</v>
      </c>
    </row>
    <row r="81" spans="3:25" ht="18.75">
      <c r="C81" s="285" t="s">
        <v>1042</v>
      </c>
      <c r="D81" s="285"/>
      <c r="E81" s="286" t="s">
        <v>1110</v>
      </c>
      <c r="F81" s="288"/>
      <c r="G81" s="288"/>
      <c r="H81" s="288"/>
      <c r="I81" s="288"/>
      <c r="J81" s="288"/>
      <c r="K81" s="153" t="s">
        <v>1108</v>
      </c>
      <c r="L81" s="153"/>
      <c r="P81" s="148">
        <f t="shared" si="10"/>
        <v>77</v>
      </c>
      <c r="W81" s="148">
        <f t="shared" si="11"/>
        <v>4339.1000000000004</v>
      </c>
      <c r="X81" s="159">
        <f>(1000+F101)/1000</f>
        <v>1.1100000000000001</v>
      </c>
      <c r="Y81" s="148"/>
    </row>
    <row r="82" spans="3:25" ht="45">
      <c r="C82" s="145" t="s">
        <v>1044</v>
      </c>
      <c r="D82" s="145" t="s">
        <v>69</v>
      </c>
      <c r="E82" s="145" t="s">
        <v>70</v>
      </c>
      <c r="F82" s="145" t="s">
        <v>1045</v>
      </c>
      <c r="G82" s="145" t="s">
        <v>1046</v>
      </c>
      <c r="H82" s="145" t="s">
        <v>1047</v>
      </c>
      <c r="I82" s="145" t="s">
        <v>1048</v>
      </c>
      <c r="J82" s="132" t="s">
        <v>1049</v>
      </c>
      <c r="K82" s="133" t="s">
        <v>56</v>
      </c>
      <c r="L82" s="145" t="s">
        <v>1050</v>
      </c>
      <c r="P82" s="148">
        <f t="shared" si="10"/>
        <v>78</v>
      </c>
      <c r="W82" s="148">
        <f t="shared" si="11"/>
        <v>4720.6000000000004</v>
      </c>
      <c r="X82" s="159">
        <f>(1000+F102)/1000</f>
        <v>1.1100000000000001</v>
      </c>
      <c r="Y82" s="148"/>
    </row>
    <row r="83" spans="3:25">
      <c r="C83">
        <v>1</v>
      </c>
      <c r="D83" s="148" t="s">
        <v>613</v>
      </c>
      <c r="E83" s="148" t="s">
        <v>315</v>
      </c>
      <c r="F83" s="148">
        <v>200</v>
      </c>
      <c r="G83" s="148">
        <v>13.8</v>
      </c>
      <c r="H83" s="148">
        <v>5.5</v>
      </c>
      <c r="I83" s="148">
        <v>3.3</v>
      </c>
      <c r="J83" s="148">
        <v>1</v>
      </c>
      <c r="K83" s="148">
        <v>4.3</v>
      </c>
      <c r="L83" s="148" t="s">
        <v>1053</v>
      </c>
      <c r="P83" s="148">
        <f t="shared" si="10"/>
        <v>79</v>
      </c>
      <c r="W83" s="148">
        <f t="shared" si="11"/>
        <v>4841.1000000000004</v>
      </c>
      <c r="X83" s="159">
        <f>(1000+F103)/1000</f>
        <v>1.1100000000000001</v>
      </c>
      <c r="Y83" s="148"/>
    </row>
    <row r="84" spans="3:25">
      <c r="C84" s="146">
        <f>1+C83</f>
        <v>2</v>
      </c>
      <c r="D84" s="148" t="s">
        <v>315</v>
      </c>
      <c r="E84" s="148" t="s">
        <v>449</v>
      </c>
      <c r="F84" s="148">
        <v>200</v>
      </c>
      <c r="G84" s="148">
        <v>186.2</v>
      </c>
      <c r="H84" s="148">
        <v>5.5</v>
      </c>
      <c r="I84" s="148">
        <v>3.3</v>
      </c>
      <c r="J84" s="148">
        <v>1</v>
      </c>
      <c r="K84" s="148">
        <v>4.3</v>
      </c>
      <c r="L84" s="148" t="s">
        <v>1053</v>
      </c>
      <c r="P84" s="148">
        <f t="shared" si="10"/>
        <v>80</v>
      </c>
      <c r="W84" s="148">
        <f t="shared" si="11"/>
        <v>4855.2000000000007</v>
      </c>
      <c r="X84" s="159">
        <f>(1000+F104)/1000</f>
        <v>1.1100000000000001</v>
      </c>
      <c r="Y84" s="148"/>
    </row>
    <row r="85" spans="3:25">
      <c r="C85" s="146">
        <f t="shared" ref="C85:C125" si="12">1+C84</f>
        <v>3</v>
      </c>
      <c r="D85" s="148" t="s">
        <v>449</v>
      </c>
      <c r="E85" s="148" t="s">
        <v>342</v>
      </c>
      <c r="F85" s="148">
        <v>200</v>
      </c>
      <c r="G85" s="148">
        <v>38.4</v>
      </c>
      <c r="H85" s="148">
        <v>5.5</v>
      </c>
      <c r="I85" s="148">
        <v>3.3</v>
      </c>
      <c r="J85" s="148">
        <v>1</v>
      </c>
      <c r="K85" s="148">
        <v>4.3</v>
      </c>
      <c r="L85" s="148" t="s">
        <v>1053</v>
      </c>
      <c r="P85" s="148">
        <f>1+P84</f>
        <v>81</v>
      </c>
      <c r="W85" s="148">
        <f t="shared" ref="W85:W90" si="13">+W84+I92</f>
        <v>4858.5000000000009</v>
      </c>
      <c r="X85" s="159">
        <f t="shared" ref="X85:X90" si="14">(1000+H92)/1000</f>
        <v>1.0055000000000001</v>
      </c>
      <c r="Y85" s="148"/>
    </row>
    <row r="86" spans="3:25">
      <c r="C86" s="146">
        <f t="shared" si="12"/>
        <v>4</v>
      </c>
      <c r="D86" s="148" t="s">
        <v>326</v>
      </c>
      <c r="E86" s="148" t="s">
        <v>299</v>
      </c>
      <c r="F86" s="148">
        <v>200</v>
      </c>
      <c r="G86" s="148">
        <v>12.8</v>
      </c>
      <c r="H86" s="148">
        <v>5.5</v>
      </c>
      <c r="I86" s="148">
        <v>3.3</v>
      </c>
      <c r="J86" s="148">
        <v>1</v>
      </c>
      <c r="K86" s="148">
        <v>4.3</v>
      </c>
      <c r="L86" s="148" t="s">
        <v>1053</v>
      </c>
      <c r="P86" s="148">
        <f t="shared" si="10"/>
        <v>82</v>
      </c>
      <c r="W86" s="148">
        <f t="shared" si="13"/>
        <v>4861.8000000000011</v>
      </c>
      <c r="X86" s="159">
        <f t="shared" si="14"/>
        <v>1.0055000000000001</v>
      </c>
      <c r="Y86" s="148"/>
    </row>
    <row r="87" spans="3:25">
      <c r="C87" s="146">
        <f t="shared" si="12"/>
        <v>5</v>
      </c>
      <c r="D87" s="148" t="s">
        <v>353</v>
      </c>
      <c r="E87" s="148" t="s">
        <v>351</v>
      </c>
      <c r="F87" s="148">
        <v>160</v>
      </c>
      <c r="G87" s="148">
        <v>487.1</v>
      </c>
      <c r="H87" s="148">
        <v>5.5</v>
      </c>
      <c r="I87" s="148">
        <v>3.3</v>
      </c>
      <c r="J87" s="148">
        <v>1</v>
      </c>
      <c r="K87" s="148">
        <v>4.3</v>
      </c>
      <c r="L87" s="148" t="s">
        <v>1053</v>
      </c>
      <c r="P87" s="148">
        <f t="shared" si="10"/>
        <v>83</v>
      </c>
      <c r="W87" s="148">
        <f t="shared" si="13"/>
        <v>4865.1000000000013</v>
      </c>
      <c r="X87" s="159">
        <f t="shared" si="14"/>
        <v>1.0055000000000001</v>
      </c>
      <c r="Y87" s="148"/>
    </row>
    <row r="88" spans="3:25">
      <c r="C88" s="146">
        <f t="shared" si="12"/>
        <v>6</v>
      </c>
      <c r="D88" s="148" t="s">
        <v>353</v>
      </c>
      <c r="E88" s="148" t="s">
        <v>351</v>
      </c>
      <c r="F88" s="148">
        <v>160</v>
      </c>
      <c r="G88" s="148">
        <v>6</v>
      </c>
      <c r="H88" s="148">
        <v>5.5</v>
      </c>
      <c r="I88" s="148">
        <v>3.3</v>
      </c>
      <c r="J88" s="148">
        <v>1</v>
      </c>
      <c r="K88" s="148">
        <v>4.3</v>
      </c>
      <c r="L88" s="148" t="s">
        <v>1053</v>
      </c>
      <c r="P88" s="148">
        <f t="shared" si="10"/>
        <v>84</v>
      </c>
      <c r="W88" s="148">
        <f t="shared" si="13"/>
        <v>4868.4000000000015</v>
      </c>
      <c r="X88" s="159">
        <f t="shared" si="14"/>
        <v>1.0055000000000001</v>
      </c>
      <c r="Y88" s="148"/>
    </row>
    <row r="89" spans="3:25">
      <c r="C89" s="146">
        <f t="shared" si="12"/>
        <v>7</v>
      </c>
      <c r="D89" s="148" t="s">
        <v>351</v>
      </c>
      <c r="E89" s="148" t="s">
        <v>423</v>
      </c>
      <c r="F89" s="148">
        <v>160</v>
      </c>
      <c r="G89" s="148">
        <v>86.3</v>
      </c>
      <c r="H89" s="148">
        <v>5.5</v>
      </c>
      <c r="I89" s="148">
        <v>3.3</v>
      </c>
      <c r="J89" s="148">
        <v>1</v>
      </c>
      <c r="K89" s="148">
        <v>4.3</v>
      </c>
      <c r="L89" s="148" t="s">
        <v>1053</v>
      </c>
      <c r="P89" s="148">
        <f t="shared" si="10"/>
        <v>85</v>
      </c>
      <c r="W89" s="148">
        <f t="shared" si="13"/>
        <v>4871.7000000000016</v>
      </c>
      <c r="X89" s="159">
        <f t="shared" si="14"/>
        <v>1.0055000000000001</v>
      </c>
      <c r="Y89" s="148"/>
    </row>
    <row r="90" spans="3:25">
      <c r="C90" s="146">
        <f t="shared" si="12"/>
        <v>8</v>
      </c>
      <c r="D90" s="148" t="s">
        <v>351</v>
      </c>
      <c r="E90" s="148" t="s">
        <v>423</v>
      </c>
      <c r="F90" s="148">
        <v>160</v>
      </c>
      <c r="G90" s="148">
        <v>2.8</v>
      </c>
      <c r="H90" s="148">
        <v>5.5</v>
      </c>
      <c r="I90" s="148">
        <v>3.3</v>
      </c>
      <c r="J90" s="148">
        <v>1</v>
      </c>
      <c r="K90" s="148">
        <v>4.3</v>
      </c>
      <c r="L90" s="148" t="s">
        <v>1053</v>
      </c>
      <c r="P90" s="148">
        <f t="shared" si="10"/>
        <v>86</v>
      </c>
      <c r="W90" s="148">
        <f t="shared" si="13"/>
        <v>4875.0000000000018</v>
      </c>
      <c r="X90" s="159">
        <f t="shared" si="14"/>
        <v>1.0055000000000001</v>
      </c>
      <c r="Y90" s="148"/>
    </row>
    <row r="91" spans="3:25">
      <c r="C91" s="146">
        <f t="shared" si="12"/>
        <v>9</v>
      </c>
      <c r="D91" s="148" t="s">
        <v>755</v>
      </c>
      <c r="E91" s="148" t="s">
        <v>407</v>
      </c>
      <c r="F91" s="148">
        <v>140</v>
      </c>
      <c r="G91" s="148">
        <v>72</v>
      </c>
      <c r="H91" s="148">
        <v>5.5</v>
      </c>
      <c r="I91" s="148">
        <v>3.3</v>
      </c>
      <c r="J91" s="148">
        <v>1</v>
      </c>
      <c r="K91" s="148">
        <v>4.3</v>
      </c>
      <c r="L91" s="148" t="s">
        <v>1053</v>
      </c>
      <c r="P91" s="148">
        <f t="shared" si="10"/>
        <v>87</v>
      </c>
      <c r="W91" s="148">
        <f>+W90+G91</f>
        <v>4947.0000000000018</v>
      </c>
      <c r="X91" s="159">
        <f>(1000+F91)/1000</f>
        <v>1.1399999999999999</v>
      </c>
      <c r="Y91" s="148"/>
    </row>
    <row r="92" spans="3:25">
      <c r="C92" s="146">
        <f t="shared" si="12"/>
        <v>10</v>
      </c>
      <c r="D92" s="148" t="s">
        <v>335</v>
      </c>
      <c r="E92" s="148" t="s">
        <v>116</v>
      </c>
      <c r="F92" s="148">
        <v>125</v>
      </c>
      <c r="G92" s="148">
        <f>156-14.1</f>
        <v>141.9</v>
      </c>
      <c r="H92" s="148">
        <v>5.5</v>
      </c>
      <c r="I92" s="148">
        <v>3.3</v>
      </c>
      <c r="J92" s="148">
        <v>1</v>
      </c>
      <c r="K92" s="148">
        <v>4.3</v>
      </c>
      <c r="L92" s="148" t="s">
        <v>1053</v>
      </c>
      <c r="P92" s="148">
        <f t="shared" si="10"/>
        <v>88</v>
      </c>
      <c r="W92" s="148">
        <f>+W91+G87</f>
        <v>5434.1000000000022</v>
      </c>
      <c r="X92" s="159">
        <f>(1000+F87)/1000</f>
        <v>1.1599999999999999</v>
      </c>
      <c r="Y92" s="148"/>
    </row>
    <row r="93" spans="3:25">
      <c r="C93" s="146">
        <f t="shared" si="12"/>
        <v>11</v>
      </c>
      <c r="D93" s="148" t="s">
        <v>335</v>
      </c>
      <c r="E93" s="148" t="s">
        <v>116</v>
      </c>
      <c r="F93" s="148">
        <v>125</v>
      </c>
      <c r="G93" s="148">
        <v>6</v>
      </c>
      <c r="H93" s="148">
        <v>5.5</v>
      </c>
      <c r="I93" s="148">
        <v>3.3</v>
      </c>
      <c r="J93" s="148">
        <v>1</v>
      </c>
      <c r="K93" s="148">
        <v>4.3</v>
      </c>
      <c r="L93" s="148" t="s">
        <v>1053</v>
      </c>
      <c r="P93" s="148">
        <f t="shared" si="10"/>
        <v>89</v>
      </c>
      <c r="W93" s="148">
        <f>+W92+G88</f>
        <v>5440.1000000000022</v>
      </c>
      <c r="X93" s="159">
        <f>(1000+F88)/1000</f>
        <v>1.1599999999999999</v>
      </c>
      <c r="Y93" s="148"/>
    </row>
    <row r="94" spans="3:25">
      <c r="C94" s="146">
        <f t="shared" si="12"/>
        <v>12</v>
      </c>
      <c r="D94" s="148" t="s">
        <v>171</v>
      </c>
      <c r="E94" s="148" t="s">
        <v>407</v>
      </c>
      <c r="F94" s="148">
        <v>125</v>
      </c>
      <c r="G94" s="148">
        <v>106.9</v>
      </c>
      <c r="H94" s="148">
        <v>5.5</v>
      </c>
      <c r="I94" s="148">
        <v>3.3</v>
      </c>
      <c r="J94" s="148">
        <v>1</v>
      </c>
      <c r="K94" s="148">
        <v>4.3</v>
      </c>
      <c r="L94" s="148" t="s">
        <v>1053</v>
      </c>
      <c r="P94" s="148">
        <f t="shared" si="10"/>
        <v>90</v>
      </c>
      <c r="W94" s="148">
        <f>+W93+G89</f>
        <v>5526.4000000000024</v>
      </c>
      <c r="X94" s="159">
        <f>(1000+F89)/1000</f>
        <v>1.1599999999999999</v>
      </c>
      <c r="Y94" s="148"/>
    </row>
    <row r="95" spans="3:25">
      <c r="C95" s="146">
        <f t="shared" si="12"/>
        <v>13</v>
      </c>
      <c r="D95" s="148" t="s">
        <v>171</v>
      </c>
      <c r="E95" s="148" t="s">
        <v>407</v>
      </c>
      <c r="F95" s="148">
        <v>125</v>
      </c>
      <c r="G95" s="148">
        <v>45.9</v>
      </c>
      <c r="H95" s="148">
        <v>5.5</v>
      </c>
      <c r="I95" s="148">
        <v>3.3</v>
      </c>
      <c r="J95" s="148">
        <v>1</v>
      </c>
      <c r="K95" s="148">
        <v>4.3</v>
      </c>
      <c r="L95" s="148" t="s">
        <v>1053</v>
      </c>
      <c r="P95" s="148">
        <f t="shared" si="10"/>
        <v>91</v>
      </c>
      <c r="W95" s="148">
        <f>+W94+G90</f>
        <v>5529.2000000000025</v>
      </c>
      <c r="X95" s="159">
        <f>(1000+F90)/1000</f>
        <v>1.1599999999999999</v>
      </c>
      <c r="Y95" s="148"/>
    </row>
    <row r="96" spans="3:25">
      <c r="C96" s="146">
        <f t="shared" si="12"/>
        <v>14</v>
      </c>
      <c r="D96" s="148" t="s">
        <v>116</v>
      </c>
      <c r="E96" s="148" t="s">
        <v>171</v>
      </c>
      <c r="F96" s="148">
        <v>125</v>
      </c>
      <c r="G96" s="148">
        <v>174.6</v>
      </c>
      <c r="H96" s="148">
        <v>5.5</v>
      </c>
      <c r="I96" s="148">
        <v>3.3</v>
      </c>
      <c r="J96" s="148">
        <v>1</v>
      </c>
      <c r="K96" s="148">
        <v>4.3</v>
      </c>
      <c r="L96" s="148" t="s">
        <v>1053</v>
      </c>
      <c r="P96" s="148">
        <f t="shared" si="10"/>
        <v>92</v>
      </c>
      <c r="W96" s="148">
        <f>+W95+G83</f>
        <v>5543.0000000000027</v>
      </c>
      <c r="X96" s="159">
        <f>(1000+F83)/1000</f>
        <v>1.2</v>
      </c>
      <c r="Y96" s="148"/>
    </row>
    <row r="97" spans="3:25">
      <c r="C97" s="146">
        <f t="shared" si="12"/>
        <v>15</v>
      </c>
      <c r="D97" s="148" t="s">
        <v>755</v>
      </c>
      <c r="E97" s="148" t="s">
        <v>100</v>
      </c>
      <c r="F97" s="148">
        <v>125</v>
      </c>
      <c r="G97" s="148">
        <v>24.1</v>
      </c>
      <c r="H97" s="148">
        <v>5.5</v>
      </c>
      <c r="I97" s="148">
        <v>3.3</v>
      </c>
      <c r="J97" s="148">
        <v>1</v>
      </c>
      <c r="K97" s="148">
        <v>4.3</v>
      </c>
      <c r="L97" s="148" t="s">
        <v>1053</v>
      </c>
      <c r="P97" s="148">
        <f t="shared" si="10"/>
        <v>93</v>
      </c>
      <c r="W97" s="148">
        <f>+W96+G84</f>
        <v>5729.2000000000025</v>
      </c>
      <c r="X97" s="159">
        <f>(1000+F84)/1000</f>
        <v>1.2</v>
      </c>
      <c r="Y97" s="148"/>
    </row>
    <row r="98" spans="3:25">
      <c r="C98" s="146">
        <f t="shared" si="12"/>
        <v>16</v>
      </c>
      <c r="D98" s="148" t="s">
        <v>473</v>
      </c>
      <c r="E98" s="148" t="s">
        <v>319</v>
      </c>
      <c r="F98" s="148">
        <v>110</v>
      </c>
      <c r="G98" s="148">
        <v>4.3</v>
      </c>
      <c r="H98" s="148">
        <v>5.5</v>
      </c>
      <c r="I98" s="148">
        <v>3.3</v>
      </c>
      <c r="J98" s="148">
        <v>1</v>
      </c>
      <c r="K98" s="148">
        <v>4.3</v>
      </c>
      <c r="L98" s="148" t="s">
        <v>1053</v>
      </c>
      <c r="P98" s="148">
        <f t="shared" si="10"/>
        <v>94</v>
      </c>
      <c r="W98" s="148">
        <f>+W97+G85</f>
        <v>5767.6000000000022</v>
      </c>
      <c r="X98" s="159">
        <f>(1000+F85)/1000</f>
        <v>1.2</v>
      </c>
      <c r="Y98" s="148"/>
    </row>
    <row r="99" spans="3:25">
      <c r="C99" s="146">
        <f t="shared" si="12"/>
        <v>17</v>
      </c>
      <c r="D99" s="148" t="s">
        <v>473</v>
      </c>
      <c r="E99" s="148" t="s">
        <v>319</v>
      </c>
      <c r="F99" s="148">
        <v>110</v>
      </c>
      <c r="G99" s="148">
        <v>5.5</v>
      </c>
      <c r="H99" s="148">
        <v>5.5</v>
      </c>
      <c r="I99" s="148">
        <v>3.3</v>
      </c>
      <c r="J99" s="148">
        <v>1</v>
      </c>
      <c r="K99" s="148">
        <v>4.3</v>
      </c>
      <c r="L99" s="148" t="s">
        <v>1053</v>
      </c>
      <c r="P99" s="148">
        <f t="shared" si="10"/>
        <v>95</v>
      </c>
      <c r="W99" s="148">
        <f>+W98+G86</f>
        <v>5780.4000000000024</v>
      </c>
      <c r="X99" s="159">
        <f>(1000+F86)/1000</f>
        <v>1.2</v>
      </c>
      <c r="Y99" s="148"/>
    </row>
    <row r="100" spans="3:25">
      <c r="C100" s="146">
        <f t="shared" si="12"/>
        <v>18</v>
      </c>
      <c r="D100" s="148" t="s">
        <v>473</v>
      </c>
      <c r="E100" s="148" t="s">
        <v>319</v>
      </c>
      <c r="F100" s="148">
        <v>110</v>
      </c>
      <c r="G100" s="148">
        <v>22.2</v>
      </c>
      <c r="H100" s="148">
        <v>5.5</v>
      </c>
      <c r="I100" s="148">
        <v>3.3</v>
      </c>
      <c r="J100" s="148">
        <v>1</v>
      </c>
      <c r="K100" s="148">
        <v>4.3</v>
      </c>
      <c r="L100" s="148" t="s">
        <v>1053</v>
      </c>
      <c r="P100" s="148">
        <f t="shared" si="10"/>
        <v>96</v>
      </c>
      <c r="W100" s="148">
        <f t="shared" ref="W100:W105" si="15">+W99+G11</f>
        <v>5936.5000000000027</v>
      </c>
      <c r="X100" s="159">
        <f t="shared" ref="X100:X105" si="16">(1000+F11)/1000</f>
        <v>1.1599999999999999</v>
      </c>
      <c r="Y100" s="148"/>
    </row>
    <row r="101" spans="3:25">
      <c r="C101" s="146">
        <f t="shared" si="12"/>
        <v>19</v>
      </c>
      <c r="D101" s="148" t="s">
        <v>473</v>
      </c>
      <c r="E101" s="148" t="s">
        <v>474</v>
      </c>
      <c r="F101" s="148">
        <v>110</v>
      </c>
      <c r="G101" s="148">
        <v>6.3</v>
      </c>
      <c r="H101" s="148">
        <v>5.5</v>
      </c>
      <c r="I101" s="148">
        <v>3.3</v>
      </c>
      <c r="J101" s="148">
        <v>1</v>
      </c>
      <c r="K101" s="148">
        <v>4.3</v>
      </c>
      <c r="L101" s="148" t="s">
        <v>1053</v>
      </c>
      <c r="P101" s="148">
        <f t="shared" si="10"/>
        <v>97</v>
      </c>
      <c r="W101" s="148">
        <f t="shared" si="15"/>
        <v>5941.9000000000024</v>
      </c>
      <c r="X101" s="159">
        <f t="shared" si="16"/>
        <v>1.1599999999999999</v>
      </c>
      <c r="Y101" s="148"/>
    </row>
    <row r="102" spans="3:25">
      <c r="C102" s="146">
        <f t="shared" si="12"/>
        <v>20</v>
      </c>
      <c r="D102" s="148" t="s">
        <v>319</v>
      </c>
      <c r="E102" s="148" t="s">
        <v>102</v>
      </c>
      <c r="F102" s="148">
        <v>110</v>
      </c>
      <c r="G102" s="148">
        <v>381.5</v>
      </c>
      <c r="H102" s="148">
        <v>5.5</v>
      </c>
      <c r="I102" s="148">
        <v>3.3</v>
      </c>
      <c r="J102" s="148">
        <v>1</v>
      </c>
      <c r="K102" s="148">
        <v>4.3</v>
      </c>
      <c r="L102" s="148" t="s">
        <v>1053</v>
      </c>
      <c r="P102" s="148">
        <f t="shared" si="10"/>
        <v>98</v>
      </c>
      <c r="W102" s="148">
        <f t="shared" si="15"/>
        <v>5947.800000000002</v>
      </c>
      <c r="X102" s="159">
        <f t="shared" si="16"/>
        <v>1.1599999999999999</v>
      </c>
      <c r="Y102" s="148"/>
    </row>
    <row r="103" spans="3:25">
      <c r="C103" s="146">
        <f t="shared" si="12"/>
        <v>21</v>
      </c>
      <c r="D103" s="148" t="s">
        <v>110</v>
      </c>
      <c r="E103" s="148" t="s">
        <v>304</v>
      </c>
      <c r="F103" s="148">
        <v>110</v>
      </c>
      <c r="G103" s="148">
        <v>120.5</v>
      </c>
      <c r="H103" s="148">
        <v>5.5</v>
      </c>
      <c r="I103" s="148">
        <v>3.3</v>
      </c>
      <c r="J103" s="148">
        <v>1</v>
      </c>
      <c r="K103" s="148">
        <v>4.3</v>
      </c>
      <c r="L103" s="148" t="s">
        <v>1053</v>
      </c>
      <c r="P103" s="148">
        <f t="shared" si="10"/>
        <v>99</v>
      </c>
      <c r="W103" s="148">
        <f t="shared" si="15"/>
        <v>6296.0000000000018</v>
      </c>
      <c r="X103" s="159">
        <f t="shared" si="16"/>
        <v>1.1599999999999999</v>
      </c>
      <c r="Y103" s="148"/>
    </row>
    <row r="104" spans="3:25">
      <c r="C104" s="146">
        <f t="shared" si="12"/>
        <v>22</v>
      </c>
      <c r="D104" s="148" t="s">
        <v>335</v>
      </c>
      <c r="E104" s="148" t="s">
        <v>304</v>
      </c>
      <c r="F104" s="148">
        <v>110</v>
      </c>
      <c r="G104" s="148">
        <v>14.1</v>
      </c>
      <c r="H104" s="148">
        <v>5.5</v>
      </c>
      <c r="I104" s="148">
        <v>3.3</v>
      </c>
      <c r="J104" s="148">
        <v>1</v>
      </c>
      <c r="K104" s="148">
        <v>4.3</v>
      </c>
      <c r="L104" s="148" t="s">
        <v>1053</v>
      </c>
      <c r="P104" s="148">
        <f t="shared" si="10"/>
        <v>100</v>
      </c>
      <c r="W104" s="148">
        <f t="shared" si="15"/>
        <v>6381.9000000000015</v>
      </c>
      <c r="X104" s="159">
        <f t="shared" si="16"/>
        <v>1.1599999999999999</v>
      </c>
      <c r="Y104" s="148"/>
    </row>
    <row r="105" spans="3:25">
      <c r="C105" s="146">
        <f t="shared" si="12"/>
        <v>23</v>
      </c>
      <c r="D105" s="148" t="s">
        <v>473</v>
      </c>
      <c r="E105" s="148" t="s">
        <v>399</v>
      </c>
      <c r="F105" s="148">
        <v>90</v>
      </c>
      <c r="G105" s="148">
        <v>21.9</v>
      </c>
      <c r="H105" s="148">
        <v>5.5</v>
      </c>
      <c r="I105" s="148">
        <v>3.3</v>
      </c>
      <c r="J105" s="148">
        <v>1</v>
      </c>
      <c r="K105" s="148">
        <v>4.3</v>
      </c>
      <c r="L105" s="148" t="s">
        <v>1053</v>
      </c>
      <c r="P105" s="148">
        <f t="shared" si="10"/>
        <v>101</v>
      </c>
      <c r="W105" s="148">
        <f t="shared" si="15"/>
        <v>6561.0000000000018</v>
      </c>
      <c r="X105" s="159">
        <f t="shared" si="16"/>
        <v>1.1599999999999999</v>
      </c>
      <c r="Y105" s="148"/>
    </row>
    <row r="106" spans="3:25">
      <c r="C106" s="146">
        <f t="shared" si="12"/>
        <v>24</v>
      </c>
      <c r="D106" s="148" t="s">
        <v>399</v>
      </c>
      <c r="E106" s="148" t="s">
        <v>445</v>
      </c>
      <c r="F106" s="148">
        <v>90</v>
      </c>
      <c r="G106" s="148">
        <v>20.2</v>
      </c>
      <c r="H106" s="148">
        <v>5.5</v>
      </c>
      <c r="I106" s="148">
        <v>3.3</v>
      </c>
      <c r="J106" s="148">
        <v>1</v>
      </c>
      <c r="K106" s="148">
        <v>4.3</v>
      </c>
      <c r="L106" s="148" t="s">
        <v>1053</v>
      </c>
      <c r="P106" s="148">
        <f t="shared" si="10"/>
        <v>102</v>
      </c>
      <c r="W106" s="148">
        <f>+W105+G9</f>
        <v>6585.9000000000015</v>
      </c>
      <c r="X106" s="159">
        <f>(1000+F9)/1000</f>
        <v>1.2</v>
      </c>
      <c r="Y106" s="148"/>
    </row>
    <row r="107" spans="3:25">
      <c r="C107" s="146">
        <f t="shared" si="12"/>
        <v>25</v>
      </c>
      <c r="D107" s="148" t="s">
        <v>445</v>
      </c>
      <c r="E107" s="148" t="s">
        <v>101</v>
      </c>
      <c r="F107" s="148">
        <v>90</v>
      </c>
      <c r="G107" s="148">
        <v>26.6</v>
      </c>
      <c r="H107" s="148">
        <v>5.5</v>
      </c>
      <c r="I107" s="148">
        <v>3.3</v>
      </c>
      <c r="J107" s="148">
        <v>1</v>
      </c>
      <c r="K107" s="148">
        <v>4.3</v>
      </c>
      <c r="L107" s="148" t="s">
        <v>1053</v>
      </c>
      <c r="P107" s="148">
        <f t="shared" si="10"/>
        <v>103</v>
      </c>
      <c r="W107" s="148">
        <f>+W106+G10</f>
        <v>6604.3000000000011</v>
      </c>
      <c r="X107" s="159">
        <f>(1000+F10)/1000</f>
        <v>1.2</v>
      </c>
      <c r="Y107" s="148"/>
    </row>
    <row r="108" spans="3:25">
      <c r="C108" s="146">
        <f t="shared" si="12"/>
        <v>26</v>
      </c>
      <c r="D108" s="148" t="s">
        <v>399</v>
      </c>
      <c r="E108" s="148" t="s">
        <v>438</v>
      </c>
      <c r="F108" s="148">
        <v>90</v>
      </c>
      <c r="G108" s="148">
        <v>7.1</v>
      </c>
      <c r="H108" s="148">
        <v>5.5</v>
      </c>
      <c r="I108" s="148">
        <v>3.3</v>
      </c>
      <c r="J108" s="148">
        <v>1</v>
      </c>
      <c r="K108" s="148">
        <v>4.3</v>
      </c>
      <c r="L108" s="148" t="s">
        <v>1053</v>
      </c>
      <c r="P108" s="148"/>
      <c r="Q108" s="148"/>
      <c r="R108" s="148"/>
      <c r="S108" s="148"/>
      <c r="T108" s="148"/>
      <c r="U108" s="148"/>
      <c r="V108" s="148"/>
      <c r="W108" s="148"/>
      <c r="X108" s="148"/>
      <c r="Y108" s="148"/>
    </row>
    <row r="109" spans="3:25">
      <c r="C109" s="146">
        <f t="shared" si="12"/>
        <v>27</v>
      </c>
      <c r="D109" s="148" t="s">
        <v>438</v>
      </c>
      <c r="E109" s="148" t="s">
        <v>445</v>
      </c>
      <c r="F109" s="148">
        <v>90</v>
      </c>
      <c r="G109" s="148">
        <v>16.7</v>
      </c>
      <c r="H109" s="148">
        <v>5.5</v>
      </c>
      <c r="I109" s="148">
        <v>3.3</v>
      </c>
      <c r="J109" s="148">
        <v>1</v>
      </c>
      <c r="K109" s="148">
        <v>4.3</v>
      </c>
      <c r="L109" s="148" t="s">
        <v>1053</v>
      </c>
      <c r="P109" s="148"/>
      <c r="Q109" s="148"/>
      <c r="R109" s="148"/>
      <c r="S109" s="148"/>
      <c r="T109" s="148"/>
      <c r="U109" s="148"/>
      <c r="V109" s="148"/>
      <c r="W109" s="148"/>
      <c r="X109" s="148"/>
      <c r="Y109" s="148"/>
    </row>
    <row r="110" spans="3:25">
      <c r="C110" s="146">
        <f t="shared" si="12"/>
        <v>28</v>
      </c>
      <c r="D110" s="148" t="s">
        <v>438</v>
      </c>
      <c r="E110" s="148" t="s">
        <v>998</v>
      </c>
      <c r="F110" s="148">
        <v>90</v>
      </c>
      <c r="G110" s="148">
        <v>42.3</v>
      </c>
      <c r="H110" s="148">
        <v>5.5</v>
      </c>
      <c r="I110" s="148">
        <v>3.3</v>
      </c>
      <c r="J110" s="148">
        <v>1</v>
      </c>
      <c r="K110" s="148">
        <v>4.3</v>
      </c>
      <c r="L110" s="148" t="s">
        <v>1053</v>
      </c>
      <c r="P110" s="148">
        <v>63</v>
      </c>
      <c r="Q110" s="148">
        <v>75</v>
      </c>
      <c r="R110" s="148">
        <v>90</v>
      </c>
      <c r="S110" s="148">
        <v>110</v>
      </c>
      <c r="T110" s="148">
        <v>125</v>
      </c>
      <c r="U110" s="160">
        <v>140</v>
      </c>
      <c r="V110" s="148">
        <v>160</v>
      </c>
      <c r="W110" s="148">
        <v>200</v>
      </c>
      <c r="X110" s="146"/>
      <c r="Y110" s="146"/>
    </row>
    <row r="111" spans="3:25">
      <c r="C111" s="146">
        <f t="shared" si="12"/>
        <v>29</v>
      </c>
      <c r="D111" s="148" t="s">
        <v>603</v>
      </c>
      <c r="E111" s="148" t="s">
        <v>473</v>
      </c>
      <c r="F111" s="148">
        <v>90</v>
      </c>
      <c r="G111" s="148">
        <v>41.9</v>
      </c>
      <c r="H111" s="148">
        <v>5.5</v>
      </c>
      <c r="I111" s="148">
        <v>3.3</v>
      </c>
      <c r="J111" s="148">
        <v>1</v>
      </c>
      <c r="K111" s="148">
        <v>4.3</v>
      </c>
      <c r="L111" s="148" t="s">
        <v>1053</v>
      </c>
      <c r="P111" s="148">
        <f t="shared" ref="P111:W111" si="17">+SUMIF($I$6:$I$104,P110,$J$6:$J$109)</f>
        <v>0</v>
      </c>
      <c r="Q111" s="148">
        <f t="shared" si="17"/>
        <v>0</v>
      </c>
      <c r="R111" s="148">
        <f t="shared" si="17"/>
        <v>0</v>
      </c>
      <c r="S111" s="148">
        <f t="shared" si="17"/>
        <v>0</v>
      </c>
      <c r="T111" s="148">
        <f t="shared" si="17"/>
        <v>0</v>
      </c>
      <c r="U111" s="148">
        <f t="shared" si="17"/>
        <v>0</v>
      </c>
      <c r="V111" s="148">
        <f t="shared" si="17"/>
        <v>0</v>
      </c>
      <c r="W111" s="148">
        <f t="shared" si="17"/>
        <v>0</v>
      </c>
      <c r="X111" s="146">
        <f>+P111+Q111+R111+S111+T111+V111+W111+U111</f>
        <v>0</v>
      </c>
      <c r="Y111" s="146"/>
    </row>
    <row r="112" spans="3:25" ht="15.75">
      <c r="C112" s="146">
        <f t="shared" si="12"/>
        <v>30</v>
      </c>
      <c r="D112" s="148" t="s">
        <v>304</v>
      </c>
      <c r="E112" s="148" t="s">
        <v>327</v>
      </c>
      <c r="F112" s="148">
        <v>90</v>
      </c>
      <c r="G112" s="148">
        <v>17.8</v>
      </c>
      <c r="H112" s="148">
        <v>5.5</v>
      </c>
      <c r="I112" s="148">
        <v>3.3</v>
      </c>
      <c r="J112" s="148">
        <v>1</v>
      </c>
      <c r="K112" s="148">
        <v>4.3</v>
      </c>
      <c r="L112" s="148" t="s">
        <v>1053</v>
      </c>
      <c r="P112" s="479" t="s">
        <v>1055</v>
      </c>
      <c r="Q112" s="480"/>
      <c r="R112" s="480"/>
      <c r="S112" s="481"/>
      <c r="T112" s="482" t="s">
        <v>1056</v>
      </c>
      <c r="U112" s="483"/>
      <c r="V112" s="484"/>
      <c r="W112" s="477" t="s">
        <v>1057</v>
      </c>
      <c r="X112" s="477"/>
      <c r="Y112" s="477"/>
    </row>
    <row r="113" spans="3:25" ht="15.75">
      <c r="C113" s="146">
        <f t="shared" si="12"/>
        <v>31</v>
      </c>
      <c r="D113" s="148" t="s">
        <v>330</v>
      </c>
      <c r="E113" s="148" t="s">
        <v>315</v>
      </c>
      <c r="F113" s="148">
        <v>90</v>
      </c>
      <c r="G113" s="148">
        <v>120.3</v>
      </c>
      <c r="H113" s="148">
        <v>5.5</v>
      </c>
      <c r="I113" s="148">
        <v>3.3</v>
      </c>
      <c r="J113" s="148">
        <v>1</v>
      </c>
      <c r="K113" s="148">
        <v>4.3</v>
      </c>
      <c r="L113" s="148" t="s">
        <v>1053</v>
      </c>
      <c r="P113" s="161" t="s">
        <v>1058</v>
      </c>
      <c r="Q113" s="361"/>
      <c r="R113" s="362"/>
      <c r="S113" s="363"/>
      <c r="T113" s="146" t="s">
        <v>1058</v>
      </c>
      <c r="U113" s="477"/>
      <c r="V113" s="477"/>
      <c r="W113" s="146" t="s">
        <v>1058</v>
      </c>
      <c r="X113" s="477"/>
      <c r="Y113" s="477"/>
    </row>
    <row r="114" spans="3:25" ht="15.75">
      <c r="C114" s="146">
        <f t="shared" si="12"/>
        <v>32</v>
      </c>
      <c r="D114" s="148" t="s">
        <v>330</v>
      </c>
      <c r="E114" s="148" t="s">
        <v>315</v>
      </c>
      <c r="F114" s="148">
        <v>90</v>
      </c>
      <c r="G114" s="148">
        <v>200.1</v>
      </c>
      <c r="H114" s="148">
        <v>5.5</v>
      </c>
      <c r="I114" s="148">
        <v>3.3</v>
      </c>
      <c r="J114" s="148">
        <v>1</v>
      </c>
      <c r="K114" s="148">
        <v>4.3</v>
      </c>
      <c r="L114" s="148" t="s">
        <v>1053</v>
      </c>
      <c r="P114" s="161" t="s">
        <v>1059</v>
      </c>
      <c r="Q114" s="477"/>
      <c r="R114" s="477"/>
      <c r="S114" s="477"/>
      <c r="T114" s="146" t="s">
        <v>1059</v>
      </c>
      <c r="U114" s="477"/>
      <c r="V114" s="477"/>
      <c r="W114" s="146" t="s">
        <v>1059</v>
      </c>
      <c r="X114" s="477"/>
      <c r="Y114" s="477"/>
    </row>
    <row r="115" spans="3:25" ht="15.75">
      <c r="C115" s="146">
        <f t="shared" si="12"/>
        <v>33</v>
      </c>
      <c r="D115" s="148" t="s">
        <v>330</v>
      </c>
      <c r="E115" s="148" t="s">
        <v>315</v>
      </c>
      <c r="F115" s="148">
        <v>90</v>
      </c>
      <c r="G115" s="148">
        <v>41.8</v>
      </c>
      <c r="H115" s="148">
        <v>5.5</v>
      </c>
      <c r="I115" s="148">
        <v>3.3</v>
      </c>
      <c r="J115" s="148">
        <v>1</v>
      </c>
      <c r="K115" s="148">
        <v>4.3</v>
      </c>
      <c r="L115" s="148" t="s">
        <v>1053</v>
      </c>
      <c r="P115" s="161" t="s">
        <v>1060</v>
      </c>
      <c r="Q115" s="361"/>
      <c r="R115" s="362"/>
      <c r="S115" s="363"/>
      <c r="T115" s="146" t="s">
        <v>1060</v>
      </c>
      <c r="U115" s="477"/>
      <c r="V115" s="477"/>
      <c r="W115" s="146" t="s">
        <v>1060</v>
      </c>
      <c r="X115" s="477"/>
      <c r="Y115" s="477"/>
    </row>
    <row r="116" spans="3:25">
      <c r="C116" s="146">
        <f t="shared" si="12"/>
        <v>34</v>
      </c>
      <c r="D116" s="148" t="s">
        <v>613</v>
      </c>
      <c r="E116" s="148" t="s">
        <v>604</v>
      </c>
      <c r="F116" s="148">
        <v>90</v>
      </c>
      <c r="G116" s="148">
        <v>217.1</v>
      </c>
      <c r="H116" s="148">
        <v>5.5</v>
      </c>
      <c r="I116" s="148">
        <v>3.3</v>
      </c>
      <c r="J116" s="148">
        <v>1</v>
      </c>
      <c r="K116" s="148">
        <v>4.3</v>
      </c>
      <c r="L116" s="148" t="s">
        <v>1053</v>
      </c>
    </row>
    <row r="117" spans="3:25">
      <c r="C117" s="146">
        <f t="shared" si="12"/>
        <v>35</v>
      </c>
      <c r="D117" s="148" t="s">
        <v>613</v>
      </c>
      <c r="E117" s="148" t="s">
        <v>604</v>
      </c>
      <c r="F117" s="148">
        <v>90</v>
      </c>
      <c r="G117" s="148">
        <v>5.3</v>
      </c>
      <c r="H117" s="148">
        <v>5.5</v>
      </c>
      <c r="I117" s="148">
        <v>3.3</v>
      </c>
      <c r="J117" s="148">
        <v>1</v>
      </c>
      <c r="K117" s="148">
        <v>4.3</v>
      </c>
      <c r="L117" s="148" t="s">
        <v>1053</v>
      </c>
    </row>
    <row r="118" spans="3:25">
      <c r="C118" s="146">
        <f t="shared" si="12"/>
        <v>36</v>
      </c>
      <c r="D118" s="148" t="s">
        <v>855</v>
      </c>
      <c r="E118" s="148" t="s">
        <v>101</v>
      </c>
      <c r="F118" s="148">
        <v>75</v>
      </c>
      <c r="G118" s="148">
        <v>54.7</v>
      </c>
      <c r="H118" s="148">
        <v>5.5</v>
      </c>
      <c r="I118" s="148">
        <v>3.3</v>
      </c>
      <c r="J118" s="148">
        <v>1</v>
      </c>
      <c r="K118" s="148">
        <v>4.3</v>
      </c>
      <c r="L118" s="148" t="s">
        <v>1053</v>
      </c>
    </row>
    <row r="119" spans="3:25">
      <c r="C119" s="146">
        <f t="shared" si="12"/>
        <v>37</v>
      </c>
      <c r="D119" s="148" t="s">
        <v>1160</v>
      </c>
      <c r="E119" s="148" t="s">
        <v>1004</v>
      </c>
      <c r="F119" s="148">
        <v>75</v>
      </c>
      <c r="G119" s="148">
        <v>11.4</v>
      </c>
      <c r="H119" s="148">
        <v>5.5</v>
      </c>
      <c r="I119" s="148">
        <v>3.3</v>
      </c>
      <c r="J119" s="148">
        <v>1</v>
      </c>
      <c r="K119" s="148">
        <v>4.3</v>
      </c>
      <c r="L119" s="148" t="s">
        <v>1053</v>
      </c>
    </row>
    <row r="120" spans="3:25">
      <c r="C120" s="146">
        <f t="shared" si="12"/>
        <v>38</v>
      </c>
      <c r="D120" s="148" t="s">
        <v>314</v>
      </c>
      <c r="E120" s="148" t="s">
        <v>1160</v>
      </c>
      <c r="F120" s="148">
        <v>75</v>
      </c>
      <c r="G120" s="148">
        <v>54.7</v>
      </c>
      <c r="H120" s="148">
        <v>5.5</v>
      </c>
      <c r="I120" s="148">
        <v>3.3</v>
      </c>
      <c r="J120" s="148">
        <v>1</v>
      </c>
      <c r="K120" s="148">
        <v>4.3</v>
      </c>
      <c r="L120" s="148" t="s">
        <v>1053</v>
      </c>
    </row>
    <row r="121" spans="3:25">
      <c r="C121" s="146">
        <f t="shared" si="12"/>
        <v>39</v>
      </c>
      <c r="D121" s="148" t="s">
        <v>327</v>
      </c>
      <c r="E121" s="148" t="s">
        <v>111</v>
      </c>
      <c r="F121" s="148">
        <v>75</v>
      </c>
      <c r="G121" s="148">
        <v>22.8</v>
      </c>
      <c r="H121" s="148">
        <v>5.5</v>
      </c>
      <c r="I121" s="148">
        <v>3.3</v>
      </c>
      <c r="J121" s="148">
        <v>1</v>
      </c>
      <c r="K121" s="148">
        <v>4.3</v>
      </c>
      <c r="L121" s="148" t="s">
        <v>1053</v>
      </c>
    </row>
    <row r="122" spans="3:25">
      <c r="C122" s="146">
        <f t="shared" si="12"/>
        <v>40</v>
      </c>
      <c r="D122" s="148" t="s">
        <v>335</v>
      </c>
      <c r="E122" s="148" t="s">
        <v>300</v>
      </c>
      <c r="F122" s="148">
        <v>75</v>
      </c>
      <c r="G122" s="148">
        <v>24.3</v>
      </c>
      <c r="H122" s="148">
        <v>5.5</v>
      </c>
      <c r="I122" s="148">
        <v>3.3</v>
      </c>
      <c r="J122" s="148">
        <v>1</v>
      </c>
      <c r="K122" s="148">
        <v>4.3</v>
      </c>
      <c r="L122" s="148" t="s">
        <v>1053</v>
      </c>
    </row>
    <row r="123" spans="3:25">
      <c r="C123" s="146">
        <f t="shared" si="12"/>
        <v>41</v>
      </c>
      <c r="D123" s="148" t="s">
        <v>883</v>
      </c>
      <c r="E123" s="148" t="s">
        <v>697</v>
      </c>
      <c r="F123" s="148">
        <v>75</v>
      </c>
      <c r="G123" s="148">
        <v>55.6</v>
      </c>
      <c r="H123" s="148">
        <v>5.5</v>
      </c>
      <c r="I123" s="148">
        <v>3.3</v>
      </c>
      <c r="J123" s="148">
        <v>1</v>
      </c>
      <c r="K123" s="148">
        <v>4.3</v>
      </c>
      <c r="L123" s="148" t="s">
        <v>1053</v>
      </c>
    </row>
    <row r="124" spans="3:25">
      <c r="C124" s="146">
        <f t="shared" si="12"/>
        <v>42</v>
      </c>
      <c r="D124" s="148" t="s">
        <v>604</v>
      </c>
      <c r="E124" s="148" t="s">
        <v>303</v>
      </c>
      <c r="F124" s="148">
        <v>63</v>
      </c>
      <c r="G124" s="148">
        <v>67.8</v>
      </c>
      <c r="H124" s="148">
        <v>5.5</v>
      </c>
      <c r="I124" s="148">
        <v>3.3</v>
      </c>
      <c r="J124" s="148">
        <v>1</v>
      </c>
      <c r="K124" s="148">
        <v>4.3</v>
      </c>
      <c r="L124" s="148" t="s">
        <v>1053</v>
      </c>
    </row>
    <row r="125" spans="3:25">
      <c r="C125" s="146">
        <f t="shared" si="12"/>
        <v>43</v>
      </c>
      <c r="D125" s="148" t="s">
        <v>604</v>
      </c>
      <c r="E125" s="148" t="s">
        <v>303</v>
      </c>
      <c r="F125" s="148">
        <v>63</v>
      </c>
      <c r="G125" s="148">
        <v>37.200000000000003</v>
      </c>
      <c r="H125" s="148">
        <v>5.5</v>
      </c>
      <c r="I125" s="148">
        <v>3.3</v>
      </c>
      <c r="J125" s="148">
        <v>1</v>
      </c>
      <c r="K125" s="148">
        <v>4.3</v>
      </c>
      <c r="L125" s="148" t="s">
        <v>1053</v>
      </c>
    </row>
    <row r="126" spans="3:25" ht="15.75">
      <c r="C126" s="208" t="s">
        <v>1055</v>
      </c>
      <c r="D126" s="208"/>
      <c r="E126" s="208"/>
      <c r="F126" s="208"/>
      <c r="G126" s="284" t="s">
        <v>1056</v>
      </c>
      <c r="H126" s="284"/>
      <c r="I126" s="284"/>
      <c r="J126" s="202"/>
      <c r="K126" s="202" t="s">
        <v>1057</v>
      </c>
      <c r="L126" s="202"/>
    </row>
    <row r="127" spans="3:25" ht="15.75">
      <c r="C127" s="283" t="s">
        <v>1058</v>
      </c>
      <c r="D127" s="283"/>
      <c r="E127" s="283"/>
      <c r="F127" s="283"/>
      <c r="G127" s="284" t="s">
        <v>1058</v>
      </c>
      <c r="H127" s="284"/>
      <c r="I127" s="284"/>
      <c r="J127" s="284"/>
      <c r="K127" s="284" t="s">
        <v>1058</v>
      </c>
      <c r="L127" s="284"/>
    </row>
    <row r="128" spans="3:25" ht="15.75">
      <c r="C128" s="283" t="s">
        <v>1059</v>
      </c>
      <c r="D128" s="283"/>
      <c r="E128" s="283"/>
      <c r="F128" s="283"/>
      <c r="G128" s="284" t="s">
        <v>1059</v>
      </c>
      <c r="H128" s="284"/>
      <c r="I128" s="284"/>
      <c r="J128" s="284"/>
      <c r="K128" s="284" t="s">
        <v>1059</v>
      </c>
      <c r="L128" s="284"/>
    </row>
    <row r="129" spans="3:12" ht="15.75">
      <c r="C129" s="283" t="s">
        <v>1060</v>
      </c>
      <c r="D129" s="283"/>
      <c r="E129" s="283"/>
      <c r="F129" s="283"/>
      <c r="G129" s="284" t="s">
        <v>1060</v>
      </c>
      <c r="H129" s="284"/>
      <c r="I129" s="284"/>
      <c r="J129" s="284"/>
      <c r="K129" s="284" t="s">
        <v>1060</v>
      </c>
      <c r="L129" s="284"/>
    </row>
  </sheetData>
  <mergeCells count="57">
    <mergeCell ref="E81:J81"/>
    <mergeCell ref="C128:F128"/>
    <mergeCell ref="G128:J128"/>
    <mergeCell ref="E78:L78"/>
    <mergeCell ref="C79:D79"/>
    <mergeCell ref="E79:L79"/>
    <mergeCell ref="C80:D80"/>
    <mergeCell ref="E80:L80"/>
    <mergeCell ref="K128:L128"/>
    <mergeCell ref="Q114:S114"/>
    <mergeCell ref="U114:V114"/>
    <mergeCell ref="X114:Y114"/>
    <mergeCell ref="Q115:S115"/>
    <mergeCell ref="U115:V115"/>
    <mergeCell ref="X115:Y115"/>
    <mergeCell ref="P2:Y2"/>
    <mergeCell ref="P112:S112"/>
    <mergeCell ref="T112:V112"/>
    <mergeCell ref="W112:Y112"/>
    <mergeCell ref="Q113:S113"/>
    <mergeCell ref="U113:V113"/>
    <mergeCell ref="X113:Y113"/>
    <mergeCell ref="C5:D5"/>
    <mergeCell ref="E5:L5"/>
    <mergeCell ref="C6:D6"/>
    <mergeCell ref="E6:L6"/>
    <mergeCell ref="C7:D7"/>
    <mergeCell ref="E7:J7"/>
    <mergeCell ref="C2:D2"/>
    <mergeCell ref="E2:L2"/>
    <mergeCell ref="C3:D3"/>
    <mergeCell ref="E3:L3"/>
    <mergeCell ref="C4:D4"/>
    <mergeCell ref="E4:L4"/>
    <mergeCell ref="G70:I70"/>
    <mergeCell ref="C71:F71"/>
    <mergeCell ref="G71:J71"/>
    <mergeCell ref="K71:L71"/>
    <mergeCell ref="C72:F72"/>
    <mergeCell ref="G72:J72"/>
    <mergeCell ref="K72:L72"/>
    <mergeCell ref="C129:F129"/>
    <mergeCell ref="G129:J129"/>
    <mergeCell ref="K129:L129"/>
    <mergeCell ref="K73:L73"/>
    <mergeCell ref="G126:I126"/>
    <mergeCell ref="C127:F127"/>
    <mergeCell ref="G127:J127"/>
    <mergeCell ref="K127:L127"/>
    <mergeCell ref="C73:F73"/>
    <mergeCell ref="G73:J73"/>
    <mergeCell ref="C76:D76"/>
    <mergeCell ref="E76:L76"/>
    <mergeCell ref="C77:D77"/>
    <mergeCell ref="E77:L77"/>
    <mergeCell ref="C78:D78"/>
    <mergeCell ref="C81:D8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Y158"/>
  <sheetViews>
    <sheetView topLeftCell="A163" workbookViewId="0">
      <selection activeCell="C155" sqref="C155:L158"/>
    </sheetView>
  </sheetViews>
  <sheetFormatPr defaultRowHeight="15"/>
  <cols>
    <col min="4" max="4" width="21.42578125" customWidth="1"/>
    <col min="5" max="5" width="15.28515625" customWidth="1"/>
    <col min="6" max="6" width="12.42578125" customWidth="1"/>
    <col min="7" max="7" width="15.5703125" customWidth="1"/>
    <col min="8" max="8" width="15.42578125" customWidth="1"/>
    <col min="9" max="9" width="14.28515625" customWidth="1"/>
    <col min="10" max="10" width="12.7109375" customWidth="1"/>
    <col min="11" max="11" width="40.7109375" bestFit="1" customWidth="1"/>
    <col min="12" max="12" width="14.28515625" customWidth="1"/>
  </cols>
  <sheetData>
    <row r="2" spans="3:25" ht="18.75">
      <c r="C2" s="285" t="s">
        <v>1032</v>
      </c>
      <c r="D2" s="285"/>
      <c r="E2" s="285" t="s">
        <v>1033</v>
      </c>
      <c r="F2" s="285"/>
      <c r="G2" s="285"/>
      <c r="H2" s="285"/>
      <c r="I2" s="285"/>
      <c r="J2" s="285"/>
      <c r="K2" s="285"/>
      <c r="L2" s="285"/>
    </row>
    <row r="3" spans="3:25" ht="18.75">
      <c r="C3" s="285" t="s">
        <v>1034</v>
      </c>
      <c r="D3" s="285"/>
      <c r="E3" s="285" t="s">
        <v>1035</v>
      </c>
      <c r="F3" s="285"/>
      <c r="G3" s="285"/>
      <c r="H3" s="285"/>
      <c r="I3" s="285"/>
      <c r="J3" s="285"/>
      <c r="K3" s="285"/>
      <c r="L3" s="285"/>
    </row>
    <row r="4" spans="3:25" ht="18.75">
      <c r="C4" s="285" t="s">
        <v>1036</v>
      </c>
      <c r="D4" s="285"/>
      <c r="E4" s="285" t="s">
        <v>1037</v>
      </c>
      <c r="F4" s="285"/>
      <c r="G4" s="285"/>
      <c r="H4" s="285"/>
      <c r="I4" s="285"/>
      <c r="J4" s="285"/>
      <c r="K4" s="285"/>
      <c r="L4" s="285"/>
    </row>
    <row r="5" spans="3:25" ht="18.75">
      <c r="C5" s="285" t="s">
        <v>1038</v>
      </c>
      <c r="D5" s="285"/>
      <c r="E5" s="285" t="s">
        <v>1039</v>
      </c>
      <c r="F5" s="285"/>
      <c r="G5" s="285"/>
      <c r="H5" s="285"/>
      <c r="I5" s="285"/>
      <c r="J5" s="285"/>
      <c r="K5" s="285"/>
      <c r="L5" s="285"/>
    </row>
    <row r="6" spans="3:25" ht="18.75">
      <c r="C6" s="285" t="s">
        <v>1040</v>
      </c>
      <c r="D6" s="285"/>
      <c r="E6" s="285" t="s">
        <v>1041</v>
      </c>
      <c r="F6" s="285"/>
      <c r="G6" s="285"/>
      <c r="H6" s="285"/>
      <c r="I6" s="285"/>
      <c r="J6" s="285"/>
      <c r="K6" s="285"/>
      <c r="L6" s="285"/>
    </row>
    <row r="7" spans="3:25" ht="18.75">
      <c r="C7" s="285" t="s">
        <v>1042</v>
      </c>
      <c r="D7" s="285"/>
      <c r="E7" s="285" t="s">
        <v>1161</v>
      </c>
      <c r="F7" s="285"/>
      <c r="G7" s="285"/>
      <c r="H7" s="285"/>
      <c r="I7" s="285"/>
      <c r="J7" s="285"/>
      <c r="K7" s="156" t="s">
        <v>1108</v>
      </c>
      <c r="L7" s="156"/>
    </row>
    <row r="8" spans="3:25" ht="63.75" customHeight="1">
      <c r="C8" s="154" t="s">
        <v>1044</v>
      </c>
      <c r="D8" s="154" t="s">
        <v>69</v>
      </c>
      <c r="E8" s="154" t="s">
        <v>70</v>
      </c>
      <c r="F8" s="154" t="s">
        <v>1045</v>
      </c>
      <c r="G8" s="154" t="s">
        <v>1046</v>
      </c>
      <c r="H8" s="154" t="s">
        <v>1047</v>
      </c>
      <c r="I8" s="154" t="s">
        <v>1048</v>
      </c>
      <c r="J8" s="132" t="s">
        <v>1049</v>
      </c>
      <c r="K8" s="133" t="s">
        <v>56</v>
      </c>
      <c r="L8" s="154" t="s">
        <v>1050</v>
      </c>
      <c r="P8" s="163"/>
      <c r="Q8" s="163"/>
      <c r="R8" s="163"/>
      <c r="S8" s="163"/>
      <c r="T8" s="163"/>
      <c r="U8" s="163"/>
      <c r="V8" s="163"/>
      <c r="W8" s="163"/>
      <c r="X8" s="163"/>
      <c r="Y8" s="163"/>
    </row>
    <row r="9" spans="3:25">
      <c r="C9" s="157">
        <v>1</v>
      </c>
      <c r="D9" s="157" t="s">
        <v>1052</v>
      </c>
      <c r="E9" s="157" t="s">
        <v>352</v>
      </c>
      <c r="F9" s="157">
        <v>110</v>
      </c>
      <c r="G9" s="157">
        <v>282.3</v>
      </c>
      <c r="H9" s="157">
        <v>6</v>
      </c>
      <c r="I9" s="157">
        <v>3</v>
      </c>
      <c r="J9" s="157">
        <v>1</v>
      </c>
      <c r="K9" s="157">
        <v>4</v>
      </c>
      <c r="L9" s="157" t="s">
        <v>1053</v>
      </c>
      <c r="P9" s="152"/>
      <c r="Q9" s="163"/>
      <c r="R9" s="163"/>
      <c r="S9" s="163"/>
      <c r="T9" s="163"/>
      <c r="U9" s="163"/>
      <c r="V9" s="163"/>
      <c r="W9" s="152"/>
      <c r="X9" s="164"/>
      <c r="Y9" s="152"/>
    </row>
    <row r="10" spans="3:25">
      <c r="C10" s="157">
        <f>1+C9</f>
        <v>2</v>
      </c>
      <c r="D10" s="157" t="s">
        <v>1052</v>
      </c>
      <c r="E10" s="157" t="s">
        <v>352</v>
      </c>
      <c r="F10" s="157">
        <v>110</v>
      </c>
      <c r="G10" s="157">
        <v>46.7</v>
      </c>
      <c r="H10" s="157">
        <v>6</v>
      </c>
      <c r="I10" s="157">
        <v>3</v>
      </c>
      <c r="J10" s="157">
        <v>1</v>
      </c>
      <c r="K10" s="157">
        <v>4</v>
      </c>
      <c r="L10" s="157" t="s">
        <v>1053</v>
      </c>
      <c r="P10" s="152"/>
      <c r="Q10" s="163"/>
      <c r="R10" s="163"/>
      <c r="S10" s="163"/>
      <c r="T10" s="163"/>
      <c r="U10" s="163"/>
      <c r="V10" s="163"/>
      <c r="W10" s="152"/>
      <c r="X10" s="164"/>
      <c r="Y10" s="152"/>
    </row>
    <row r="11" spans="3:25">
      <c r="C11" s="157">
        <f t="shared" ref="C11:C57" si="0">1+C10</f>
        <v>3</v>
      </c>
      <c r="D11" s="157" t="s">
        <v>352</v>
      </c>
      <c r="E11" s="157" t="s">
        <v>272</v>
      </c>
      <c r="F11" s="157">
        <v>90</v>
      </c>
      <c r="G11" s="157">
        <v>55.8</v>
      </c>
      <c r="H11" s="157">
        <v>6</v>
      </c>
      <c r="I11" s="157">
        <v>3</v>
      </c>
      <c r="J11" s="157">
        <v>1</v>
      </c>
      <c r="K11" s="157">
        <v>4</v>
      </c>
      <c r="L11" s="157" t="s">
        <v>1053</v>
      </c>
      <c r="P11" s="152"/>
      <c r="Q11" s="163"/>
      <c r="R11" s="163"/>
      <c r="S11" s="163"/>
      <c r="T11" s="163"/>
      <c r="U11" s="163"/>
      <c r="V11" s="163"/>
      <c r="W11" s="152"/>
      <c r="X11" s="164"/>
      <c r="Y11" s="152"/>
    </row>
    <row r="12" spans="3:25">
      <c r="C12" s="157">
        <f t="shared" si="0"/>
        <v>4</v>
      </c>
      <c r="D12" s="157" t="s">
        <v>272</v>
      </c>
      <c r="E12" s="157" t="s">
        <v>701</v>
      </c>
      <c r="F12" s="157">
        <v>90</v>
      </c>
      <c r="G12" s="157">
        <v>45.4</v>
      </c>
      <c r="H12" s="157">
        <v>6</v>
      </c>
      <c r="I12" s="157">
        <v>3</v>
      </c>
      <c r="J12" s="157">
        <v>1</v>
      </c>
      <c r="K12" s="157">
        <v>4</v>
      </c>
      <c r="L12" s="157" t="s">
        <v>1053</v>
      </c>
      <c r="P12" s="152"/>
      <c r="Q12" s="163"/>
      <c r="R12" s="163"/>
      <c r="S12" s="163"/>
      <c r="T12" s="163"/>
      <c r="U12" s="163"/>
      <c r="V12" s="163"/>
      <c r="W12" s="152"/>
      <c r="X12" s="164"/>
      <c r="Y12" s="152"/>
    </row>
    <row r="13" spans="3:25">
      <c r="C13" s="157">
        <f t="shared" si="0"/>
        <v>5</v>
      </c>
      <c r="D13" s="157" t="s">
        <v>701</v>
      </c>
      <c r="E13" s="157" t="s">
        <v>689</v>
      </c>
      <c r="F13" s="157">
        <v>90</v>
      </c>
      <c r="G13" s="157">
        <v>67.2</v>
      </c>
      <c r="H13" s="157">
        <v>6</v>
      </c>
      <c r="I13" s="157">
        <v>3</v>
      </c>
      <c r="J13" s="157">
        <v>1</v>
      </c>
      <c r="K13" s="157">
        <v>4</v>
      </c>
      <c r="L13" s="157" t="s">
        <v>1053</v>
      </c>
      <c r="P13" s="152"/>
      <c r="Q13" s="163"/>
      <c r="R13" s="163"/>
      <c r="S13" s="163"/>
      <c r="T13" s="163"/>
      <c r="U13" s="163"/>
      <c r="V13" s="163"/>
      <c r="W13" s="152"/>
      <c r="X13" s="164"/>
      <c r="Y13" s="152"/>
    </row>
    <row r="14" spans="3:25">
      <c r="C14" s="157">
        <f t="shared" si="0"/>
        <v>6</v>
      </c>
      <c r="D14" s="157" t="s">
        <v>689</v>
      </c>
      <c r="E14" s="157" t="s">
        <v>383</v>
      </c>
      <c r="F14" s="157">
        <v>90</v>
      </c>
      <c r="G14" s="157">
        <v>190</v>
      </c>
      <c r="H14" s="157">
        <v>6</v>
      </c>
      <c r="I14" s="157">
        <v>3</v>
      </c>
      <c r="J14" s="157">
        <v>1</v>
      </c>
      <c r="K14" s="157">
        <v>4</v>
      </c>
      <c r="L14" s="157" t="s">
        <v>1053</v>
      </c>
      <c r="P14" s="152"/>
      <c r="Q14" s="163"/>
      <c r="R14" s="163"/>
      <c r="S14" s="163"/>
      <c r="T14" s="163"/>
      <c r="U14" s="163"/>
      <c r="V14" s="163"/>
      <c r="W14" s="152"/>
      <c r="X14" s="164"/>
      <c r="Y14" s="152"/>
    </row>
    <row r="15" spans="3:25">
      <c r="C15" s="157">
        <f t="shared" si="0"/>
        <v>7</v>
      </c>
      <c r="D15" s="157" t="s">
        <v>417</v>
      </c>
      <c r="E15" s="157" t="s">
        <v>603</v>
      </c>
      <c r="F15" s="157">
        <v>90</v>
      </c>
      <c r="G15" s="157">
        <v>137.1</v>
      </c>
      <c r="H15" s="157">
        <v>6</v>
      </c>
      <c r="I15" s="157">
        <v>3</v>
      </c>
      <c r="J15" s="157">
        <v>1</v>
      </c>
      <c r="K15" s="157">
        <v>4</v>
      </c>
      <c r="L15" s="157" t="s">
        <v>1053</v>
      </c>
      <c r="P15" s="152"/>
      <c r="Q15" s="163"/>
      <c r="R15" s="163"/>
      <c r="S15" s="163"/>
      <c r="T15" s="163"/>
      <c r="U15" s="163"/>
      <c r="V15" s="163"/>
      <c r="W15" s="152"/>
      <c r="X15" s="164"/>
      <c r="Y15" s="152"/>
    </row>
    <row r="16" spans="3:25">
      <c r="C16" s="157">
        <f t="shared" si="0"/>
        <v>8</v>
      </c>
      <c r="D16" s="157" t="s">
        <v>312</v>
      </c>
      <c r="E16" s="157" t="s">
        <v>423</v>
      </c>
      <c r="F16" s="157">
        <v>63</v>
      </c>
      <c r="G16" s="157">
        <v>42.6</v>
      </c>
      <c r="H16" s="157">
        <v>6</v>
      </c>
      <c r="I16" s="157">
        <v>3</v>
      </c>
      <c r="J16" s="157">
        <v>1</v>
      </c>
      <c r="K16" s="157">
        <v>4</v>
      </c>
      <c r="L16" s="157" t="s">
        <v>1053</v>
      </c>
      <c r="P16" s="152"/>
      <c r="Q16" s="163"/>
      <c r="R16" s="163"/>
      <c r="S16" s="163"/>
      <c r="T16" s="163"/>
      <c r="U16" s="163"/>
      <c r="V16" s="163"/>
      <c r="W16" s="152"/>
      <c r="X16" s="164"/>
      <c r="Y16" s="152"/>
    </row>
    <row r="17" spans="3:25">
      <c r="C17" s="157">
        <f t="shared" si="0"/>
        <v>9</v>
      </c>
      <c r="D17" s="157" t="s">
        <v>312</v>
      </c>
      <c r="E17" s="157" t="s">
        <v>423</v>
      </c>
      <c r="F17" s="157">
        <v>63</v>
      </c>
      <c r="G17" s="157">
        <v>3</v>
      </c>
      <c r="H17" s="157">
        <v>6</v>
      </c>
      <c r="I17" s="157">
        <v>3</v>
      </c>
      <c r="J17" s="157">
        <v>1</v>
      </c>
      <c r="K17" s="157">
        <v>4</v>
      </c>
      <c r="L17" s="157" t="s">
        <v>1053</v>
      </c>
      <c r="P17" s="152"/>
      <c r="Q17" s="163"/>
      <c r="R17" s="163"/>
      <c r="S17" s="163"/>
      <c r="T17" s="163"/>
      <c r="U17" s="163"/>
      <c r="V17" s="163"/>
      <c r="W17" s="152"/>
      <c r="X17" s="164"/>
      <c r="Y17" s="152"/>
    </row>
    <row r="18" spans="3:25">
      <c r="C18" s="157">
        <f t="shared" si="0"/>
        <v>10</v>
      </c>
      <c r="D18" s="157" t="s">
        <v>612</v>
      </c>
      <c r="E18" s="157" t="s">
        <v>395</v>
      </c>
      <c r="F18" s="157">
        <v>63</v>
      </c>
      <c r="G18" s="157">
        <v>157.69999999999999</v>
      </c>
      <c r="H18" s="157">
        <v>6</v>
      </c>
      <c r="I18" s="157">
        <v>3</v>
      </c>
      <c r="J18" s="157">
        <v>1</v>
      </c>
      <c r="K18" s="157">
        <v>4</v>
      </c>
      <c r="L18" s="157" t="s">
        <v>1053</v>
      </c>
      <c r="P18" s="152"/>
      <c r="Q18" s="163"/>
      <c r="R18" s="163"/>
      <c r="S18" s="163"/>
      <c r="T18" s="163"/>
      <c r="U18" s="163"/>
      <c r="V18" s="163"/>
      <c r="W18" s="152"/>
      <c r="X18" s="164"/>
      <c r="Y18" s="152"/>
    </row>
    <row r="19" spans="3:25">
      <c r="C19" s="157">
        <f t="shared" si="0"/>
        <v>11</v>
      </c>
      <c r="D19" s="157" t="s">
        <v>395</v>
      </c>
      <c r="E19" s="157" t="s">
        <v>714</v>
      </c>
      <c r="F19" s="157">
        <v>63</v>
      </c>
      <c r="G19" s="157">
        <v>184.8</v>
      </c>
      <c r="H19" s="157">
        <v>6</v>
      </c>
      <c r="I19" s="157">
        <v>3</v>
      </c>
      <c r="J19" s="157">
        <v>1</v>
      </c>
      <c r="K19" s="157">
        <v>4</v>
      </c>
      <c r="L19" s="157" t="s">
        <v>1053</v>
      </c>
      <c r="P19" s="152"/>
      <c r="Q19" s="163"/>
      <c r="R19" s="163"/>
      <c r="S19" s="163"/>
      <c r="T19" s="163"/>
      <c r="U19" s="163"/>
      <c r="V19" s="163"/>
      <c r="W19" s="152"/>
      <c r="X19" s="164"/>
      <c r="Y19" s="152"/>
    </row>
    <row r="20" spans="3:25">
      <c r="C20" s="157">
        <f t="shared" si="0"/>
        <v>12</v>
      </c>
      <c r="D20" s="157" t="s">
        <v>714</v>
      </c>
      <c r="E20" s="157" t="s">
        <v>713</v>
      </c>
      <c r="F20" s="157">
        <v>63</v>
      </c>
      <c r="G20" s="157">
        <v>61.9</v>
      </c>
      <c r="H20" s="157">
        <v>6</v>
      </c>
      <c r="I20" s="157">
        <v>3</v>
      </c>
      <c r="J20" s="157">
        <v>1</v>
      </c>
      <c r="K20" s="157">
        <v>4</v>
      </c>
      <c r="L20" s="157" t="s">
        <v>1053</v>
      </c>
      <c r="P20" s="152"/>
      <c r="Q20" s="163"/>
      <c r="R20" s="163"/>
      <c r="S20" s="163"/>
      <c r="T20" s="163"/>
      <c r="U20" s="163"/>
      <c r="V20" s="163"/>
      <c r="W20" s="152"/>
      <c r="X20" s="164"/>
      <c r="Y20" s="152"/>
    </row>
    <row r="21" spans="3:25">
      <c r="C21" s="157">
        <f t="shared" si="0"/>
        <v>13</v>
      </c>
      <c r="D21" s="157" t="s">
        <v>395</v>
      </c>
      <c r="E21" s="157" t="s">
        <v>385</v>
      </c>
      <c r="F21" s="157">
        <v>63</v>
      </c>
      <c r="G21" s="157">
        <v>226.7</v>
      </c>
      <c r="H21" s="157">
        <v>6</v>
      </c>
      <c r="I21" s="157">
        <v>3</v>
      </c>
      <c r="J21" s="157">
        <v>1</v>
      </c>
      <c r="K21" s="157">
        <v>4</v>
      </c>
      <c r="L21" s="157" t="s">
        <v>1053</v>
      </c>
      <c r="P21" s="152"/>
      <c r="Q21" s="163"/>
      <c r="R21" s="163"/>
      <c r="S21" s="163"/>
      <c r="T21" s="163"/>
      <c r="U21" s="163"/>
      <c r="V21" s="163"/>
      <c r="W21" s="152"/>
      <c r="X21" s="164"/>
      <c r="Y21" s="152"/>
    </row>
    <row r="22" spans="3:25">
      <c r="C22" s="157">
        <f t="shared" si="0"/>
        <v>14</v>
      </c>
      <c r="D22" s="157" t="s">
        <v>385</v>
      </c>
      <c r="E22" s="157" t="s">
        <v>1138</v>
      </c>
      <c r="F22" s="157">
        <v>63</v>
      </c>
      <c r="G22" s="157">
        <v>236.9</v>
      </c>
      <c r="H22" s="157">
        <v>6</v>
      </c>
      <c r="I22" s="157">
        <v>3</v>
      </c>
      <c r="J22" s="157">
        <v>1</v>
      </c>
      <c r="K22" s="157">
        <v>4</v>
      </c>
      <c r="L22" s="157" t="s">
        <v>1053</v>
      </c>
      <c r="P22" s="152"/>
      <c r="Q22" s="163"/>
      <c r="R22" s="163"/>
      <c r="S22" s="163"/>
      <c r="T22" s="163"/>
      <c r="U22" s="163"/>
      <c r="V22" s="163"/>
      <c r="W22" s="152"/>
      <c r="X22" s="164"/>
      <c r="Y22" s="152"/>
    </row>
    <row r="23" spans="3:25">
      <c r="C23" s="157">
        <f t="shared" si="0"/>
        <v>15</v>
      </c>
      <c r="D23" s="157" t="s">
        <v>385</v>
      </c>
      <c r="E23" s="157" t="s">
        <v>1138</v>
      </c>
      <c r="F23" s="157">
        <v>63</v>
      </c>
      <c r="G23" s="157">
        <v>3.1</v>
      </c>
      <c r="H23" s="157">
        <v>6</v>
      </c>
      <c r="I23" s="157">
        <v>3</v>
      </c>
      <c r="J23" s="157">
        <v>1</v>
      </c>
      <c r="K23" s="157">
        <v>4</v>
      </c>
      <c r="L23" s="157" t="s">
        <v>1053</v>
      </c>
      <c r="P23" s="152"/>
      <c r="Q23" s="163"/>
      <c r="R23" s="163"/>
      <c r="S23" s="163"/>
      <c r="T23" s="163"/>
      <c r="U23" s="163"/>
      <c r="V23" s="163"/>
      <c r="W23" s="152"/>
      <c r="X23" s="164"/>
      <c r="Y23" s="152"/>
    </row>
    <row r="24" spans="3:25">
      <c r="C24" s="157">
        <f t="shared" si="0"/>
        <v>16</v>
      </c>
      <c r="D24" s="157" t="s">
        <v>1138</v>
      </c>
      <c r="E24" s="157" t="s">
        <v>621</v>
      </c>
      <c r="F24" s="157">
        <v>63</v>
      </c>
      <c r="G24" s="157">
        <v>4.8</v>
      </c>
      <c r="H24" s="157">
        <v>6</v>
      </c>
      <c r="I24" s="157">
        <v>3</v>
      </c>
      <c r="J24" s="157">
        <v>1</v>
      </c>
      <c r="K24" s="157">
        <v>4</v>
      </c>
      <c r="L24" s="157" t="s">
        <v>1053</v>
      </c>
      <c r="P24" s="152"/>
      <c r="Q24" s="163"/>
      <c r="R24" s="163"/>
      <c r="S24" s="163"/>
      <c r="T24" s="163"/>
      <c r="U24" s="163"/>
      <c r="V24" s="163"/>
      <c r="W24" s="152"/>
      <c r="X24" s="164"/>
      <c r="Y24" s="152"/>
    </row>
    <row r="25" spans="3:25">
      <c r="C25" s="157">
        <f t="shared" si="0"/>
        <v>17</v>
      </c>
      <c r="D25" s="157" t="s">
        <v>1138</v>
      </c>
      <c r="E25" s="157" t="s">
        <v>621</v>
      </c>
      <c r="F25" s="157">
        <v>63</v>
      </c>
      <c r="G25" s="157">
        <v>185.5</v>
      </c>
      <c r="H25" s="157">
        <v>6</v>
      </c>
      <c r="I25" s="157">
        <v>3</v>
      </c>
      <c r="J25" s="157">
        <v>1</v>
      </c>
      <c r="K25" s="157">
        <v>4</v>
      </c>
      <c r="L25" s="157" t="s">
        <v>1053</v>
      </c>
      <c r="P25" s="152"/>
      <c r="Q25" s="163"/>
      <c r="R25" s="163"/>
      <c r="S25" s="163"/>
      <c r="T25" s="163"/>
      <c r="U25" s="163"/>
      <c r="V25" s="163"/>
      <c r="W25" s="152"/>
      <c r="X25" s="164"/>
      <c r="Y25" s="152"/>
    </row>
    <row r="26" spans="3:25">
      <c r="C26" s="157">
        <f t="shared" si="0"/>
        <v>18</v>
      </c>
      <c r="D26" s="157" t="s">
        <v>1138</v>
      </c>
      <c r="E26" s="157" t="s">
        <v>621</v>
      </c>
      <c r="F26" s="157">
        <v>63</v>
      </c>
      <c r="G26" s="157">
        <v>7</v>
      </c>
      <c r="H26" s="157">
        <v>6</v>
      </c>
      <c r="I26" s="157">
        <v>3</v>
      </c>
      <c r="J26" s="157">
        <v>1</v>
      </c>
      <c r="K26" s="157">
        <v>4</v>
      </c>
      <c r="L26" s="157" t="s">
        <v>1053</v>
      </c>
      <c r="P26" s="152"/>
      <c r="Q26" s="163"/>
      <c r="R26" s="163"/>
      <c r="S26" s="163"/>
      <c r="T26" s="163"/>
      <c r="U26" s="163"/>
      <c r="V26" s="163"/>
      <c r="W26" s="152"/>
      <c r="X26" s="164"/>
      <c r="Y26" s="152"/>
    </row>
    <row r="27" spans="3:25">
      <c r="C27" s="157">
        <f t="shared" si="0"/>
        <v>19</v>
      </c>
      <c r="D27" s="157" t="s">
        <v>1138</v>
      </c>
      <c r="E27" s="157" t="s">
        <v>621</v>
      </c>
      <c r="F27" s="157">
        <v>63</v>
      </c>
      <c r="G27" s="157">
        <v>122</v>
      </c>
      <c r="H27" s="157">
        <v>6</v>
      </c>
      <c r="I27" s="157">
        <v>3</v>
      </c>
      <c r="J27" s="157">
        <v>1</v>
      </c>
      <c r="K27" s="157">
        <v>4</v>
      </c>
      <c r="L27" s="157" t="s">
        <v>1053</v>
      </c>
      <c r="P27" s="152"/>
      <c r="Q27" s="163"/>
      <c r="R27" s="163"/>
      <c r="S27" s="163"/>
      <c r="T27" s="163"/>
      <c r="U27" s="163"/>
      <c r="V27" s="163"/>
      <c r="W27" s="152"/>
      <c r="X27" s="164"/>
      <c r="Y27" s="152"/>
    </row>
    <row r="28" spans="3:25">
      <c r="C28" s="157">
        <f t="shared" si="0"/>
        <v>20</v>
      </c>
      <c r="D28" s="157" t="s">
        <v>651</v>
      </c>
      <c r="E28" s="157" t="s">
        <v>682</v>
      </c>
      <c r="F28" s="157">
        <v>63</v>
      </c>
      <c r="G28" s="157">
        <v>155</v>
      </c>
      <c r="H28" s="157">
        <v>6</v>
      </c>
      <c r="I28" s="157">
        <v>3</v>
      </c>
      <c r="J28" s="157">
        <v>1</v>
      </c>
      <c r="K28" s="157">
        <v>4</v>
      </c>
      <c r="L28" s="157" t="s">
        <v>1053</v>
      </c>
      <c r="P28" s="152"/>
      <c r="Q28" s="163"/>
      <c r="R28" s="163"/>
      <c r="S28" s="163"/>
      <c r="T28" s="163"/>
      <c r="U28" s="163"/>
      <c r="V28" s="163"/>
      <c r="W28" s="152"/>
      <c r="X28" s="164"/>
      <c r="Y28" s="152"/>
    </row>
    <row r="29" spans="3:25">
      <c r="C29" s="157">
        <f t="shared" si="0"/>
        <v>21</v>
      </c>
      <c r="D29" s="157" t="s">
        <v>651</v>
      </c>
      <c r="E29" s="157" t="s">
        <v>653</v>
      </c>
      <c r="F29" s="157">
        <v>63</v>
      </c>
      <c r="G29" s="157">
        <v>2.8</v>
      </c>
      <c r="H29" s="157">
        <v>6</v>
      </c>
      <c r="I29" s="157">
        <v>3</v>
      </c>
      <c r="J29" s="157">
        <v>1</v>
      </c>
      <c r="K29" s="157">
        <v>4</v>
      </c>
      <c r="L29" s="157" t="s">
        <v>1053</v>
      </c>
      <c r="P29" s="152"/>
      <c r="Q29" s="163"/>
      <c r="R29" s="163"/>
      <c r="S29" s="163"/>
      <c r="T29" s="163"/>
      <c r="U29" s="163"/>
      <c r="V29" s="163"/>
      <c r="W29" s="152"/>
      <c r="X29" s="164"/>
      <c r="Y29" s="152"/>
    </row>
    <row r="30" spans="3:25">
      <c r="C30" s="157">
        <f t="shared" si="0"/>
        <v>22</v>
      </c>
      <c r="D30" s="157" t="s">
        <v>651</v>
      </c>
      <c r="E30" s="157" t="s">
        <v>653</v>
      </c>
      <c r="F30" s="157">
        <v>63</v>
      </c>
      <c r="G30" s="157">
        <v>235</v>
      </c>
      <c r="H30" s="157">
        <v>6</v>
      </c>
      <c r="I30" s="157">
        <v>3</v>
      </c>
      <c r="J30" s="157">
        <v>1</v>
      </c>
      <c r="K30" s="157">
        <v>4</v>
      </c>
      <c r="L30" s="157" t="s">
        <v>1053</v>
      </c>
      <c r="P30" s="152"/>
      <c r="Q30" s="163"/>
      <c r="R30" s="163"/>
      <c r="S30" s="163"/>
      <c r="T30" s="163"/>
      <c r="U30" s="163"/>
      <c r="V30" s="163"/>
      <c r="W30" s="152"/>
      <c r="X30" s="164"/>
      <c r="Y30" s="152"/>
    </row>
    <row r="31" spans="3:25">
      <c r="C31" s="157">
        <f t="shared" si="0"/>
        <v>23</v>
      </c>
      <c r="D31" s="157" t="s">
        <v>622</v>
      </c>
      <c r="E31" s="157" t="s">
        <v>620</v>
      </c>
      <c r="F31" s="157">
        <v>63</v>
      </c>
      <c r="G31" s="157">
        <v>25.7</v>
      </c>
      <c r="H31" s="157">
        <v>6</v>
      </c>
      <c r="I31" s="157">
        <v>3</v>
      </c>
      <c r="J31" s="157">
        <v>1</v>
      </c>
      <c r="K31" s="157">
        <v>4</v>
      </c>
      <c r="L31" s="157" t="s">
        <v>1053</v>
      </c>
      <c r="P31" s="152"/>
      <c r="Q31" s="163"/>
      <c r="R31" s="163"/>
      <c r="S31" s="163"/>
      <c r="T31" s="163"/>
      <c r="U31" s="163"/>
      <c r="V31" s="163"/>
      <c r="W31" s="152"/>
      <c r="X31" s="164"/>
      <c r="Y31" s="152"/>
    </row>
    <row r="32" spans="3:25">
      <c r="C32" s="157">
        <f t="shared" si="0"/>
        <v>24</v>
      </c>
      <c r="D32" s="157" t="s">
        <v>620</v>
      </c>
      <c r="E32" s="157" t="s">
        <v>673</v>
      </c>
      <c r="F32" s="157">
        <v>63</v>
      </c>
      <c r="G32" s="157">
        <v>20</v>
      </c>
      <c r="H32" s="157">
        <v>6</v>
      </c>
      <c r="I32" s="157">
        <v>3</v>
      </c>
      <c r="J32" s="157">
        <v>1</v>
      </c>
      <c r="K32" s="157">
        <v>4</v>
      </c>
      <c r="L32" s="157" t="s">
        <v>1053</v>
      </c>
      <c r="P32" s="152"/>
      <c r="Q32" s="163"/>
      <c r="R32" s="163"/>
      <c r="S32" s="163"/>
      <c r="T32" s="163"/>
      <c r="U32" s="163"/>
      <c r="V32" s="163"/>
      <c r="W32" s="152"/>
      <c r="X32" s="164"/>
      <c r="Y32" s="152"/>
    </row>
    <row r="33" spans="3:25">
      <c r="C33" s="157">
        <f t="shared" si="0"/>
        <v>25</v>
      </c>
      <c r="D33" s="157" t="s">
        <v>673</v>
      </c>
      <c r="E33" s="157" t="s">
        <v>541</v>
      </c>
      <c r="F33" s="157">
        <v>63</v>
      </c>
      <c r="G33" s="157">
        <v>6.2</v>
      </c>
      <c r="H33" s="157">
        <v>6</v>
      </c>
      <c r="I33" s="157">
        <v>3</v>
      </c>
      <c r="J33" s="157">
        <v>1</v>
      </c>
      <c r="K33" s="157">
        <v>4</v>
      </c>
      <c r="L33" s="157" t="s">
        <v>1053</v>
      </c>
      <c r="P33" s="152"/>
      <c r="Q33" s="163"/>
      <c r="R33" s="163"/>
      <c r="S33" s="163"/>
      <c r="T33" s="163"/>
      <c r="U33" s="163"/>
      <c r="V33" s="163"/>
      <c r="W33" s="152"/>
      <c r="X33" s="164"/>
      <c r="Y33" s="152"/>
    </row>
    <row r="34" spans="3:25">
      <c r="C34" s="157">
        <f t="shared" si="0"/>
        <v>26</v>
      </c>
      <c r="D34" s="157" t="s">
        <v>673</v>
      </c>
      <c r="E34" s="157" t="s">
        <v>729</v>
      </c>
      <c r="F34" s="157">
        <v>63</v>
      </c>
      <c r="G34" s="157">
        <v>97.5</v>
      </c>
      <c r="H34" s="157">
        <v>6</v>
      </c>
      <c r="I34" s="157">
        <v>3</v>
      </c>
      <c r="J34" s="157">
        <v>1</v>
      </c>
      <c r="K34" s="157">
        <v>4</v>
      </c>
      <c r="L34" s="157" t="s">
        <v>1053</v>
      </c>
      <c r="P34" s="152"/>
      <c r="Q34" s="163"/>
      <c r="R34" s="163"/>
      <c r="S34" s="163"/>
      <c r="T34" s="163"/>
      <c r="U34" s="163"/>
      <c r="V34" s="163"/>
      <c r="W34" s="152"/>
      <c r="X34" s="164"/>
      <c r="Y34" s="152"/>
    </row>
    <row r="35" spans="3:25">
      <c r="C35" s="157">
        <f t="shared" si="0"/>
        <v>27</v>
      </c>
      <c r="D35" s="157" t="s">
        <v>673</v>
      </c>
      <c r="E35" s="157" t="s">
        <v>729</v>
      </c>
      <c r="F35" s="157">
        <v>63</v>
      </c>
      <c r="G35" s="157">
        <v>3.4</v>
      </c>
      <c r="H35" s="157">
        <v>6</v>
      </c>
      <c r="I35" s="157">
        <v>3</v>
      </c>
      <c r="J35" s="157">
        <v>1</v>
      </c>
      <c r="K35" s="157">
        <v>4</v>
      </c>
      <c r="L35" s="157" t="s">
        <v>1053</v>
      </c>
      <c r="P35" s="152"/>
      <c r="Q35" s="163"/>
      <c r="R35" s="163"/>
      <c r="S35" s="163"/>
      <c r="T35" s="163"/>
      <c r="U35" s="163"/>
      <c r="V35" s="163"/>
      <c r="W35" s="152"/>
      <c r="X35" s="164"/>
      <c r="Y35" s="152"/>
    </row>
    <row r="36" spans="3:25">
      <c r="C36" s="157">
        <f t="shared" si="0"/>
        <v>28</v>
      </c>
      <c r="D36" s="157" t="s">
        <v>673</v>
      </c>
      <c r="E36" s="157" t="s">
        <v>729</v>
      </c>
      <c r="F36" s="157">
        <v>63</v>
      </c>
      <c r="G36" s="157">
        <v>104</v>
      </c>
      <c r="H36" s="157">
        <v>6</v>
      </c>
      <c r="I36" s="157">
        <v>3</v>
      </c>
      <c r="J36" s="157">
        <v>1</v>
      </c>
      <c r="K36" s="157">
        <v>4</v>
      </c>
      <c r="L36" s="157" t="s">
        <v>1053</v>
      </c>
      <c r="P36" s="152"/>
      <c r="Q36" s="163"/>
      <c r="R36" s="163"/>
      <c r="S36" s="163"/>
      <c r="T36" s="163"/>
      <c r="U36" s="163"/>
      <c r="V36" s="163"/>
      <c r="W36" s="152"/>
      <c r="X36" s="164"/>
      <c r="Y36" s="152"/>
    </row>
    <row r="37" spans="3:25">
      <c r="C37" s="157">
        <f t="shared" si="0"/>
        <v>29</v>
      </c>
      <c r="D37" s="157" t="s">
        <v>565</v>
      </c>
      <c r="E37" s="157" t="s">
        <v>671</v>
      </c>
      <c r="F37" s="157">
        <v>63</v>
      </c>
      <c r="G37" s="157">
        <v>104.5</v>
      </c>
      <c r="H37" s="157">
        <v>6</v>
      </c>
      <c r="I37" s="157">
        <v>3</v>
      </c>
      <c r="J37" s="157">
        <v>1</v>
      </c>
      <c r="K37" s="157">
        <v>4</v>
      </c>
      <c r="L37" s="157" t="s">
        <v>1053</v>
      </c>
      <c r="P37" s="152"/>
      <c r="Q37" s="163"/>
      <c r="R37" s="163"/>
      <c r="S37" s="163"/>
      <c r="T37" s="163"/>
      <c r="U37" s="163"/>
      <c r="V37" s="163"/>
      <c r="W37" s="152"/>
      <c r="X37" s="164"/>
      <c r="Y37" s="152"/>
    </row>
    <row r="38" spans="3:25">
      <c r="C38" s="157">
        <f t="shared" si="0"/>
        <v>30</v>
      </c>
      <c r="D38" s="157" t="s">
        <v>749</v>
      </c>
      <c r="E38" s="157" t="s">
        <v>1162</v>
      </c>
      <c r="F38" s="157">
        <v>63</v>
      </c>
      <c r="G38" s="157">
        <v>7</v>
      </c>
      <c r="H38" s="157">
        <v>6</v>
      </c>
      <c r="I38" s="157">
        <v>3</v>
      </c>
      <c r="J38" s="157">
        <v>1</v>
      </c>
      <c r="K38" s="157">
        <v>4</v>
      </c>
      <c r="L38" s="157" t="s">
        <v>1053</v>
      </c>
      <c r="P38" s="152"/>
      <c r="Q38" s="163"/>
      <c r="R38" s="163"/>
      <c r="S38" s="163"/>
      <c r="T38" s="163"/>
      <c r="U38" s="163"/>
      <c r="V38" s="163"/>
      <c r="W38" s="152"/>
      <c r="X38" s="164"/>
      <c r="Y38" s="152"/>
    </row>
    <row r="39" spans="3:25">
      <c r="C39" s="157">
        <f t="shared" si="0"/>
        <v>31</v>
      </c>
      <c r="D39" s="157" t="s">
        <v>749</v>
      </c>
      <c r="E39" s="157" t="s">
        <v>1162</v>
      </c>
      <c r="F39" s="157">
        <v>63</v>
      </c>
      <c r="G39" s="157">
        <v>59.1</v>
      </c>
      <c r="H39" s="157">
        <v>6</v>
      </c>
      <c r="I39" s="157">
        <v>3</v>
      </c>
      <c r="J39" s="157">
        <v>1</v>
      </c>
      <c r="K39" s="157">
        <v>4</v>
      </c>
      <c r="L39" s="157" t="s">
        <v>1053</v>
      </c>
      <c r="P39" s="152"/>
      <c r="Q39" s="163"/>
      <c r="R39" s="163"/>
      <c r="S39" s="163"/>
      <c r="T39" s="163"/>
      <c r="U39" s="163"/>
      <c r="V39" s="163"/>
      <c r="W39" s="152"/>
      <c r="X39" s="164"/>
      <c r="Y39" s="152"/>
    </row>
    <row r="40" spans="3:25">
      <c r="C40" s="157">
        <f t="shared" si="0"/>
        <v>32</v>
      </c>
      <c r="D40" s="157" t="s">
        <v>1162</v>
      </c>
      <c r="E40" s="157" t="s">
        <v>646</v>
      </c>
      <c r="F40" s="157">
        <v>63</v>
      </c>
      <c r="G40" s="157">
        <v>420.9</v>
      </c>
      <c r="H40" s="157">
        <v>6</v>
      </c>
      <c r="I40" s="157">
        <v>3</v>
      </c>
      <c r="J40" s="157">
        <v>1</v>
      </c>
      <c r="K40" s="157">
        <v>4</v>
      </c>
      <c r="L40" s="157" t="s">
        <v>1053</v>
      </c>
      <c r="P40" s="152"/>
      <c r="Q40" s="163"/>
      <c r="R40" s="163"/>
      <c r="S40" s="163"/>
      <c r="T40" s="163"/>
      <c r="U40" s="163"/>
      <c r="V40" s="163"/>
      <c r="W40" s="152"/>
      <c r="X40" s="164"/>
      <c r="Y40" s="152"/>
    </row>
    <row r="41" spans="3:25">
      <c r="C41" s="157">
        <f t="shared" si="0"/>
        <v>33</v>
      </c>
      <c r="D41" s="157" t="s">
        <v>1162</v>
      </c>
      <c r="E41" s="157" t="s">
        <v>646</v>
      </c>
      <c r="F41" s="157">
        <v>63</v>
      </c>
      <c r="G41" s="157">
        <v>7.7</v>
      </c>
      <c r="H41" s="157">
        <v>6</v>
      </c>
      <c r="I41" s="157">
        <v>3</v>
      </c>
      <c r="J41" s="157">
        <v>1</v>
      </c>
      <c r="K41" s="157">
        <v>4</v>
      </c>
      <c r="L41" s="157" t="s">
        <v>1053</v>
      </c>
      <c r="P41" s="152"/>
      <c r="Q41" s="163"/>
      <c r="R41" s="163"/>
      <c r="S41" s="163"/>
      <c r="T41" s="163"/>
      <c r="U41" s="163"/>
      <c r="V41" s="163"/>
      <c r="W41" s="152"/>
      <c r="X41" s="164"/>
      <c r="Y41" s="152"/>
    </row>
    <row r="42" spans="3:25">
      <c r="C42" s="157">
        <f t="shared" si="0"/>
        <v>34</v>
      </c>
      <c r="D42" s="157" t="s">
        <v>1162</v>
      </c>
      <c r="E42" s="157" t="s">
        <v>646</v>
      </c>
      <c r="F42" s="157">
        <v>63</v>
      </c>
      <c r="G42" s="157">
        <v>33</v>
      </c>
      <c r="H42" s="157">
        <v>6</v>
      </c>
      <c r="I42" s="157">
        <v>3</v>
      </c>
      <c r="J42" s="157">
        <v>1</v>
      </c>
      <c r="K42" s="157">
        <v>4</v>
      </c>
      <c r="L42" s="157" t="s">
        <v>1053</v>
      </c>
      <c r="P42" s="152"/>
      <c r="Q42" s="163"/>
      <c r="R42" s="163"/>
      <c r="S42" s="163"/>
      <c r="T42" s="163"/>
      <c r="U42" s="163"/>
      <c r="V42" s="163"/>
      <c r="W42" s="152"/>
      <c r="X42" s="164"/>
      <c r="Y42" s="152"/>
    </row>
    <row r="43" spans="3:25">
      <c r="C43" s="157">
        <f t="shared" si="0"/>
        <v>35</v>
      </c>
      <c r="D43" s="157" t="s">
        <v>671</v>
      </c>
      <c r="E43" s="157" t="s">
        <v>85</v>
      </c>
      <c r="F43" s="157">
        <v>63</v>
      </c>
      <c r="G43" s="157">
        <v>272</v>
      </c>
      <c r="H43" s="157">
        <v>6</v>
      </c>
      <c r="I43" s="157">
        <v>3</v>
      </c>
      <c r="J43" s="157">
        <v>1</v>
      </c>
      <c r="K43" s="157">
        <v>4</v>
      </c>
      <c r="L43" s="157" t="s">
        <v>1053</v>
      </c>
      <c r="P43" s="152"/>
      <c r="Q43" s="163"/>
      <c r="R43" s="163"/>
      <c r="S43" s="163"/>
      <c r="T43" s="163"/>
      <c r="U43" s="163"/>
      <c r="V43" s="163"/>
      <c r="W43" s="152"/>
      <c r="X43" s="164"/>
      <c r="Y43" s="152"/>
    </row>
    <row r="44" spans="3:25">
      <c r="C44" s="157">
        <f t="shared" si="0"/>
        <v>36</v>
      </c>
      <c r="D44" s="157" t="s">
        <v>1052</v>
      </c>
      <c r="E44" s="157" t="s">
        <v>1163</v>
      </c>
      <c r="F44" s="157">
        <v>63</v>
      </c>
      <c r="G44" s="157">
        <v>271.39999999999998</v>
      </c>
      <c r="H44" s="157">
        <v>6</v>
      </c>
      <c r="I44" s="157">
        <v>3</v>
      </c>
      <c r="J44" s="157">
        <v>1</v>
      </c>
      <c r="K44" s="157">
        <v>4</v>
      </c>
      <c r="L44" s="157" t="s">
        <v>1053</v>
      </c>
      <c r="P44" s="152"/>
      <c r="Q44" s="163"/>
      <c r="R44" s="163"/>
      <c r="S44" s="163"/>
      <c r="T44" s="163"/>
      <c r="U44" s="163"/>
      <c r="V44" s="163"/>
      <c r="W44" s="152"/>
      <c r="X44" s="164"/>
      <c r="Y44" s="152"/>
    </row>
    <row r="45" spans="3:25">
      <c r="C45" s="157">
        <f t="shared" si="0"/>
        <v>37</v>
      </c>
      <c r="D45" s="157" t="s">
        <v>727</v>
      </c>
      <c r="E45" s="157" t="s">
        <v>710</v>
      </c>
      <c r="F45" s="157">
        <v>63</v>
      </c>
      <c r="G45" s="157">
        <v>124.1</v>
      </c>
      <c r="H45" s="157">
        <v>6</v>
      </c>
      <c r="I45" s="157">
        <v>3</v>
      </c>
      <c r="J45" s="157">
        <v>1</v>
      </c>
      <c r="K45" s="157">
        <v>4</v>
      </c>
      <c r="L45" s="157" t="s">
        <v>1053</v>
      </c>
      <c r="P45" s="152"/>
      <c r="Q45" s="163"/>
      <c r="R45" s="163"/>
      <c r="S45" s="163"/>
      <c r="T45" s="163"/>
      <c r="U45" s="163"/>
      <c r="V45" s="163"/>
      <c r="W45" s="152"/>
      <c r="X45" s="164"/>
      <c r="Y45" s="152"/>
    </row>
    <row r="46" spans="3:25">
      <c r="C46" s="157">
        <f t="shared" si="0"/>
        <v>38</v>
      </c>
      <c r="D46" s="157" t="s">
        <v>748</v>
      </c>
      <c r="E46" s="157" t="s">
        <v>710</v>
      </c>
      <c r="F46" s="157">
        <v>63</v>
      </c>
      <c r="G46" s="157">
        <f>51-25.3</f>
        <v>25.7</v>
      </c>
      <c r="H46" s="157">
        <v>6</v>
      </c>
      <c r="I46" s="157">
        <v>3</v>
      </c>
      <c r="J46" s="157">
        <v>1</v>
      </c>
      <c r="K46" s="157">
        <v>4</v>
      </c>
      <c r="L46" s="157" t="s">
        <v>1053</v>
      </c>
      <c r="P46" s="152"/>
      <c r="Q46" s="163"/>
      <c r="R46" s="163"/>
      <c r="S46" s="163"/>
      <c r="T46" s="163"/>
      <c r="U46" s="163"/>
      <c r="V46" s="163"/>
      <c r="W46" s="152"/>
      <c r="X46" s="164"/>
      <c r="Y46" s="152"/>
    </row>
    <row r="47" spans="3:25">
      <c r="C47" s="157">
        <f t="shared" si="0"/>
        <v>39</v>
      </c>
      <c r="D47" s="157" t="s">
        <v>748</v>
      </c>
      <c r="E47" s="157" t="s">
        <v>710</v>
      </c>
      <c r="F47" s="157">
        <v>63</v>
      </c>
      <c r="G47" s="157">
        <v>25.3</v>
      </c>
      <c r="H47" s="157">
        <v>6</v>
      </c>
      <c r="I47" s="157">
        <v>3</v>
      </c>
      <c r="J47" s="157">
        <v>1</v>
      </c>
      <c r="K47" s="157">
        <v>4</v>
      </c>
      <c r="L47" s="157" t="s">
        <v>1053</v>
      </c>
      <c r="P47" s="152"/>
      <c r="Q47" s="163"/>
      <c r="R47" s="163"/>
      <c r="S47" s="163"/>
      <c r="T47" s="163"/>
      <c r="U47" s="163"/>
      <c r="V47" s="163"/>
      <c r="W47" s="152"/>
      <c r="X47" s="164"/>
      <c r="Y47" s="152"/>
    </row>
    <row r="48" spans="3:25">
      <c r="C48" s="157">
        <f t="shared" si="0"/>
        <v>40</v>
      </c>
      <c r="D48" s="157" t="s">
        <v>748</v>
      </c>
      <c r="E48" s="157" t="s">
        <v>1164</v>
      </c>
      <c r="F48" s="157">
        <v>63</v>
      </c>
      <c r="G48" s="157">
        <v>72.900000000000006</v>
      </c>
      <c r="H48" s="157">
        <v>6</v>
      </c>
      <c r="I48" s="157">
        <v>3</v>
      </c>
      <c r="J48" s="157">
        <v>1</v>
      </c>
      <c r="K48" s="157">
        <v>4</v>
      </c>
      <c r="L48" s="157" t="s">
        <v>1053</v>
      </c>
      <c r="P48" s="152"/>
      <c r="Q48" s="163"/>
      <c r="R48" s="163"/>
      <c r="S48" s="163"/>
      <c r="T48" s="163"/>
      <c r="U48" s="163"/>
      <c r="V48" s="163"/>
      <c r="W48" s="152"/>
      <c r="X48" s="164"/>
      <c r="Y48" s="152"/>
    </row>
    <row r="49" spans="3:25">
      <c r="C49" s="157">
        <f t="shared" si="0"/>
        <v>41</v>
      </c>
      <c r="D49" s="157" t="s">
        <v>710</v>
      </c>
      <c r="E49" s="157" t="s">
        <v>74</v>
      </c>
      <c r="F49" s="157">
        <v>63</v>
      </c>
      <c r="G49" s="157">
        <v>47.3</v>
      </c>
      <c r="H49" s="157">
        <v>6</v>
      </c>
      <c r="I49" s="157">
        <v>3</v>
      </c>
      <c r="J49" s="157">
        <v>1</v>
      </c>
      <c r="K49" s="157">
        <v>4</v>
      </c>
      <c r="L49" s="157" t="s">
        <v>1053</v>
      </c>
      <c r="P49" s="152"/>
      <c r="Q49" s="163"/>
      <c r="R49" s="163"/>
      <c r="S49" s="163"/>
      <c r="T49" s="163"/>
      <c r="U49" s="163"/>
      <c r="V49" s="163"/>
      <c r="W49" s="152"/>
      <c r="X49" s="164"/>
      <c r="Y49" s="152"/>
    </row>
    <row r="50" spans="3:25">
      <c r="C50" s="157">
        <f t="shared" si="0"/>
        <v>42</v>
      </c>
      <c r="D50" s="157" t="s">
        <v>727</v>
      </c>
      <c r="E50" s="157" t="s">
        <v>446</v>
      </c>
      <c r="F50" s="157">
        <v>63</v>
      </c>
      <c r="G50" s="157">
        <v>3</v>
      </c>
      <c r="H50" s="157">
        <v>6</v>
      </c>
      <c r="I50" s="157">
        <v>3</v>
      </c>
      <c r="J50" s="157">
        <v>1</v>
      </c>
      <c r="K50" s="157">
        <v>4</v>
      </c>
      <c r="L50" s="157" t="s">
        <v>1053</v>
      </c>
      <c r="P50" s="152"/>
      <c r="Q50" s="163"/>
      <c r="R50" s="163"/>
      <c r="S50" s="163"/>
      <c r="T50" s="163"/>
      <c r="U50" s="163"/>
      <c r="V50" s="163"/>
      <c r="W50" s="152"/>
      <c r="X50" s="164"/>
      <c r="Y50" s="152"/>
    </row>
    <row r="51" spans="3:25">
      <c r="C51" s="157">
        <f t="shared" si="0"/>
        <v>43</v>
      </c>
      <c r="D51" s="157" t="s">
        <v>727</v>
      </c>
      <c r="E51" s="157" t="s">
        <v>446</v>
      </c>
      <c r="F51" s="157">
        <v>63</v>
      </c>
      <c r="G51" s="157">
        <v>99</v>
      </c>
      <c r="H51" s="157">
        <v>6</v>
      </c>
      <c r="I51" s="157">
        <v>3</v>
      </c>
      <c r="J51" s="157">
        <v>1</v>
      </c>
      <c r="K51" s="157">
        <v>4</v>
      </c>
      <c r="L51" s="157" t="s">
        <v>1053</v>
      </c>
      <c r="P51" s="152"/>
      <c r="Q51" s="163"/>
      <c r="R51" s="163"/>
      <c r="S51" s="163"/>
      <c r="T51" s="163"/>
      <c r="U51" s="163"/>
      <c r="V51" s="163"/>
      <c r="W51" s="152"/>
      <c r="X51" s="164"/>
      <c r="Y51" s="152"/>
    </row>
    <row r="52" spans="3:25">
      <c r="C52" s="157">
        <f t="shared" si="0"/>
        <v>44</v>
      </c>
      <c r="D52" s="157" t="s">
        <v>446</v>
      </c>
      <c r="E52" s="157" t="s">
        <v>1028</v>
      </c>
      <c r="F52" s="157">
        <v>63</v>
      </c>
      <c r="G52" s="157">
        <v>36.9</v>
      </c>
      <c r="H52" s="157">
        <v>6</v>
      </c>
      <c r="I52" s="157">
        <v>3</v>
      </c>
      <c r="J52" s="157">
        <v>1</v>
      </c>
      <c r="K52" s="157">
        <v>4</v>
      </c>
      <c r="L52" s="157" t="s">
        <v>1053</v>
      </c>
      <c r="P52" s="152"/>
      <c r="Q52" s="163"/>
      <c r="R52" s="163"/>
      <c r="S52" s="163"/>
      <c r="T52" s="163"/>
      <c r="U52" s="163"/>
      <c r="V52" s="163"/>
      <c r="W52" s="152"/>
      <c r="X52" s="164"/>
      <c r="Y52" s="152"/>
    </row>
    <row r="53" spans="3:25">
      <c r="C53" s="157">
        <f t="shared" si="0"/>
        <v>45</v>
      </c>
      <c r="D53" s="157" t="s">
        <v>660</v>
      </c>
      <c r="E53" s="157" t="s">
        <v>730</v>
      </c>
      <c r="F53" s="157">
        <v>63</v>
      </c>
      <c r="G53" s="157">
        <v>33.299999999999997</v>
      </c>
      <c r="H53" s="157">
        <v>6</v>
      </c>
      <c r="I53" s="157">
        <v>3</v>
      </c>
      <c r="J53" s="157">
        <v>1</v>
      </c>
      <c r="K53" s="157">
        <v>4</v>
      </c>
      <c r="L53" s="157" t="s">
        <v>1053</v>
      </c>
      <c r="P53" s="152"/>
      <c r="Q53" s="163"/>
      <c r="R53" s="163"/>
      <c r="S53" s="163"/>
      <c r="T53" s="163"/>
      <c r="U53" s="163"/>
      <c r="V53" s="163"/>
      <c r="W53" s="152"/>
      <c r="X53" s="164"/>
      <c r="Y53" s="152"/>
    </row>
    <row r="54" spans="3:25">
      <c r="C54" s="157">
        <f t="shared" si="0"/>
        <v>46</v>
      </c>
      <c r="D54" s="157" t="s">
        <v>730</v>
      </c>
      <c r="E54" s="157" t="s">
        <v>728</v>
      </c>
      <c r="F54" s="157">
        <v>63</v>
      </c>
      <c r="G54" s="157">
        <v>22.3</v>
      </c>
      <c r="H54" s="157">
        <v>6</v>
      </c>
      <c r="I54" s="157">
        <v>3</v>
      </c>
      <c r="J54" s="157">
        <v>1</v>
      </c>
      <c r="K54" s="157">
        <v>4</v>
      </c>
      <c r="L54" s="157" t="s">
        <v>1053</v>
      </c>
      <c r="P54" s="152"/>
      <c r="Q54" s="163"/>
      <c r="R54" s="163"/>
      <c r="S54" s="163"/>
      <c r="T54" s="163"/>
      <c r="U54" s="163"/>
      <c r="V54" s="163"/>
      <c r="W54" s="152"/>
      <c r="X54" s="164"/>
      <c r="Y54" s="152"/>
    </row>
    <row r="55" spans="3:25">
      <c r="C55" s="157">
        <f t="shared" si="0"/>
        <v>47</v>
      </c>
      <c r="D55" s="157" t="s">
        <v>730</v>
      </c>
      <c r="E55" s="157" t="s">
        <v>731</v>
      </c>
      <c r="F55" s="157">
        <v>63</v>
      </c>
      <c r="G55" s="157">
        <v>128.80000000000001</v>
      </c>
      <c r="H55" s="157">
        <v>6</v>
      </c>
      <c r="I55" s="157">
        <v>3</v>
      </c>
      <c r="J55" s="157">
        <v>1</v>
      </c>
      <c r="K55" s="157">
        <v>4</v>
      </c>
      <c r="L55" s="157" t="s">
        <v>1053</v>
      </c>
      <c r="P55" s="152"/>
      <c r="Q55" s="163"/>
      <c r="R55" s="163"/>
      <c r="S55" s="163"/>
      <c r="T55" s="163"/>
      <c r="U55" s="163"/>
      <c r="V55" s="163"/>
      <c r="W55" s="152"/>
      <c r="X55" s="164"/>
      <c r="Y55" s="152"/>
    </row>
    <row r="56" spans="3:25">
      <c r="C56" s="157">
        <f t="shared" si="0"/>
        <v>48</v>
      </c>
      <c r="D56" s="157" t="s">
        <v>731</v>
      </c>
      <c r="E56" s="157" t="s">
        <v>745</v>
      </c>
      <c r="F56" s="157">
        <v>63</v>
      </c>
      <c r="G56" s="157">
        <v>161.30000000000001</v>
      </c>
      <c r="H56" s="157">
        <v>6</v>
      </c>
      <c r="I56" s="157">
        <v>3</v>
      </c>
      <c r="J56" s="157">
        <v>1</v>
      </c>
      <c r="K56" s="157">
        <v>4</v>
      </c>
      <c r="L56" s="157" t="s">
        <v>1053</v>
      </c>
      <c r="P56" s="152"/>
      <c r="Q56" s="163"/>
      <c r="R56" s="163"/>
      <c r="S56" s="163"/>
      <c r="T56" s="163"/>
      <c r="U56" s="163"/>
      <c r="V56" s="163"/>
      <c r="W56" s="152"/>
      <c r="X56" s="164"/>
      <c r="Y56" s="152"/>
    </row>
    <row r="57" spans="3:25">
      <c r="C57" s="157">
        <f t="shared" si="0"/>
        <v>49</v>
      </c>
      <c r="D57" s="157" t="s">
        <v>731</v>
      </c>
      <c r="E57" s="157" t="s">
        <v>745</v>
      </c>
      <c r="F57" s="157">
        <v>63</v>
      </c>
      <c r="G57" s="157">
        <v>3.4</v>
      </c>
      <c r="H57" s="157">
        <v>6</v>
      </c>
      <c r="I57" s="157">
        <v>3</v>
      </c>
      <c r="J57" s="157">
        <v>1</v>
      </c>
      <c r="K57" s="157">
        <v>4</v>
      </c>
      <c r="L57" s="157" t="s">
        <v>1053</v>
      </c>
      <c r="P57" s="152"/>
      <c r="Q57" s="163"/>
      <c r="R57" s="163"/>
      <c r="S57" s="163"/>
      <c r="T57" s="163"/>
      <c r="U57" s="163"/>
      <c r="V57" s="163"/>
      <c r="W57" s="152"/>
      <c r="X57" s="164"/>
      <c r="Y57" s="152"/>
    </row>
    <row r="58" spans="3:25" ht="15.75">
      <c r="C58" s="208" t="s">
        <v>1055</v>
      </c>
      <c r="D58" s="208"/>
      <c r="E58" s="208"/>
      <c r="F58" s="208"/>
      <c r="G58" s="284" t="s">
        <v>1056</v>
      </c>
      <c r="H58" s="284"/>
      <c r="I58" s="284"/>
      <c r="J58" s="202"/>
      <c r="K58" s="202" t="s">
        <v>1057</v>
      </c>
      <c r="L58" s="202"/>
      <c r="P58" s="152"/>
      <c r="Q58" s="163"/>
      <c r="R58" s="163"/>
      <c r="S58" s="163"/>
      <c r="T58" s="163"/>
      <c r="U58" s="163"/>
      <c r="V58" s="163"/>
      <c r="W58" s="152"/>
      <c r="X58" s="164"/>
      <c r="Y58" s="152"/>
    </row>
    <row r="59" spans="3:25" ht="15.75">
      <c r="C59" s="283" t="s">
        <v>1058</v>
      </c>
      <c r="D59" s="283"/>
      <c r="E59" s="283"/>
      <c r="F59" s="283"/>
      <c r="G59" s="284" t="s">
        <v>1058</v>
      </c>
      <c r="H59" s="284"/>
      <c r="I59" s="284"/>
      <c r="J59" s="284"/>
      <c r="K59" s="284" t="s">
        <v>1058</v>
      </c>
      <c r="L59" s="284"/>
      <c r="P59" s="152"/>
      <c r="Q59" s="163"/>
      <c r="R59" s="163"/>
      <c r="S59" s="163"/>
      <c r="T59" s="163"/>
      <c r="U59" s="163"/>
      <c r="V59" s="163"/>
      <c r="W59" s="152"/>
      <c r="X59" s="164"/>
      <c r="Y59" s="152"/>
    </row>
    <row r="60" spans="3:25" ht="15.75">
      <c r="C60" s="283" t="s">
        <v>1059</v>
      </c>
      <c r="D60" s="283"/>
      <c r="E60" s="283"/>
      <c r="F60" s="283"/>
      <c r="G60" s="284" t="s">
        <v>1059</v>
      </c>
      <c r="H60" s="284"/>
      <c r="I60" s="284"/>
      <c r="J60" s="284"/>
      <c r="K60" s="284" t="s">
        <v>1059</v>
      </c>
      <c r="L60" s="284"/>
      <c r="P60" s="152"/>
      <c r="Q60" s="163"/>
      <c r="R60" s="163"/>
      <c r="S60" s="163"/>
      <c r="T60" s="163"/>
      <c r="U60" s="163"/>
      <c r="V60" s="163"/>
      <c r="W60" s="152"/>
      <c r="X60" s="164"/>
      <c r="Y60" s="152"/>
    </row>
    <row r="61" spans="3:25" ht="15.75">
      <c r="C61" s="283" t="s">
        <v>1060</v>
      </c>
      <c r="D61" s="283"/>
      <c r="E61" s="283"/>
      <c r="F61" s="283"/>
      <c r="G61" s="284" t="s">
        <v>1060</v>
      </c>
      <c r="H61" s="284"/>
      <c r="I61" s="284"/>
      <c r="J61" s="284"/>
      <c r="K61" s="284" t="s">
        <v>1060</v>
      </c>
      <c r="L61" s="284"/>
      <c r="P61" s="152"/>
      <c r="Q61" s="163"/>
      <c r="R61" s="163"/>
      <c r="S61" s="163"/>
      <c r="T61" s="163"/>
      <c r="U61" s="163"/>
      <c r="V61" s="163"/>
      <c r="W61" s="152"/>
      <c r="X61" s="164"/>
      <c r="Y61" s="152"/>
    </row>
    <row r="62" spans="3:25">
      <c r="P62" s="152"/>
      <c r="Q62" s="163"/>
      <c r="R62" s="163"/>
      <c r="S62" s="163"/>
      <c r="T62" s="163"/>
      <c r="U62" s="163"/>
      <c r="V62" s="163"/>
      <c r="W62" s="152"/>
      <c r="X62" s="164"/>
      <c r="Y62" s="152"/>
    </row>
    <row r="63" spans="3:25" ht="18.75">
      <c r="C63" s="285" t="s">
        <v>1032</v>
      </c>
      <c r="D63" s="285"/>
      <c r="E63" s="285" t="s">
        <v>1033</v>
      </c>
      <c r="F63" s="285"/>
      <c r="G63" s="285"/>
      <c r="H63" s="285"/>
      <c r="I63" s="285"/>
      <c r="J63" s="285"/>
      <c r="K63" s="285"/>
      <c r="L63" s="285"/>
      <c r="P63" s="152"/>
      <c r="Q63" s="163"/>
      <c r="R63" s="163"/>
      <c r="S63" s="163"/>
      <c r="T63" s="163"/>
      <c r="U63" s="163"/>
      <c r="V63" s="163"/>
      <c r="W63" s="152"/>
      <c r="X63" s="164"/>
      <c r="Y63" s="152"/>
    </row>
    <row r="64" spans="3:25" ht="18.75">
      <c r="C64" s="285" t="s">
        <v>1034</v>
      </c>
      <c r="D64" s="285"/>
      <c r="E64" s="285" t="s">
        <v>1035</v>
      </c>
      <c r="F64" s="285"/>
      <c r="G64" s="285"/>
      <c r="H64" s="285"/>
      <c r="I64" s="285"/>
      <c r="J64" s="285"/>
      <c r="K64" s="285"/>
      <c r="L64" s="285"/>
      <c r="P64" s="152"/>
      <c r="Q64" s="163"/>
      <c r="R64" s="163"/>
      <c r="S64" s="163"/>
      <c r="T64" s="163"/>
      <c r="U64" s="163"/>
      <c r="V64" s="163"/>
      <c r="W64" s="152"/>
      <c r="X64" s="164"/>
      <c r="Y64" s="152"/>
    </row>
    <row r="65" spans="3:25" ht="18.75">
      <c r="C65" s="285" t="s">
        <v>1036</v>
      </c>
      <c r="D65" s="285"/>
      <c r="E65" s="285" t="s">
        <v>1037</v>
      </c>
      <c r="F65" s="285"/>
      <c r="G65" s="285"/>
      <c r="H65" s="285"/>
      <c r="I65" s="285"/>
      <c r="J65" s="285"/>
      <c r="K65" s="285"/>
      <c r="L65" s="285"/>
      <c r="P65" s="152"/>
      <c r="Q65" s="163"/>
      <c r="R65" s="163"/>
      <c r="S65" s="163"/>
      <c r="T65" s="163"/>
      <c r="U65" s="163"/>
      <c r="V65" s="163"/>
      <c r="W65" s="152"/>
      <c r="X65" s="164"/>
      <c r="Y65" s="152"/>
    </row>
    <row r="66" spans="3:25" ht="18.75">
      <c r="C66" s="285" t="s">
        <v>1038</v>
      </c>
      <c r="D66" s="285"/>
      <c r="E66" s="285" t="s">
        <v>1039</v>
      </c>
      <c r="F66" s="285"/>
      <c r="G66" s="285"/>
      <c r="H66" s="285"/>
      <c r="I66" s="285"/>
      <c r="J66" s="285"/>
      <c r="K66" s="285"/>
      <c r="L66" s="285"/>
      <c r="P66" s="152"/>
      <c r="Q66" s="163"/>
      <c r="R66" s="163"/>
      <c r="S66" s="163"/>
      <c r="T66" s="163"/>
      <c r="U66" s="163"/>
      <c r="V66" s="163"/>
      <c r="W66" s="152"/>
      <c r="X66" s="164"/>
      <c r="Y66" s="152"/>
    </row>
    <row r="67" spans="3:25" ht="18.75">
      <c r="C67" s="285" t="s">
        <v>1040</v>
      </c>
      <c r="D67" s="285"/>
      <c r="E67" s="285" t="s">
        <v>1041</v>
      </c>
      <c r="F67" s="285"/>
      <c r="G67" s="285"/>
      <c r="H67" s="285"/>
      <c r="I67" s="285"/>
      <c r="J67" s="285"/>
      <c r="K67" s="285"/>
      <c r="L67" s="285"/>
      <c r="P67" s="152"/>
      <c r="Q67" s="163"/>
      <c r="R67" s="163"/>
      <c r="S67" s="163"/>
      <c r="T67" s="163"/>
      <c r="U67" s="163"/>
      <c r="V67" s="163"/>
      <c r="W67" s="152"/>
      <c r="X67" s="164"/>
      <c r="Y67" s="152"/>
    </row>
    <row r="68" spans="3:25" ht="18.75">
      <c r="C68" s="285" t="s">
        <v>1042</v>
      </c>
      <c r="D68" s="285"/>
      <c r="E68" s="285" t="s">
        <v>1161</v>
      </c>
      <c r="F68" s="285"/>
      <c r="G68" s="285"/>
      <c r="H68" s="285"/>
      <c r="I68" s="285"/>
      <c r="J68" s="285"/>
      <c r="K68" s="156" t="s">
        <v>1108</v>
      </c>
      <c r="L68" s="156"/>
      <c r="P68" s="152"/>
      <c r="Q68" s="163"/>
      <c r="R68" s="163"/>
      <c r="S68" s="163"/>
      <c r="T68" s="163"/>
      <c r="U68" s="163"/>
      <c r="V68" s="163"/>
      <c r="W68" s="152"/>
      <c r="X68" s="164"/>
      <c r="Y68" s="152"/>
    </row>
    <row r="69" spans="3:25" ht="45">
      <c r="C69" s="154" t="s">
        <v>1044</v>
      </c>
      <c r="D69" s="154" t="s">
        <v>69</v>
      </c>
      <c r="E69" s="154" t="s">
        <v>70</v>
      </c>
      <c r="F69" s="154" t="s">
        <v>1045</v>
      </c>
      <c r="G69" s="154" t="s">
        <v>1046</v>
      </c>
      <c r="H69" s="154" t="s">
        <v>1047</v>
      </c>
      <c r="I69" s="154" t="s">
        <v>1048</v>
      </c>
      <c r="J69" s="132" t="s">
        <v>1049</v>
      </c>
      <c r="K69" s="133" t="s">
        <v>56</v>
      </c>
      <c r="L69" s="154" t="s">
        <v>1050</v>
      </c>
      <c r="P69" s="152"/>
      <c r="Q69" s="163"/>
      <c r="R69" s="163"/>
      <c r="S69" s="163"/>
      <c r="T69" s="163"/>
      <c r="U69" s="163"/>
      <c r="V69" s="163"/>
      <c r="W69" s="152"/>
      <c r="X69" s="164"/>
      <c r="Y69" s="152"/>
    </row>
    <row r="70" spans="3:25">
      <c r="C70" s="157">
        <v>1</v>
      </c>
      <c r="D70" s="157" t="s">
        <v>427</v>
      </c>
      <c r="E70" s="157" t="s">
        <v>616</v>
      </c>
      <c r="F70" s="157">
        <v>90</v>
      </c>
      <c r="G70" s="157">
        <v>536.9</v>
      </c>
      <c r="H70" s="157">
        <v>5.5</v>
      </c>
      <c r="I70" s="157">
        <v>3.3</v>
      </c>
      <c r="J70" s="157">
        <v>1</v>
      </c>
      <c r="K70" s="157">
        <v>4.3</v>
      </c>
      <c r="L70" s="157" t="s">
        <v>1053</v>
      </c>
      <c r="P70" s="152"/>
      <c r="Q70" s="163"/>
      <c r="R70" s="163"/>
      <c r="S70" s="163"/>
      <c r="T70" s="163"/>
      <c r="U70" s="163"/>
      <c r="V70" s="163"/>
      <c r="W70" s="152"/>
      <c r="X70" s="164"/>
      <c r="Y70" s="152"/>
    </row>
    <row r="71" spans="3:25">
      <c r="C71" s="157">
        <f>1+C70</f>
        <v>2</v>
      </c>
      <c r="D71" s="157" t="s">
        <v>616</v>
      </c>
      <c r="E71" s="157" t="s">
        <v>449</v>
      </c>
      <c r="F71" s="157">
        <v>90</v>
      </c>
      <c r="G71" s="157">
        <v>111.8</v>
      </c>
      <c r="H71" s="157">
        <v>5.5</v>
      </c>
      <c r="I71" s="157">
        <v>3.3</v>
      </c>
      <c r="J71" s="157">
        <v>1</v>
      </c>
      <c r="K71" s="157">
        <v>4.3</v>
      </c>
      <c r="L71" s="157" t="s">
        <v>1053</v>
      </c>
      <c r="P71" s="152"/>
      <c r="Q71" s="163"/>
      <c r="R71" s="163"/>
      <c r="S71" s="163"/>
      <c r="T71" s="163"/>
      <c r="U71" s="163"/>
      <c r="V71" s="163"/>
      <c r="W71" s="152"/>
      <c r="X71" s="164"/>
      <c r="Y71" s="152"/>
    </row>
    <row r="72" spans="3:25">
      <c r="C72" s="157">
        <f t="shared" ref="C72:C111" si="1">1+C71</f>
        <v>3</v>
      </c>
      <c r="D72" s="157" t="s">
        <v>432</v>
      </c>
      <c r="E72" s="157" t="s">
        <v>612</v>
      </c>
      <c r="F72" s="157">
        <v>90</v>
      </c>
      <c r="G72" s="157">
        <v>166.3</v>
      </c>
      <c r="H72" s="157">
        <v>5.5</v>
      </c>
      <c r="I72" s="157">
        <v>3.3</v>
      </c>
      <c r="J72" s="157">
        <v>1</v>
      </c>
      <c r="K72" s="157">
        <v>4.3</v>
      </c>
      <c r="L72" s="157" t="s">
        <v>1053</v>
      </c>
      <c r="P72" s="152"/>
      <c r="Q72" s="163"/>
      <c r="R72" s="163"/>
      <c r="S72" s="163"/>
      <c r="T72" s="163"/>
      <c r="U72" s="163"/>
      <c r="V72" s="163"/>
      <c r="W72" s="152"/>
      <c r="X72" s="164"/>
      <c r="Y72" s="152"/>
    </row>
    <row r="73" spans="3:25">
      <c r="C73" s="157">
        <f t="shared" si="1"/>
        <v>4</v>
      </c>
      <c r="D73" s="157" t="s">
        <v>653</v>
      </c>
      <c r="E73" s="157" t="s">
        <v>661</v>
      </c>
      <c r="F73" s="157">
        <v>90</v>
      </c>
      <c r="G73" s="157">
        <v>70</v>
      </c>
      <c r="H73" s="157">
        <v>5.5</v>
      </c>
      <c r="I73" s="157">
        <v>3.3</v>
      </c>
      <c r="J73" s="157">
        <v>1</v>
      </c>
      <c r="K73" s="157">
        <v>4.3</v>
      </c>
      <c r="L73" s="157" t="s">
        <v>1053</v>
      </c>
      <c r="P73" s="152"/>
      <c r="Q73" s="163"/>
      <c r="R73" s="163"/>
      <c r="S73" s="163"/>
      <c r="T73" s="163"/>
      <c r="U73" s="163"/>
      <c r="V73" s="163"/>
      <c r="W73" s="152"/>
      <c r="X73" s="164"/>
      <c r="Y73" s="152"/>
    </row>
    <row r="74" spans="3:25">
      <c r="C74" s="157">
        <f t="shared" si="1"/>
        <v>5</v>
      </c>
      <c r="D74" s="157" t="s">
        <v>417</v>
      </c>
      <c r="E74" s="157" t="s">
        <v>597</v>
      </c>
      <c r="F74" s="157">
        <v>75</v>
      </c>
      <c r="G74" s="157">
        <v>266</v>
      </c>
      <c r="H74" s="157">
        <v>5.5</v>
      </c>
      <c r="I74" s="157">
        <v>3.3</v>
      </c>
      <c r="J74" s="157">
        <v>1</v>
      </c>
      <c r="K74" s="157">
        <v>4.3</v>
      </c>
      <c r="L74" s="157" t="s">
        <v>1053</v>
      </c>
      <c r="P74" s="152"/>
      <c r="Q74" s="163"/>
      <c r="R74" s="163"/>
      <c r="S74" s="163"/>
      <c r="T74" s="163"/>
      <c r="U74" s="163"/>
      <c r="V74" s="163"/>
      <c r="W74" s="152"/>
      <c r="X74" s="164"/>
      <c r="Y74" s="152"/>
    </row>
    <row r="75" spans="3:25">
      <c r="C75" s="157">
        <f t="shared" si="1"/>
        <v>6</v>
      </c>
      <c r="D75" s="157" t="s">
        <v>597</v>
      </c>
      <c r="E75" s="157" t="s">
        <v>712</v>
      </c>
      <c r="F75" s="157">
        <v>75</v>
      </c>
      <c r="G75" s="157">
        <v>195.8</v>
      </c>
      <c r="H75" s="157">
        <v>5.5</v>
      </c>
      <c r="I75" s="157">
        <v>3.3</v>
      </c>
      <c r="J75" s="157">
        <v>1</v>
      </c>
      <c r="K75" s="157">
        <v>4.3</v>
      </c>
      <c r="L75" s="157" t="s">
        <v>1053</v>
      </c>
      <c r="P75" s="152"/>
      <c r="Q75" s="163"/>
      <c r="R75" s="163"/>
      <c r="S75" s="163"/>
      <c r="T75" s="163"/>
      <c r="U75" s="163"/>
      <c r="V75" s="163"/>
      <c r="W75" s="152"/>
      <c r="X75" s="164"/>
      <c r="Y75" s="152"/>
    </row>
    <row r="76" spans="3:25">
      <c r="C76" s="157">
        <f t="shared" si="1"/>
        <v>7</v>
      </c>
      <c r="D76" s="157" t="s">
        <v>338</v>
      </c>
      <c r="E76" s="157" t="s">
        <v>711</v>
      </c>
      <c r="F76" s="157">
        <v>75</v>
      </c>
      <c r="G76" s="157">
        <v>74.3</v>
      </c>
      <c r="H76" s="157">
        <v>5.5</v>
      </c>
      <c r="I76" s="157">
        <v>3.3</v>
      </c>
      <c r="J76" s="157">
        <v>1</v>
      </c>
      <c r="K76" s="157">
        <v>4.3</v>
      </c>
      <c r="L76" s="157" t="s">
        <v>1053</v>
      </c>
      <c r="P76" s="152"/>
      <c r="Q76" s="163"/>
      <c r="R76" s="163"/>
      <c r="S76" s="163"/>
      <c r="T76" s="163"/>
      <c r="U76" s="163"/>
      <c r="V76" s="163"/>
      <c r="W76" s="152"/>
      <c r="X76" s="164"/>
      <c r="Y76" s="152"/>
    </row>
    <row r="77" spans="3:25">
      <c r="C77" s="157">
        <f t="shared" si="1"/>
        <v>8</v>
      </c>
      <c r="D77" s="157" t="s">
        <v>711</v>
      </c>
      <c r="E77" s="157" t="s">
        <v>337</v>
      </c>
      <c r="F77" s="157">
        <v>75</v>
      </c>
      <c r="G77" s="157">
        <v>64</v>
      </c>
      <c r="H77" s="157">
        <v>5.5</v>
      </c>
      <c r="I77" s="157">
        <v>3.3</v>
      </c>
      <c r="J77" s="157">
        <v>1</v>
      </c>
      <c r="K77" s="157">
        <v>4.3</v>
      </c>
      <c r="L77" s="157" t="s">
        <v>1053</v>
      </c>
      <c r="P77" s="152"/>
      <c r="Q77" s="163"/>
      <c r="R77" s="163"/>
      <c r="S77" s="163"/>
      <c r="T77" s="163"/>
      <c r="U77" s="163"/>
      <c r="V77" s="163"/>
      <c r="W77" s="152"/>
      <c r="X77" s="164"/>
      <c r="Y77" s="152"/>
    </row>
    <row r="78" spans="3:25">
      <c r="C78" s="157">
        <f t="shared" si="1"/>
        <v>9</v>
      </c>
      <c r="D78" s="157" t="s">
        <v>337</v>
      </c>
      <c r="E78" s="157" t="s">
        <v>705</v>
      </c>
      <c r="F78" s="157">
        <v>75</v>
      </c>
      <c r="G78" s="157">
        <v>33.4</v>
      </c>
      <c r="H78" s="157">
        <v>5.5</v>
      </c>
      <c r="I78" s="157">
        <v>3.3</v>
      </c>
      <c r="J78" s="157">
        <v>1</v>
      </c>
      <c r="K78" s="157">
        <v>4.3</v>
      </c>
      <c r="L78" s="157" t="s">
        <v>1053</v>
      </c>
      <c r="P78" s="152"/>
      <c r="Q78" s="163"/>
      <c r="R78" s="163"/>
      <c r="S78" s="163"/>
      <c r="T78" s="163"/>
      <c r="U78" s="163"/>
      <c r="V78" s="163"/>
      <c r="W78" s="152"/>
      <c r="X78" s="164"/>
      <c r="Y78" s="152"/>
    </row>
    <row r="79" spans="3:25">
      <c r="C79" s="157">
        <f t="shared" si="1"/>
        <v>10</v>
      </c>
      <c r="D79" s="157" t="s">
        <v>705</v>
      </c>
      <c r="E79" s="157" t="s">
        <v>355</v>
      </c>
      <c r="F79" s="157">
        <v>75</v>
      </c>
      <c r="G79" s="157">
        <v>58</v>
      </c>
      <c r="H79" s="157">
        <v>5.5</v>
      </c>
      <c r="I79" s="157">
        <v>3.3</v>
      </c>
      <c r="J79" s="157">
        <v>1</v>
      </c>
      <c r="K79" s="157">
        <v>4.3</v>
      </c>
      <c r="L79" s="157" t="s">
        <v>1053</v>
      </c>
      <c r="P79" s="152"/>
      <c r="Q79" s="163"/>
      <c r="R79" s="163"/>
      <c r="S79" s="163"/>
      <c r="T79" s="163"/>
      <c r="U79" s="163"/>
      <c r="V79" s="163"/>
      <c r="W79" s="152"/>
      <c r="X79" s="164"/>
      <c r="Y79" s="152"/>
    </row>
    <row r="80" spans="3:25">
      <c r="C80" s="157">
        <f t="shared" si="1"/>
        <v>11</v>
      </c>
      <c r="D80" s="157" t="s">
        <v>385</v>
      </c>
      <c r="E80" s="157" t="s">
        <v>340</v>
      </c>
      <c r="F80" s="157">
        <v>63</v>
      </c>
      <c r="G80" s="157">
        <v>131.30000000000001</v>
      </c>
      <c r="H80" s="157">
        <v>5.5</v>
      </c>
      <c r="I80" s="157">
        <v>3.3</v>
      </c>
      <c r="J80" s="157">
        <v>1</v>
      </c>
      <c r="K80" s="157">
        <v>4.3</v>
      </c>
      <c r="L80" s="157" t="s">
        <v>1053</v>
      </c>
      <c r="P80" s="152"/>
      <c r="Q80" s="163"/>
      <c r="R80" s="163"/>
      <c r="S80" s="163"/>
      <c r="T80" s="163"/>
      <c r="U80" s="163"/>
      <c r="V80" s="163"/>
      <c r="W80" s="152"/>
      <c r="X80" s="164"/>
      <c r="Y80" s="152"/>
    </row>
    <row r="81" spans="3:25">
      <c r="C81" s="157">
        <f t="shared" si="1"/>
        <v>12</v>
      </c>
      <c r="D81" s="157" t="s">
        <v>340</v>
      </c>
      <c r="E81" s="157" t="s">
        <v>307</v>
      </c>
      <c r="F81" s="157">
        <v>63</v>
      </c>
      <c r="G81" s="157">
        <v>26.7</v>
      </c>
      <c r="H81" s="157">
        <v>5.5</v>
      </c>
      <c r="I81" s="157">
        <v>3.3</v>
      </c>
      <c r="J81" s="157">
        <v>1</v>
      </c>
      <c r="K81" s="157">
        <v>4.3</v>
      </c>
      <c r="L81" s="157" t="s">
        <v>1053</v>
      </c>
      <c r="P81" s="152"/>
      <c r="Q81" s="163"/>
      <c r="R81" s="163"/>
      <c r="S81" s="163"/>
      <c r="T81" s="163"/>
      <c r="U81" s="163"/>
      <c r="V81" s="163"/>
      <c r="W81" s="152"/>
      <c r="X81" s="164"/>
      <c r="Y81" s="152"/>
    </row>
    <row r="82" spans="3:25">
      <c r="C82" s="157">
        <f t="shared" si="1"/>
        <v>13</v>
      </c>
      <c r="D82" s="157" t="s">
        <v>340</v>
      </c>
      <c r="E82" s="157" t="s">
        <v>323</v>
      </c>
      <c r="F82" s="157">
        <v>63</v>
      </c>
      <c r="G82" s="157">
        <v>51</v>
      </c>
      <c r="H82" s="157">
        <v>5.5</v>
      </c>
      <c r="I82" s="157">
        <v>3.3</v>
      </c>
      <c r="J82" s="157">
        <v>1</v>
      </c>
      <c r="K82" s="157">
        <v>4.3</v>
      </c>
      <c r="L82" s="157" t="s">
        <v>1053</v>
      </c>
      <c r="P82" s="152"/>
      <c r="Q82" s="163"/>
      <c r="R82" s="163"/>
      <c r="S82" s="163"/>
      <c r="T82" s="163"/>
      <c r="U82" s="163"/>
      <c r="V82" s="163"/>
      <c r="W82" s="152"/>
      <c r="X82" s="164"/>
      <c r="Y82" s="152"/>
    </row>
    <row r="83" spans="3:25">
      <c r="C83" s="157">
        <f t="shared" si="1"/>
        <v>14</v>
      </c>
      <c r="D83" s="157" t="s">
        <v>323</v>
      </c>
      <c r="E83" s="157" t="s">
        <v>347</v>
      </c>
      <c r="F83" s="157">
        <v>63</v>
      </c>
      <c r="G83" s="157">
        <v>3</v>
      </c>
      <c r="H83" s="157">
        <v>5.5</v>
      </c>
      <c r="I83" s="157">
        <v>3.3</v>
      </c>
      <c r="J83" s="157">
        <v>1</v>
      </c>
      <c r="K83" s="157">
        <v>4.3</v>
      </c>
      <c r="L83" s="157" t="s">
        <v>1053</v>
      </c>
      <c r="P83" s="152"/>
      <c r="Q83" s="163"/>
      <c r="R83" s="163"/>
      <c r="S83" s="163"/>
      <c r="T83" s="163"/>
      <c r="U83" s="163"/>
      <c r="V83" s="163"/>
      <c r="W83" s="152"/>
      <c r="X83" s="164"/>
      <c r="Y83" s="152"/>
    </row>
    <row r="84" spans="3:25">
      <c r="C84" s="157">
        <f t="shared" si="1"/>
        <v>15</v>
      </c>
      <c r="D84" s="157" t="s">
        <v>323</v>
      </c>
      <c r="E84" s="157" t="s">
        <v>347</v>
      </c>
      <c r="F84" s="157">
        <v>63</v>
      </c>
      <c r="G84" s="157">
        <v>209</v>
      </c>
      <c r="H84" s="157">
        <v>5.5</v>
      </c>
      <c r="I84" s="157">
        <v>3.3</v>
      </c>
      <c r="J84" s="157">
        <v>1</v>
      </c>
      <c r="K84" s="157">
        <v>4.3</v>
      </c>
      <c r="L84" s="157" t="s">
        <v>1053</v>
      </c>
      <c r="P84" s="152"/>
      <c r="Q84" s="163"/>
      <c r="R84" s="163"/>
      <c r="S84" s="163"/>
      <c r="T84" s="163"/>
      <c r="U84" s="163"/>
      <c r="V84" s="163"/>
      <c r="W84" s="152"/>
      <c r="X84" s="164"/>
      <c r="Y84" s="152"/>
    </row>
    <row r="85" spans="3:25">
      <c r="C85" s="157">
        <f t="shared" si="1"/>
        <v>16</v>
      </c>
      <c r="D85" s="157" t="s">
        <v>347</v>
      </c>
      <c r="E85" s="157" t="s">
        <v>389</v>
      </c>
      <c r="F85" s="157">
        <v>63</v>
      </c>
      <c r="G85" s="157">
        <v>3.4</v>
      </c>
      <c r="H85" s="157">
        <v>5.5</v>
      </c>
      <c r="I85" s="157">
        <v>3.3</v>
      </c>
      <c r="J85" s="157">
        <v>1</v>
      </c>
      <c r="K85" s="157">
        <v>4.3</v>
      </c>
      <c r="L85" s="157" t="s">
        <v>1053</v>
      </c>
      <c r="P85" s="152"/>
      <c r="Q85" s="163"/>
      <c r="R85" s="163"/>
      <c r="S85" s="163"/>
      <c r="T85" s="163"/>
      <c r="U85" s="163"/>
      <c r="V85" s="163"/>
      <c r="W85" s="152"/>
      <c r="X85" s="164"/>
      <c r="Y85" s="152"/>
    </row>
    <row r="86" spans="3:25">
      <c r="C86" s="157">
        <f t="shared" si="1"/>
        <v>17</v>
      </c>
      <c r="D86" s="157" t="s">
        <v>313</v>
      </c>
      <c r="E86" s="157" t="s">
        <v>442</v>
      </c>
      <c r="F86" s="157">
        <v>63</v>
      </c>
      <c r="G86" s="157">
        <v>624</v>
      </c>
      <c r="H86" s="157">
        <v>5.5</v>
      </c>
      <c r="I86" s="157">
        <v>3.3</v>
      </c>
      <c r="J86" s="157">
        <v>1</v>
      </c>
      <c r="K86" s="157">
        <v>4.3</v>
      </c>
      <c r="L86" s="157" t="s">
        <v>1053</v>
      </c>
      <c r="P86" s="152"/>
      <c r="Q86" s="163"/>
      <c r="R86" s="163"/>
      <c r="S86" s="163"/>
      <c r="T86" s="163"/>
      <c r="U86" s="163"/>
      <c r="V86" s="163"/>
      <c r="W86" s="152"/>
      <c r="X86" s="164"/>
      <c r="Y86" s="152"/>
    </row>
    <row r="87" spans="3:25">
      <c r="C87" s="157">
        <f t="shared" si="1"/>
        <v>18</v>
      </c>
      <c r="D87" s="157" t="s">
        <v>1165</v>
      </c>
      <c r="E87" s="157" t="s">
        <v>1166</v>
      </c>
      <c r="F87" s="157">
        <v>63</v>
      </c>
      <c r="G87" s="157">
        <v>129.80000000000001</v>
      </c>
      <c r="H87" s="157">
        <v>5.5</v>
      </c>
      <c r="I87" s="157">
        <v>3.3</v>
      </c>
      <c r="J87" s="157">
        <v>1</v>
      </c>
      <c r="K87" s="157">
        <v>4.3</v>
      </c>
      <c r="L87" s="157" t="s">
        <v>1053</v>
      </c>
      <c r="P87" s="152"/>
      <c r="Q87" s="163"/>
      <c r="R87" s="163"/>
      <c r="S87" s="163"/>
      <c r="T87" s="163"/>
      <c r="U87" s="163"/>
      <c r="V87" s="163"/>
      <c r="W87" s="152"/>
      <c r="X87" s="164"/>
      <c r="Y87" s="152"/>
    </row>
    <row r="88" spans="3:25">
      <c r="C88" s="157">
        <f t="shared" si="1"/>
        <v>19</v>
      </c>
      <c r="D88" s="157" t="s">
        <v>442</v>
      </c>
      <c r="E88" s="157" t="s">
        <v>417</v>
      </c>
      <c r="F88" s="157">
        <v>63</v>
      </c>
      <c r="G88" s="157">
        <v>181.8</v>
      </c>
      <c r="H88" s="157">
        <v>5.5</v>
      </c>
      <c r="I88" s="157">
        <v>3.3</v>
      </c>
      <c r="J88" s="157">
        <v>1</v>
      </c>
      <c r="K88" s="157">
        <v>4.3</v>
      </c>
      <c r="L88" s="157" t="s">
        <v>1053</v>
      </c>
      <c r="P88" s="152"/>
      <c r="Q88" s="163"/>
      <c r="R88" s="163"/>
      <c r="S88" s="163"/>
      <c r="T88" s="163"/>
      <c r="U88" s="163"/>
      <c r="V88" s="163"/>
      <c r="W88" s="152"/>
      <c r="X88" s="164"/>
      <c r="Y88" s="152"/>
    </row>
    <row r="89" spans="3:25">
      <c r="C89" s="157">
        <f t="shared" si="1"/>
        <v>20</v>
      </c>
      <c r="D89" s="157" t="s">
        <v>597</v>
      </c>
      <c r="E89" s="157" t="s">
        <v>427</v>
      </c>
      <c r="F89" s="157">
        <v>63</v>
      </c>
      <c r="G89" s="157">
        <v>131</v>
      </c>
      <c r="H89" s="157">
        <v>5.5</v>
      </c>
      <c r="I89" s="157">
        <v>3.3</v>
      </c>
      <c r="J89" s="157">
        <v>1</v>
      </c>
      <c r="K89" s="157">
        <v>4.3</v>
      </c>
      <c r="L89" s="157" t="s">
        <v>1053</v>
      </c>
      <c r="P89" s="152"/>
      <c r="Q89" s="163"/>
      <c r="R89" s="163"/>
      <c r="S89" s="163"/>
      <c r="T89" s="163"/>
      <c r="U89" s="163"/>
      <c r="V89" s="163"/>
      <c r="W89" s="152"/>
      <c r="X89" s="164"/>
      <c r="Y89" s="152"/>
    </row>
    <row r="90" spans="3:25">
      <c r="C90" s="157">
        <f t="shared" si="1"/>
        <v>21</v>
      </c>
      <c r="D90" s="157" t="s">
        <v>303</v>
      </c>
      <c r="E90" s="157" t="s">
        <v>101</v>
      </c>
      <c r="F90" s="157">
        <v>63</v>
      </c>
      <c r="G90" s="157">
        <v>53</v>
      </c>
      <c r="H90" s="157">
        <v>5.5</v>
      </c>
      <c r="I90" s="157">
        <v>3.3</v>
      </c>
      <c r="J90" s="157">
        <v>1</v>
      </c>
      <c r="K90" s="157">
        <v>4.3</v>
      </c>
      <c r="L90" s="157" t="s">
        <v>1053</v>
      </c>
      <c r="P90" s="152"/>
      <c r="Q90" s="163"/>
      <c r="R90" s="163"/>
      <c r="S90" s="163"/>
      <c r="T90" s="163"/>
      <c r="U90" s="163"/>
      <c r="V90" s="163"/>
      <c r="W90" s="152"/>
      <c r="X90" s="164"/>
      <c r="Y90" s="152"/>
    </row>
    <row r="91" spans="3:25">
      <c r="C91" s="157">
        <f t="shared" si="1"/>
        <v>22</v>
      </c>
      <c r="D91" s="157" t="s">
        <v>101</v>
      </c>
      <c r="E91" s="157" t="s">
        <v>473</v>
      </c>
      <c r="F91" s="157">
        <v>63</v>
      </c>
      <c r="G91" s="157">
        <v>11</v>
      </c>
      <c r="H91" s="157">
        <v>5.5</v>
      </c>
      <c r="I91" s="157">
        <v>3.3</v>
      </c>
      <c r="J91" s="157">
        <v>1</v>
      </c>
      <c r="K91" s="157">
        <v>4.3</v>
      </c>
      <c r="L91" s="157" t="s">
        <v>1053</v>
      </c>
      <c r="P91" s="152"/>
      <c r="Q91" s="163"/>
      <c r="R91" s="163"/>
      <c r="S91" s="163"/>
      <c r="T91" s="163"/>
      <c r="U91" s="163"/>
      <c r="V91" s="163"/>
      <c r="W91" s="152"/>
      <c r="X91" s="164"/>
      <c r="Y91" s="152"/>
    </row>
    <row r="92" spans="3:25">
      <c r="C92" s="157">
        <f t="shared" si="1"/>
        <v>23</v>
      </c>
      <c r="D92" s="157" t="s">
        <v>473</v>
      </c>
      <c r="E92" s="157" t="s">
        <v>602</v>
      </c>
      <c r="F92" s="157">
        <v>63</v>
      </c>
      <c r="G92" s="157">
        <v>25</v>
      </c>
      <c r="H92" s="157">
        <v>5.5</v>
      </c>
      <c r="I92" s="157">
        <v>3.3</v>
      </c>
      <c r="J92" s="157">
        <v>1</v>
      </c>
      <c r="K92" s="157">
        <v>4.3</v>
      </c>
      <c r="L92" s="157" t="s">
        <v>1053</v>
      </c>
      <c r="P92" s="152"/>
      <c r="Q92" s="163"/>
      <c r="R92" s="163"/>
      <c r="S92" s="163"/>
      <c r="T92" s="163"/>
      <c r="U92" s="163"/>
      <c r="V92" s="163"/>
      <c r="W92" s="152"/>
      <c r="X92" s="164"/>
      <c r="Y92" s="152"/>
    </row>
    <row r="93" spans="3:25">
      <c r="C93" s="157">
        <f t="shared" si="1"/>
        <v>24</v>
      </c>
      <c r="D93" s="157" t="s">
        <v>602</v>
      </c>
      <c r="E93" s="157" t="s">
        <v>882</v>
      </c>
      <c r="F93" s="157">
        <v>63</v>
      </c>
      <c r="G93" s="157">
        <v>14</v>
      </c>
      <c r="H93" s="157">
        <v>5.5</v>
      </c>
      <c r="I93" s="157">
        <v>3.3</v>
      </c>
      <c r="J93" s="157">
        <v>1</v>
      </c>
      <c r="K93" s="157">
        <v>4.3</v>
      </c>
      <c r="L93" s="157" t="s">
        <v>1053</v>
      </c>
      <c r="P93" s="152"/>
      <c r="Q93" s="163"/>
      <c r="R93" s="163"/>
      <c r="S93" s="163"/>
      <c r="T93" s="163"/>
      <c r="U93" s="163"/>
      <c r="V93" s="163"/>
      <c r="W93" s="152"/>
      <c r="X93" s="164"/>
      <c r="Y93" s="152"/>
    </row>
    <row r="94" spans="3:25">
      <c r="C94" s="157">
        <f t="shared" si="1"/>
        <v>25</v>
      </c>
      <c r="D94" s="157" t="s">
        <v>882</v>
      </c>
      <c r="E94" s="157" t="s">
        <v>699</v>
      </c>
      <c r="F94" s="157">
        <v>63</v>
      </c>
      <c r="G94" s="157">
        <v>7.6</v>
      </c>
      <c r="H94" s="157">
        <v>5.5</v>
      </c>
      <c r="I94" s="157">
        <v>3.3</v>
      </c>
      <c r="J94" s="157">
        <v>1</v>
      </c>
      <c r="K94" s="157">
        <v>4.3</v>
      </c>
      <c r="L94" s="157" t="s">
        <v>1053</v>
      </c>
      <c r="P94" s="152"/>
      <c r="Q94" s="163"/>
      <c r="R94" s="163"/>
      <c r="S94" s="163"/>
      <c r="T94" s="163"/>
      <c r="U94" s="163"/>
      <c r="V94" s="163"/>
      <c r="W94" s="152"/>
      <c r="X94" s="164"/>
      <c r="Y94" s="152"/>
    </row>
    <row r="95" spans="3:25">
      <c r="C95" s="157">
        <f t="shared" si="1"/>
        <v>26</v>
      </c>
      <c r="D95" s="157" t="s">
        <v>699</v>
      </c>
      <c r="E95" s="157" t="s">
        <v>350</v>
      </c>
      <c r="F95" s="157">
        <v>63</v>
      </c>
      <c r="G95" s="157">
        <v>141.4</v>
      </c>
      <c r="H95" s="157">
        <v>5.5</v>
      </c>
      <c r="I95" s="157">
        <v>3.3</v>
      </c>
      <c r="J95" s="157">
        <v>1</v>
      </c>
      <c r="K95" s="157">
        <v>4.3</v>
      </c>
      <c r="L95" s="157" t="s">
        <v>1053</v>
      </c>
      <c r="P95" s="152"/>
      <c r="Q95" s="163"/>
      <c r="R95" s="163"/>
      <c r="S95" s="163"/>
      <c r="T95" s="163"/>
      <c r="U95" s="163"/>
      <c r="V95" s="163"/>
      <c r="W95" s="152"/>
      <c r="X95" s="164"/>
      <c r="Y95" s="152"/>
    </row>
    <row r="96" spans="3:25">
      <c r="C96" s="157">
        <f t="shared" si="1"/>
        <v>27</v>
      </c>
      <c r="D96" s="157" t="s">
        <v>699</v>
      </c>
      <c r="E96" s="157" t="s">
        <v>350</v>
      </c>
      <c r="F96" s="157">
        <v>63</v>
      </c>
      <c r="G96" s="157">
        <v>6</v>
      </c>
      <c r="H96" s="157">
        <v>5.5</v>
      </c>
      <c r="I96" s="157">
        <v>3.3</v>
      </c>
      <c r="J96" s="157">
        <v>1</v>
      </c>
      <c r="K96" s="157">
        <v>4.3</v>
      </c>
      <c r="L96" s="157" t="s">
        <v>1053</v>
      </c>
      <c r="P96" s="152"/>
      <c r="Q96" s="163"/>
      <c r="R96" s="163"/>
      <c r="S96" s="163"/>
      <c r="T96" s="163"/>
      <c r="U96" s="163"/>
      <c r="V96" s="163"/>
      <c r="W96" s="152"/>
      <c r="X96" s="164"/>
      <c r="Y96" s="152"/>
    </row>
    <row r="97" spans="3:25">
      <c r="C97" s="157">
        <f t="shared" si="1"/>
        <v>28</v>
      </c>
      <c r="D97" s="157" t="s">
        <v>355</v>
      </c>
      <c r="E97" s="157" t="s">
        <v>752</v>
      </c>
      <c r="F97" s="157">
        <v>63</v>
      </c>
      <c r="G97" s="157">
        <v>60</v>
      </c>
      <c r="H97" s="157">
        <v>5.5</v>
      </c>
      <c r="I97" s="157">
        <v>3.3</v>
      </c>
      <c r="J97" s="157">
        <v>1</v>
      </c>
      <c r="K97" s="157">
        <v>4.3</v>
      </c>
      <c r="L97" s="157" t="s">
        <v>1053</v>
      </c>
      <c r="P97" s="152"/>
      <c r="Q97" s="163"/>
      <c r="R97" s="163"/>
      <c r="S97" s="163"/>
      <c r="T97" s="163"/>
      <c r="U97" s="163"/>
      <c r="V97" s="163"/>
      <c r="W97" s="152"/>
      <c r="X97" s="164"/>
      <c r="Y97" s="152"/>
    </row>
    <row r="98" spans="3:25">
      <c r="C98" s="157">
        <f t="shared" si="1"/>
        <v>29</v>
      </c>
      <c r="D98" s="157" t="s">
        <v>752</v>
      </c>
      <c r="E98" s="157" t="s">
        <v>1023</v>
      </c>
      <c r="F98" s="157">
        <v>63</v>
      </c>
      <c r="G98" s="157">
        <v>90</v>
      </c>
      <c r="H98" s="157">
        <v>5.5</v>
      </c>
      <c r="I98" s="157">
        <v>3.3</v>
      </c>
      <c r="J98" s="157">
        <v>1</v>
      </c>
      <c r="K98" s="157">
        <v>4.3</v>
      </c>
      <c r="L98" s="157" t="s">
        <v>1053</v>
      </c>
      <c r="P98" s="152"/>
      <c r="Q98" s="163"/>
      <c r="R98" s="163"/>
      <c r="S98" s="163"/>
      <c r="T98" s="163"/>
      <c r="U98" s="163"/>
      <c r="V98" s="163"/>
      <c r="W98" s="152"/>
      <c r="X98" s="164"/>
      <c r="Y98" s="152"/>
    </row>
    <row r="99" spans="3:25">
      <c r="C99" s="157">
        <f t="shared" si="1"/>
        <v>30</v>
      </c>
      <c r="D99" s="157" t="s">
        <v>1023</v>
      </c>
      <c r="E99" s="157" t="s">
        <v>703</v>
      </c>
      <c r="F99" s="157">
        <v>63</v>
      </c>
      <c r="G99" s="157">
        <v>80</v>
      </c>
      <c r="H99" s="157">
        <v>5.5</v>
      </c>
      <c r="I99" s="157">
        <v>3.3</v>
      </c>
      <c r="J99" s="157">
        <v>1</v>
      </c>
      <c r="K99" s="157">
        <v>4.3</v>
      </c>
      <c r="L99" s="157" t="s">
        <v>1053</v>
      </c>
      <c r="P99" s="152"/>
      <c r="Q99" s="163"/>
      <c r="R99" s="163"/>
      <c r="S99" s="163"/>
      <c r="T99" s="163"/>
      <c r="U99" s="163"/>
      <c r="V99" s="163"/>
      <c r="W99" s="152"/>
      <c r="X99" s="164"/>
      <c r="Y99" s="152"/>
    </row>
    <row r="100" spans="3:25">
      <c r="C100" s="157">
        <f t="shared" si="1"/>
        <v>31</v>
      </c>
      <c r="D100" s="157" t="s">
        <v>752</v>
      </c>
      <c r="E100" s="157" t="s">
        <v>599</v>
      </c>
      <c r="F100" s="157">
        <v>63</v>
      </c>
      <c r="G100" s="157">
        <v>35</v>
      </c>
      <c r="H100" s="157">
        <v>5.5</v>
      </c>
      <c r="I100" s="157">
        <v>3.3</v>
      </c>
      <c r="J100" s="157">
        <v>1</v>
      </c>
      <c r="K100" s="157">
        <v>4.3</v>
      </c>
      <c r="L100" s="157" t="s">
        <v>1053</v>
      </c>
      <c r="P100" s="152"/>
      <c r="Q100" s="163"/>
      <c r="R100" s="163"/>
      <c r="S100" s="163"/>
      <c r="T100" s="163"/>
      <c r="U100" s="163"/>
      <c r="V100" s="163"/>
      <c r="W100" s="152"/>
      <c r="X100" s="164"/>
      <c r="Y100" s="152"/>
    </row>
    <row r="101" spans="3:25">
      <c r="C101" s="157">
        <f t="shared" si="1"/>
        <v>32</v>
      </c>
      <c r="D101" s="157" t="s">
        <v>752</v>
      </c>
      <c r="E101" s="157" t="s">
        <v>599</v>
      </c>
      <c r="F101" s="157">
        <v>63</v>
      </c>
      <c r="G101" s="157">
        <v>4</v>
      </c>
      <c r="H101" s="157">
        <v>5.5</v>
      </c>
      <c r="I101" s="157">
        <v>3.3</v>
      </c>
      <c r="J101" s="157">
        <v>1</v>
      </c>
      <c r="K101" s="157">
        <v>4.3</v>
      </c>
      <c r="L101" s="157" t="s">
        <v>1053</v>
      </c>
      <c r="P101" s="152"/>
      <c r="Q101" s="163"/>
      <c r="R101" s="163"/>
      <c r="S101" s="163"/>
      <c r="T101" s="163"/>
      <c r="U101" s="163"/>
      <c r="V101" s="163"/>
      <c r="W101" s="152"/>
      <c r="X101" s="164"/>
      <c r="Y101" s="152"/>
    </row>
    <row r="102" spans="3:25">
      <c r="C102" s="157">
        <f t="shared" si="1"/>
        <v>33</v>
      </c>
      <c r="D102" s="157" t="s">
        <v>752</v>
      </c>
      <c r="E102" s="157" t="s">
        <v>573</v>
      </c>
      <c r="F102" s="157">
        <v>63</v>
      </c>
      <c r="G102" s="157">
        <v>191</v>
      </c>
      <c r="H102" s="157">
        <v>5.5</v>
      </c>
      <c r="I102" s="157">
        <v>3.3</v>
      </c>
      <c r="J102" s="157">
        <v>1</v>
      </c>
      <c r="K102" s="157">
        <v>4.3</v>
      </c>
      <c r="L102" s="157" t="s">
        <v>1053</v>
      </c>
      <c r="P102" s="152"/>
      <c r="Q102" s="163"/>
      <c r="R102" s="163"/>
      <c r="S102" s="163"/>
      <c r="T102" s="163"/>
      <c r="U102" s="163"/>
      <c r="V102" s="163"/>
      <c r="W102" s="152"/>
      <c r="X102" s="164"/>
      <c r="Y102" s="152"/>
    </row>
    <row r="103" spans="3:25">
      <c r="C103" s="157">
        <f t="shared" si="1"/>
        <v>34</v>
      </c>
      <c r="D103" s="157" t="s">
        <v>687</v>
      </c>
      <c r="E103" s="157" t="s">
        <v>386</v>
      </c>
      <c r="F103" s="157">
        <v>63</v>
      </c>
      <c r="G103" s="157">
        <v>21</v>
      </c>
      <c r="H103" s="157">
        <v>5.5</v>
      </c>
      <c r="I103" s="157">
        <v>3.3</v>
      </c>
      <c r="J103" s="157">
        <v>1</v>
      </c>
      <c r="K103" s="157">
        <v>4.3</v>
      </c>
      <c r="L103" s="157" t="s">
        <v>1053</v>
      </c>
      <c r="P103" s="152"/>
      <c r="Q103" s="163"/>
      <c r="R103" s="163"/>
      <c r="S103" s="163"/>
      <c r="T103" s="163"/>
      <c r="U103" s="163"/>
      <c r="V103" s="163"/>
      <c r="W103" s="152"/>
      <c r="X103" s="164"/>
      <c r="Y103" s="152"/>
    </row>
    <row r="104" spans="3:25">
      <c r="C104" s="157">
        <f t="shared" si="1"/>
        <v>35</v>
      </c>
      <c r="D104" s="157" t="s">
        <v>386</v>
      </c>
      <c r="E104" s="157" t="s">
        <v>1009</v>
      </c>
      <c r="F104" s="157">
        <v>63</v>
      </c>
      <c r="G104" s="157">
        <v>42</v>
      </c>
      <c r="H104" s="157">
        <v>5.5</v>
      </c>
      <c r="I104" s="157">
        <v>3.3</v>
      </c>
      <c r="J104" s="157">
        <v>1</v>
      </c>
      <c r="K104" s="157">
        <v>4.3</v>
      </c>
      <c r="L104" s="157" t="s">
        <v>1053</v>
      </c>
      <c r="P104" s="152"/>
      <c r="Q104" s="163"/>
      <c r="R104" s="163"/>
      <c r="S104" s="163"/>
      <c r="T104" s="163"/>
      <c r="U104" s="163"/>
      <c r="V104" s="163"/>
      <c r="W104" s="152"/>
      <c r="X104" s="164"/>
      <c r="Y104" s="152"/>
    </row>
    <row r="105" spans="3:25">
      <c r="C105" s="157">
        <f t="shared" si="1"/>
        <v>36</v>
      </c>
      <c r="D105" s="157" t="s">
        <v>687</v>
      </c>
      <c r="E105" s="157" t="s">
        <v>1029</v>
      </c>
      <c r="F105" s="157">
        <v>63</v>
      </c>
      <c r="G105" s="157">
        <v>15.4</v>
      </c>
      <c r="H105" s="157">
        <v>5.5</v>
      </c>
      <c r="I105" s="157">
        <v>3.3</v>
      </c>
      <c r="J105" s="157">
        <v>1</v>
      </c>
      <c r="K105" s="157">
        <v>4.3</v>
      </c>
      <c r="L105" s="157" t="s">
        <v>1053</v>
      </c>
      <c r="P105" s="152"/>
      <c r="Q105" s="163"/>
      <c r="R105" s="163"/>
      <c r="S105" s="163"/>
      <c r="T105" s="163"/>
      <c r="U105" s="163"/>
      <c r="V105" s="163"/>
      <c r="W105" s="152"/>
      <c r="X105" s="164"/>
      <c r="Y105" s="152"/>
    </row>
    <row r="106" spans="3:25">
      <c r="C106" s="157">
        <f t="shared" si="1"/>
        <v>37</v>
      </c>
      <c r="D106" s="157" t="s">
        <v>687</v>
      </c>
      <c r="E106" s="157" t="s">
        <v>1029</v>
      </c>
      <c r="F106" s="157">
        <v>63</v>
      </c>
      <c r="G106" s="157">
        <v>100</v>
      </c>
      <c r="H106" s="157">
        <v>5.5</v>
      </c>
      <c r="I106" s="157">
        <v>3.3</v>
      </c>
      <c r="J106" s="157">
        <v>1</v>
      </c>
      <c r="K106" s="157">
        <v>4.3</v>
      </c>
      <c r="L106" s="157" t="s">
        <v>1053</v>
      </c>
      <c r="P106" s="152"/>
      <c r="Q106" s="163"/>
      <c r="R106" s="163"/>
      <c r="S106" s="163"/>
      <c r="T106" s="163"/>
      <c r="U106" s="163"/>
      <c r="V106" s="163"/>
      <c r="W106" s="152"/>
      <c r="X106" s="164"/>
      <c r="Y106" s="152"/>
    </row>
    <row r="107" spans="3:25">
      <c r="C107" s="157">
        <f t="shared" si="1"/>
        <v>38</v>
      </c>
      <c r="D107" s="157" t="s">
        <v>1167</v>
      </c>
      <c r="E107" s="157" t="s">
        <v>1168</v>
      </c>
      <c r="F107" s="157">
        <v>63</v>
      </c>
      <c r="G107" s="157">
        <v>17</v>
      </c>
      <c r="H107" s="157">
        <v>5.5</v>
      </c>
      <c r="I107" s="157">
        <v>3.3</v>
      </c>
      <c r="J107" s="157">
        <v>1</v>
      </c>
      <c r="K107" s="157">
        <v>4.3</v>
      </c>
      <c r="L107" s="157" t="s">
        <v>1053</v>
      </c>
      <c r="P107" s="152"/>
      <c r="Q107" s="163"/>
      <c r="R107" s="163"/>
      <c r="S107" s="163"/>
      <c r="T107" s="163"/>
      <c r="U107" s="163"/>
      <c r="V107" s="163"/>
      <c r="W107" s="152"/>
      <c r="X107" s="164"/>
      <c r="Y107" s="152"/>
    </row>
    <row r="108" spans="3:25">
      <c r="C108" s="157">
        <f t="shared" si="1"/>
        <v>39</v>
      </c>
      <c r="D108" s="157" t="s">
        <v>581</v>
      </c>
      <c r="E108" s="157" t="s">
        <v>1027</v>
      </c>
      <c r="F108" s="157">
        <v>63</v>
      </c>
      <c r="G108" s="157">
        <v>26.4</v>
      </c>
      <c r="H108" s="157">
        <v>5.5</v>
      </c>
      <c r="I108" s="157">
        <v>3.3</v>
      </c>
      <c r="J108" s="157">
        <v>1</v>
      </c>
      <c r="K108" s="157">
        <v>4.3</v>
      </c>
      <c r="L108" s="157" t="s">
        <v>1053</v>
      </c>
      <c r="P108" s="152"/>
      <c r="Q108" s="163"/>
      <c r="R108" s="163"/>
      <c r="S108" s="163"/>
      <c r="T108" s="163"/>
      <c r="U108" s="163"/>
      <c r="V108" s="163"/>
      <c r="W108" s="152"/>
      <c r="X108" s="164"/>
      <c r="Y108" s="152"/>
    </row>
    <row r="109" spans="3:25">
      <c r="C109" s="157">
        <f t="shared" si="1"/>
        <v>40</v>
      </c>
      <c r="D109" s="157" t="s">
        <v>1029</v>
      </c>
      <c r="E109" s="157" t="s">
        <v>747</v>
      </c>
      <c r="F109" s="157">
        <v>63</v>
      </c>
      <c r="G109" s="157">
        <v>23.5</v>
      </c>
      <c r="H109" s="157">
        <v>5.5</v>
      </c>
      <c r="I109" s="157">
        <v>3.3</v>
      </c>
      <c r="J109" s="157">
        <v>1</v>
      </c>
      <c r="K109" s="157">
        <v>4.3</v>
      </c>
      <c r="L109" s="157" t="s">
        <v>1053</v>
      </c>
      <c r="P109" s="152"/>
      <c r="Q109" s="163"/>
      <c r="R109" s="163"/>
      <c r="S109" s="163"/>
      <c r="T109" s="163"/>
      <c r="U109" s="163"/>
      <c r="V109" s="163"/>
      <c r="W109" s="152"/>
      <c r="X109" s="164"/>
      <c r="Y109" s="152"/>
    </row>
    <row r="110" spans="3:25">
      <c r="C110" s="157">
        <f t="shared" si="1"/>
        <v>41</v>
      </c>
      <c r="D110" s="157" t="s">
        <v>1029</v>
      </c>
      <c r="E110" s="157" t="s">
        <v>747</v>
      </c>
      <c r="F110" s="157">
        <v>63</v>
      </c>
      <c r="G110" s="157">
        <v>10</v>
      </c>
      <c r="H110" s="157">
        <v>5.5</v>
      </c>
      <c r="I110" s="157">
        <v>3.3</v>
      </c>
      <c r="J110" s="157">
        <v>1</v>
      </c>
      <c r="K110" s="157">
        <v>4.3</v>
      </c>
      <c r="L110" s="157" t="s">
        <v>1053</v>
      </c>
      <c r="P110" s="152"/>
      <c r="Q110" s="163"/>
      <c r="R110" s="163"/>
      <c r="S110" s="163"/>
      <c r="T110" s="163"/>
      <c r="U110" s="163"/>
      <c r="V110" s="163"/>
      <c r="W110" s="152"/>
      <c r="X110" s="164"/>
      <c r="Y110" s="152"/>
    </row>
    <row r="111" spans="3:25">
      <c r="C111" s="157">
        <f t="shared" si="1"/>
        <v>42</v>
      </c>
      <c r="D111" s="157" t="s">
        <v>747</v>
      </c>
      <c r="E111" s="157" t="s">
        <v>1009</v>
      </c>
      <c r="F111" s="157">
        <v>63</v>
      </c>
      <c r="G111" s="157">
        <v>27.2</v>
      </c>
      <c r="H111" s="157">
        <v>5.5</v>
      </c>
      <c r="I111" s="157">
        <v>3.3</v>
      </c>
      <c r="J111" s="157">
        <v>1</v>
      </c>
      <c r="K111" s="157">
        <v>4.3</v>
      </c>
      <c r="L111" s="157" t="s">
        <v>1053</v>
      </c>
      <c r="P111" s="152"/>
      <c r="Q111" s="163"/>
      <c r="R111" s="163"/>
      <c r="S111" s="163"/>
      <c r="T111" s="163"/>
      <c r="U111" s="163"/>
      <c r="V111" s="163"/>
      <c r="W111" s="152"/>
      <c r="X111" s="164"/>
      <c r="Y111" s="152"/>
    </row>
    <row r="112" spans="3:25" ht="15.75">
      <c r="C112" s="208" t="s">
        <v>1055</v>
      </c>
      <c r="D112" s="208"/>
      <c r="E112" s="208"/>
      <c r="F112" s="208"/>
      <c r="G112" s="284" t="s">
        <v>1056</v>
      </c>
      <c r="H112" s="284"/>
      <c r="I112" s="284"/>
      <c r="J112" s="202"/>
      <c r="K112" s="202" t="s">
        <v>1057</v>
      </c>
      <c r="L112" s="202"/>
      <c r="P112" s="152"/>
      <c r="Q112" s="163"/>
      <c r="R112" s="163"/>
      <c r="S112" s="163"/>
      <c r="T112" s="163"/>
      <c r="U112" s="163"/>
      <c r="V112" s="163"/>
      <c r="W112" s="152"/>
      <c r="X112" s="164"/>
      <c r="Y112" s="152"/>
    </row>
    <row r="113" spans="3:25" ht="15.75">
      <c r="C113" s="283" t="s">
        <v>1058</v>
      </c>
      <c r="D113" s="283"/>
      <c r="E113" s="283"/>
      <c r="F113" s="283"/>
      <c r="G113" s="284" t="s">
        <v>1058</v>
      </c>
      <c r="H113" s="284"/>
      <c r="I113" s="284"/>
      <c r="J113" s="284"/>
      <c r="K113" s="284" t="s">
        <v>1058</v>
      </c>
      <c r="L113" s="284"/>
      <c r="P113" s="152"/>
      <c r="Q113" s="163"/>
      <c r="R113" s="163"/>
      <c r="S113" s="163"/>
      <c r="T113" s="163"/>
      <c r="U113" s="163"/>
      <c r="V113" s="163"/>
      <c r="W113" s="152"/>
      <c r="X113" s="164"/>
      <c r="Y113" s="152"/>
    </row>
    <row r="114" spans="3:25" ht="15.75">
      <c r="C114" s="283" t="s">
        <v>1059</v>
      </c>
      <c r="D114" s="283"/>
      <c r="E114" s="283"/>
      <c r="F114" s="283"/>
      <c r="G114" s="284" t="s">
        <v>1059</v>
      </c>
      <c r="H114" s="284"/>
      <c r="I114" s="284"/>
      <c r="J114" s="284"/>
      <c r="K114" s="284" t="s">
        <v>1059</v>
      </c>
      <c r="L114" s="284"/>
      <c r="P114" s="152"/>
      <c r="Q114" s="163"/>
      <c r="R114" s="163"/>
      <c r="S114" s="163"/>
      <c r="T114" s="163"/>
      <c r="U114" s="163"/>
      <c r="V114" s="163"/>
      <c r="W114" s="152"/>
      <c r="X114" s="164"/>
      <c r="Y114" s="152"/>
    </row>
    <row r="115" spans="3:25" ht="15.75">
      <c r="C115" s="283" t="s">
        <v>1060</v>
      </c>
      <c r="D115" s="283"/>
      <c r="E115" s="283"/>
      <c r="F115" s="283"/>
      <c r="G115" s="284" t="s">
        <v>1060</v>
      </c>
      <c r="H115" s="284"/>
      <c r="I115" s="284"/>
      <c r="J115" s="284"/>
      <c r="K115" s="284" t="s">
        <v>1060</v>
      </c>
      <c r="L115" s="284"/>
      <c r="P115" s="152"/>
      <c r="Q115" s="163"/>
      <c r="R115" s="163"/>
      <c r="S115" s="163"/>
      <c r="T115" s="163"/>
      <c r="U115" s="163"/>
      <c r="V115" s="163"/>
      <c r="W115" s="152"/>
      <c r="X115" s="164"/>
      <c r="Y115" s="152"/>
    </row>
    <row r="116" spans="3:25">
      <c r="P116" s="152"/>
      <c r="Q116" s="163"/>
      <c r="R116" s="163"/>
      <c r="S116" s="163"/>
      <c r="T116" s="163"/>
      <c r="U116" s="163"/>
      <c r="V116" s="163"/>
      <c r="W116" s="152"/>
      <c r="X116" s="164"/>
      <c r="Y116" s="152"/>
    </row>
    <row r="117" spans="3:25">
      <c r="P117" s="152"/>
      <c r="Q117" s="163"/>
      <c r="R117" s="163"/>
      <c r="S117" s="163"/>
      <c r="T117" s="163"/>
      <c r="U117" s="163"/>
      <c r="V117" s="163"/>
      <c r="W117" s="152"/>
      <c r="X117" s="164"/>
      <c r="Y117" s="152"/>
    </row>
    <row r="118" spans="3:25" ht="18.75">
      <c r="C118" s="285" t="s">
        <v>1032</v>
      </c>
      <c r="D118" s="285"/>
      <c r="E118" s="285" t="s">
        <v>1033</v>
      </c>
      <c r="F118" s="285"/>
      <c r="G118" s="285"/>
      <c r="H118" s="285"/>
      <c r="I118" s="285"/>
      <c r="J118" s="285"/>
      <c r="K118" s="285"/>
      <c r="L118" s="285"/>
      <c r="P118" s="152"/>
      <c r="Q118" s="163"/>
      <c r="R118" s="163"/>
      <c r="S118" s="163"/>
      <c r="T118" s="163"/>
      <c r="U118" s="163"/>
      <c r="V118" s="163"/>
      <c r="W118" s="152"/>
      <c r="X118" s="164"/>
      <c r="Y118" s="152"/>
    </row>
    <row r="119" spans="3:25" ht="18.75">
      <c r="C119" s="285" t="s">
        <v>1034</v>
      </c>
      <c r="D119" s="285"/>
      <c r="E119" s="285" t="s">
        <v>1035</v>
      </c>
      <c r="F119" s="285"/>
      <c r="G119" s="285"/>
      <c r="H119" s="285"/>
      <c r="I119" s="285"/>
      <c r="J119" s="285"/>
      <c r="K119" s="285"/>
      <c r="L119" s="285"/>
      <c r="P119" s="152"/>
      <c r="Q119" s="163"/>
      <c r="R119" s="163"/>
      <c r="S119" s="163"/>
      <c r="T119" s="163"/>
      <c r="U119" s="163"/>
      <c r="V119" s="163"/>
      <c r="W119" s="152"/>
      <c r="X119" s="164"/>
      <c r="Y119" s="152"/>
    </row>
    <row r="120" spans="3:25" ht="18.75">
      <c r="C120" s="285" t="s">
        <v>1036</v>
      </c>
      <c r="D120" s="285"/>
      <c r="E120" s="285" t="s">
        <v>1037</v>
      </c>
      <c r="F120" s="285"/>
      <c r="G120" s="285"/>
      <c r="H120" s="285"/>
      <c r="I120" s="285"/>
      <c r="J120" s="285"/>
      <c r="K120" s="285"/>
      <c r="L120" s="285"/>
      <c r="P120" s="152"/>
      <c r="Q120" s="163"/>
      <c r="R120" s="163"/>
      <c r="S120" s="163"/>
      <c r="T120" s="163"/>
      <c r="U120" s="163"/>
      <c r="V120" s="163"/>
      <c r="W120" s="152"/>
      <c r="X120" s="164"/>
      <c r="Y120" s="152"/>
    </row>
    <row r="121" spans="3:25" ht="18.75">
      <c r="C121" s="285" t="s">
        <v>1038</v>
      </c>
      <c r="D121" s="285"/>
      <c r="E121" s="285" t="s">
        <v>1039</v>
      </c>
      <c r="F121" s="285"/>
      <c r="G121" s="285"/>
      <c r="H121" s="285"/>
      <c r="I121" s="285"/>
      <c r="J121" s="285"/>
      <c r="K121" s="285"/>
      <c r="L121" s="285"/>
      <c r="P121" s="152"/>
      <c r="Q121" s="163"/>
      <c r="R121" s="163"/>
      <c r="S121" s="163"/>
      <c r="T121" s="163"/>
      <c r="U121" s="163"/>
      <c r="V121" s="163"/>
      <c r="W121" s="152"/>
      <c r="X121" s="164"/>
      <c r="Y121" s="152"/>
    </row>
    <row r="122" spans="3:25" ht="18.75">
      <c r="C122" s="285" t="s">
        <v>1040</v>
      </c>
      <c r="D122" s="285"/>
      <c r="E122" s="285" t="s">
        <v>1041</v>
      </c>
      <c r="F122" s="285"/>
      <c r="G122" s="285"/>
      <c r="H122" s="285"/>
      <c r="I122" s="285"/>
      <c r="J122" s="285"/>
      <c r="K122" s="285"/>
      <c r="L122" s="285"/>
      <c r="P122" s="152"/>
      <c r="Q122" s="163"/>
      <c r="R122" s="163"/>
      <c r="S122" s="163"/>
      <c r="T122" s="163"/>
      <c r="U122" s="163"/>
      <c r="V122" s="163"/>
      <c r="W122" s="152"/>
      <c r="X122" s="164"/>
      <c r="Y122" s="152"/>
    </row>
    <row r="123" spans="3:25" ht="18.75">
      <c r="C123" s="285" t="s">
        <v>1042</v>
      </c>
      <c r="D123" s="285"/>
      <c r="E123" s="285" t="s">
        <v>1161</v>
      </c>
      <c r="F123" s="285"/>
      <c r="G123" s="285"/>
      <c r="H123" s="285"/>
      <c r="I123" s="285"/>
      <c r="J123" s="285"/>
      <c r="K123" s="156" t="s">
        <v>1108</v>
      </c>
      <c r="L123" s="156"/>
      <c r="P123" s="152"/>
      <c r="Q123" s="163"/>
      <c r="R123" s="163"/>
      <c r="S123" s="163"/>
      <c r="T123" s="163"/>
      <c r="U123" s="163"/>
      <c r="V123" s="163"/>
      <c r="W123" s="152"/>
      <c r="X123" s="164"/>
      <c r="Y123" s="152"/>
    </row>
    <row r="124" spans="3:25" ht="45">
      <c r="C124" s="154" t="s">
        <v>1044</v>
      </c>
      <c r="D124" s="154" t="s">
        <v>69</v>
      </c>
      <c r="E124" s="154" t="s">
        <v>70</v>
      </c>
      <c r="F124" s="154" t="s">
        <v>1045</v>
      </c>
      <c r="G124" s="154" t="s">
        <v>1046</v>
      </c>
      <c r="H124" s="154" t="s">
        <v>1047</v>
      </c>
      <c r="I124" s="154" t="s">
        <v>1048</v>
      </c>
      <c r="J124" s="132" t="s">
        <v>1049</v>
      </c>
      <c r="K124" s="133" t="s">
        <v>56</v>
      </c>
      <c r="L124" s="154" t="s">
        <v>1050</v>
      </c>
      <c r="P124" s="152"/>
      <c r="Q124" s="163"/>
      <c r="R124" s="163"/>
      <c r="S124" s="163"/>
      <c r="T124" s="163"/>
      <c r="U124" s="163"/>
      <c r="V124" s="163"/>
      <c r="W124" s="152"/>
      <c r="X124" s="164"/>
      <c r="Y124" s="152"/>
    </row>
    <row r="125" spans="3:25">
      <c r="C125" s="157">
        <v>1</v>
      </c>
      <c r="D125" s="157" t="s">
        <v>323</v>
      </c>
      <c r="E125" s="157" t="s">
        <v>312</v>
      </c>
      <c r="F125" s="157">
        <v>75</v>
      </c>
      <c r="G125" s="157">
        <v>263.2</v>
      </c>
      <c r="H125" s="155" t="s">
        <v>118</v>
      </c>
      <c r="I125" s="155">
        <v>3.5</v>
      </c>
      <c r="J125" s="157">
        <v>1</v>
      </c>
      <c r="K125" s="157">
        <v>4.5</v>
      </c>
      <c r="L125" s="157" t="s">
        <v>246</v>
      </c>
      <c r="P125" s="152"/>
      <c r="Q125" s="163"/>
      <c r="R125" s="163"/>
      <c r="S125" s="163"/>
      <c r="T125" s="163"/>
      <c r="U125" s="163"/>
      <c r="V125" s="163"/>
      <c r="W125" s="152"/>
      <c r="X125" s="164"/>
      <c r="Y125" s="152"/>
    </row>
    <row r="126" spans="3:25">
      <c r="C126" s="157">
        <f>1+C125</f>
        <v>2</v>
      </c>
      <c r="D126" s="157" t="s">
        <v>312</v>
      </c>
      <c r="E126" s="157" t="s">
        <v>432</v>
      </c>
      <c r="F126" s="157">
        <v>75</v>
      </c>
      <c r="G126" s="157">
        <v>119.9</v>
      </c>
      <c r="H126" s="162" t="s">
        <v>118</v>
      </c>
      <c r="I126" s="155">
        <v>3.5</v>
      </c>
      <c r="J126" s="157">
        <v>1</v>
      </c>
      <c r="K126" s="157">
        <v>4.5</v>
      </c>
      <c r="L126" s="157" t="s">
        <v>246</v>
      </c>
      <c r="P126" s="152"/>
      <c r="Q126" s="163"/>
      <c r="R126" s="163"/>
      <c r="S126" s="163"/>
      <c r="T126" s="163"/>
      <c r="U126" s="163"/>
      <c r="V126" s="163"/>
      <c r="W126" s="152"/>
      <c r="X126" s="164"/>
      <c r="Y126" s="152"/>
    </row>
    <row r="127" spans="3:25">
      <c r="C127" s="157">
        <f t="shared" ref="C127:C154" si="2">1+C126</f>
        <v>3</v>
      </c>
      <c r="D127" s="157" t="s">
        <v>612</v>
      </c>
      <c r="E127" s="157" t="s">
        <v>309</v>
      </c>
      <c r="F127" s="157">
        <v>75</v>
      </c>
      <c r="G127" s="157">
        <v>77</v>
      </c>
      <c r="H127" s="162" t="s">
        <v>118</v>
      </c>
      <c r="I127" s="155">
        <v>3.5</v>
      </c>
      <c r="J127" s="157">
        <v>1</v>
      </c>
      <c r="K127" s="157">
        <v>4.5</v>
      </c>
      <c r="L127" s="157" t="s">
        <v>246</v>
      </c>
      <c r="P127" s="152"/>
      <c r="Q127" s="163"/>
      <c r="R127" s="163"/>
      <c r="S127" s="163"/>
      <c r="T127" s="163"/>
      <c r="U127" s="163"/>
      <c r="V127" s="163"/>
      <c r="W127" s="152"/>
      <c r="X127" s="164"/>
      <c r="Y127" s="152"/>
    </row>
    <row r="128" spans="3:25">
      <c r="C128" s="157">
        <f t="shared" si="2"/>
        <v>4</v>
      </c>
      <c r="D128" s="157" t="s">
        <v>713</v>
      </c>
      <c r="E128" s="157" t="s">
        <v>1163</v>
      </c>
      <c r="F128" s="157">
        <v>75</v>
      </c>
      <c r="G128" s="157">
        <v>147.5</v>
      </c>
      <c r="H128" s="162" t="s">
        <v>118</v>
      </c>
      <c r="I128" s="155">
        <v>3.5</v>
      </c>
      <c r="J128" s="157">
        <v>1</v>
      </c>
      <c r="K128" s="157">
        <v>4.5</v>
      </c>
      <c r="L128" s="157" t="s">
        <v>246</v>
      </c>
      <c r="P128" s="152"/>
      <c r="Q128" s="152"/>
      <c r="R128" s="152"/>
      <c r="S128" s="152"/>
      <c r="T128" s="152"/>
      <c r="U128" s="152"/>
      <c r="V128" s="152"/>
      <c r="W128" s="152"/>
      <c r="X128" s="164"/>
      <c r="Y128" s="152"/>
    </row>
    <row r="129" spans="3:25">
      <c r="C129" s="157">
        <f t="shared" si="2"/>
        <v>5</v>
      </c>
      <c r="D129" s="157" t="s">
        <v>309</v>
      </c>
      <c r="E129" s="157" t="s">
        <v>612</v>
      </c>
      <c r="F129" s="157">
        <v>75</v>
      </c>
      <c r="G129" s="157">
        <v>80.400000000000006</v>
      </c>
      <c r="H129" s="162" t="s">
        <v>118</v>
      </c>
      <c r="I129" s="155">
        <v>3.5</v>
      </c>
      <c r="J129" s="157">
        <v>1</v>
      </c>
      <c r="K129" s="157">
        <v>4.5</v>
      </c>
      <c r="L129" s="157" t="s">
        <v>246</v>
      </c>
      <c r="P129" s="152"/>
      <c r="Q129" s="152"/>
      <c r="R129" s="152"/>
      <c r="S129" s="152"/>
      <c r="T129" s="164"/>
      <c r="U129" s="152"/>
      <c r="V129" s="152"/>
      <c r="W129" s="152"/>
      <c r="X129" s="164"/>
      <c r="Y129" s="152"/>
    </row>
    <row r="130" spans="3:25">
      <c r="C130" s="157">
        <f t="shared" si="2"/>
        <v>6</v>
      </c>
      <c r="D130" s="157" t="s">
        <v>653</v>
      </c>
      <c r="E130" s="157" t="s">
        <v>661</v>
      </c>
      <c r="F130" s="157">
        <v>75</v>
      </c>
      <c r="G130" s="157">
        <v>66.099999999999994</v>
      </c>
      <c r="H130" s="162" t="s">
        <v>118</v>
      </c>
      <c r="I130" s="155">
        <v>3.5</v>
      </c>
      <c r="J130" s="157">
        <v>1</v>
      </c>
      <c r="K130" s="157">
        <v>4.5</v>
      </c>
      <c r="L130" s="157" t="s">
        <v>246</v>
      </c>
    </row>
    <row r="131" spans="3:25">
      <c r="C131" s="157">
        <f t="shared" si="2"/>
        <v>7</v>
      </c>
      <c r="D131" s="157" t="s">
        <v>620</v>
      </c>
      <c r="E131" s="157" t="s">
        <v>661</v>
      </c>
      <c r="F131" s="157">
        <v>75</v>
      </c>
      <c r="G131" s="157">
        <v>46.8</v>
      </c>
      <c r="H131" s="162" t="s">
        <v>118</v>
      </c>
      <c r="I131" s="155">
        <v>3.5</v>
      </c>
      <c r="J131" s="157">
        <v>1</v>
      </c>
      <c r="K131" s="157">
        <v>4.5</v>
      </c>
      <c r="L131" s="157" t="s">
        <v>246</v>
      </c>
    </row>
    <row r="132" spans="3:25">
      <c r="C132" s="157">
        <f t="shared" si="2"/>
        <v>8</v>
      </c>
      <c r="D132" s="157" t="s">
        <v>622</v>
      </c>
      <c r="E132" s="157" t="s">
        <v>665</v>
      </c>
      <c r="F132" s="157">
        <v>75</v>
      </c>
      <c r="G132" s="157">
        <v>38.200000000000003</v>
      </c>
      <c r="H132" s="162" t="s">
        <v>118</v>
      </c>
      <c r="I132" s="155">
        <v>3.5</v>
      </c>
      <c r="J132" s="157">
        <v>1</v>
      </c>
      <c r="K132" s="157">
        <v>4.5</v>
      </c>
      <c r="L132" s="157" t="s">
        <v>246</v>
      </c>
    </row>
    <row r="133" spans="3:25">
      <c r="C133" s="157">
        <f t="shared" si="2"/>
        <v>9</v>
      </c>
      <c r="D133" s="157" t="s">
        <v>665</v>
      </c>
      <c r="E133" s="157" t="s">
        <v>565</v>
      </c>
      <c r="F133" s="157">
        <v>75</v>
      </c>
      <c r="G133" s="157">
        <v>4</v>
      </c>
      <c r="H133" s="162" t="s">
        <v>118</v>
      </c>
      <c r="I133" s="155">
        <v>3.5</v>
      </c>
      <c r="J133" s="157">
        <v>1</v>
      </c>
      <c r="K133" s="157">
        <v>4.5</v>
      </c>
      <c r="L133" s="157" t="s">
        <v>246</v>
      </c>
    </row>
    <row r="134" spans="3:25">
      <c r="C134" s="157">
        <f t="shared" si="2"/>
        <v>10</v>
      </c>
      <c r="D134" s="157" t="s">
        <v>665</v>
      </c>
      <c r="E134" s="157" t="s">
        <v>565</v>
      </c>
      <c r="F134" s="157">
        <v>75</v>
      </c>
      <c r="G134" s="157">
        <v>33.200000000000003</v>
      </c>
      <c r="H134" s="162" t="s">
        <v>118</v>
      </c>
      <c r="I134" s="155">
        <v>3.5</v>
      </c>
      <c r="J134" s="157">
        <v>1</v>
      </c>
      <c r="K134" s="157">
        <v>4.5</v>
      </c>
      <c r="L134" s="157" t="s">
        <v>246</v>
      </c>
    </row>
    <row r="135" spans="3:25">
      <c r="C135" s="157">
        <f t="shared" si="2"/>
        <v>11</v>
      </c>
      <c r="D135" s="157" t="s">
        <v>713</v>
      </c>
      <c r="E135" s="157" t="s">
        <v>1138</v>
      </c>
      <c r="F135" s="157">
        <v>75</v>
      </c>
      <c r="G135" s="157">
        <v>268</v>
      </c>
      <c r="H135" s="162" t="s">
        <v>118</v>
      </c>
      <c r="I135" s="155">
        <v>3.5</v>
      </c>
      <c r="J135" s="157">
        <v>1</v>
      </c>
      <c r="K135" s="157">
        <v>4.5</v>
      </c>
      <c r="L135" s="157" t="s">
        <v>246</v>
      </c>
    </row>
    <row r="136" spans="3:25">
      <c r="C136" s="157">
        <f t="shared" si="2"/>
        <v>12</v>
      </c>
      <c r="D136" s="157" t="s">
        <v>417</v>
      </c>
      <c r="E136" s="157" t="s">
        <v>597</v>
      </c>
      <c r="F136" s="157">
        <v>75</v>
      </c>
      <c r="G136" s="157">
        <v>65</v>
      </c>
      <c r="H136" s="162" t="s">
        <v>118</v>
      </c>
      <c r="I136" s="155">
        <v>3.5</v>
      </c>
      <c r="J136" s="157">
        <v>1</v>
      </c>
      <c r="K136" s="157">
        <v>4.5</v>
      </c>
      <c r="L136" s="157" t="s">
        <v>246</v>
      </c>
    </row>
    <row r="137" spans="3:25">
      <c r="C137" s="157">
        <f t="shared" si="2"/>
        <v>13</v>
      </c>
      <c r="D137" s="157" t="s">
        <v>347</v>
      </c>
      <c r="E137" s="157" t="s">
        <v>389</v>
      </c>
      <c r="F137" s="157">
        <v>63</v>
      </c>
      <c r="G137" s="157">
        <v>307.60000000000002</v>
      </c>
      <c r="H137" s="162" t="s">
        <v>118</v>
      </c>
      <c r="I137" s="155">
        <v>3.5</v>
      </c>
      <c r="J137" s="157">
        <v>1</v>
      </c>
      <c r="K137" s="157">
        <v>4.5</v>
      </c>
      <c r="L137" s="157" t="s">
        <v>246</v>
      </c>
    </row>
    <row r="138" spans="3:25">
      <c r="C138" s="157">
        <f t="shared" si="2"/>
        <v>14</v>
      </c>
      <c r="D138" s="157" t="s">
        <v>389</v>
      </c>
      <c r="E138" s="157" t="s">
        <v>353</v>
      </c>
      <c r="F138" s="157">
        <v>63</v>
      </c>
      <c r="G138" s="157">
        <v>222.3</v>
      </c>
      <c r="H138" s="162" t="s">
        <v>118</v>
      </c>
      <c r="I138" s="155">
        <v>3.5</v>
      </c>
      <c r="J138" s="157">
        <v>1</v>
      </c>
      <c r="K138" s="157">
        <v>4.5</v>
      </c>
      <c r="L138" s="157" t="s">
        <v>246</v>
      </c>
    </row>
    <row r="139" spans="3:25">
      <c r="C139" s="157">
        <f t="shared" si="2"/>
        <v>15</v>
      </c>
      <c r="D139" s="157" t="s">
        <v>389</v>
      </c>
      <c r="E139" s="157" t="s">
        <v>343</v>
      </c>
      <c r="F139" s="157">
        <v>63</v>
      </c>
      <c r="G139" s="157">
        <v>378.6</v>
      </c>
      <c r="H139" s="162" t="s">
        <v>118</v>
      </c>
      <c r="I139" s="155">
        <v>3.5</v>
      </c>
      <c r="J139" s="157">
        <v>1</v>
      </c>
      <c r="K139" s="157">
        <v>4.5</v>
      </c>
      <c r="L139" s="157" t="s">
        <v>246</v>
      </c>
    </row>
    <row r="140" spans="3:25">
      <c r="C140" s="157">
        <f t="shared" si="2"/>
        <v>16</v>
      </c>
      <c r="D140" s="157" t="s">
        <v>343</v>
      </c>
      <c r="E140" s="157" t="s">
        <v>328</v>
      </c>
      <c r="F140" s="157">
        <v>63</v>
      </c>
      <c r="G140" s="157">
        <v>343.2</v>
      </c>
      <c r="H140" s="162" t="s">
        <v>118</v>
      </c>
      <c r="I140" s="155">
        <v>3.5</v>
      </c>
      <c r="J140" s="157">
        <v>1</v>
      </c>
      <c r="K140" s="157">
        <v>4.5</v>
      </c>
      <c r="L140" s="157" t="s">
        <v>246</v>
      </c>
    </row>
    <row r="141" spans="3:25">
      <c r="C141" s="157">
        <f t="shared" si="2"/>
        <v>17</v>
      </c>
      <c r="D141" s="157" t="s">
        <v>343</v>
      </c>
      <c r="E141" s="157" t="s">
        <v>424</v>
      </c>
      <c r="F141" s="157">
        <v>63</v>
      </c>
      <c r="G141" s="157">
        <v>478.1</v>
      </c>
      <c r="H141" s="162" t="s">
        <v>118</v>
      </c>
      <c r="I141" s="155">
        <v>3.5</v>
      </c>
      <c r="J141" s="157">
        <v>1</v>
      </c>
      <c r="K141" s="157">
        <v>4.5</v>
      </c>
      <c r="L141" s="157" t="s">
        <v>246</v>
      </c>
    </row>
    <row r="142" spans="3:25">
      <c r="C142" s="157">
        <f t="shared" si="2"/>
        <v>18</v>
      </c>
      <c r="D142" s="157" t="s">
        <v>603</v>
      </c>
      <c r="E142" s="157" t="s">
        <v>313</v>
      </c>
      <c r="F142" s="157">
        <v>63</v>
      </c>
      <c r="G142" s="157">
        <v>340.9</v>
      </c>
      <c r="H142" s="162" t="s">
        <v>118</v>
      </c>
      <c r="I142" s="155">
        <v>3.5</v>
      </c>
      <c r="J142" s="157">
        <v>1</v>
      </c>
      <c r="K142" s="157">
        <v>4.5</v>
      </c>
      <c r="L142" s="157" t="s">
        <v>246</v>
      </c>
    </row>
    <row r="143" spans="3:25">
      <c r="C143" s="157">
        <f t="shared" si="2"/>
        <v>19</v>
      </c>
      <c r="D143" s="157" t="s">
        <v>1009</v>
      </c>
      <c r="E143" s="157" t="s">
        <v>739</v>
      </c>
      <c r="F143" s="157">
        <v>63</v>
      </c>
      <c r="G143" s="430">
        <v>52.9</v>
      </c>
      <c r="H143" s="162" t="s">
        <v>118</v>
      </c>
      <c r="I143" s="155">
        <v>3.5</v>
      </c>
      <c r="J143" s="157">
        <v>1</v>
      </c>
      <c r="K143" s="157">
        <v>4.5</v>
      </c>
      <c r="L143" s="157" t="s">
        <v>246</v>
      </c>
    </row>
    <row r="144" spans="3:25">
      <c r="C144" s="157">
        <f t="shared" si="2"/>
        <v>20</v>
      </c>
      <c r="D144" s="157" t="s">
        <v>739</v>
      </c>
      <c r="E144" s="157" t="s">
        <v>657</v>
      </c>
      <c r="F144" s="157">
        <v>63</v>
      </c>
      <c r="G144" s="430"/>
      <c r="H144" s="162" t="s">
        <v>118</v>
      </c>
      <c r="I144" s="155">
        <v>3.5</v>
      </c>
      <c r="J144" s="157">
        <v>1</v>
      </c>
      <c r="K144" s="157">
        <v>4.5</v>
      </c>
      <c r="L144" s="157" t="s">
        <v>246</v>
      </c>
    </row>
    <row r="145" spans="3:12">
      <c r="C145" s="157">
        <f t="shared" si="2"/>
        <v>21</v>
      </c>
      <c r="D145" s="157" t="s">
        <v>657</v>
      </c>
      <c r="E145" s="157" t="s">
        <v>1169</v>
      </c>
      <c r="F145" s="157">
        <v>63</v>
      </c>
      <c r="G145" s="430"/>
      <c r="H145" s="162" t="s">
        <v>118</v>
      </c>
      <c r="I145" s="155">
        <v>3.5</v>
      </c>
      <c r="J145" s="157">
        <v>1</v>
      </c>
      <c r="K145" s="157">
        <v>4.5</v>
      </c>
      <c r="L145" s="157" t="s">
        <v>246</v>
      </c>
    </row>
    <row r="146" spans="3:12">
      <c r="C146" s="157">
        <f t="shared" si="2"/>
        <v>22</v>
      </c>
      <c r="D146" s="157" t="s">
        <v>1169</v>
      </c>
      <c r="E146" s="157" t="s">
        <v>721</v>
      </c>
      <c r="F146" s="157">
        <v>63</v>
      </c>
      <c r="G146" s="430"/>
      <c r="H146" s="162" t="s">
        <v>118</v>
      </c>
      <c r="I146" s="155">
        <v>3.5</v>
      </c>
      <c r="J146" s="157">
        <v>1</v>
      </c>
      <c r="K146" s="157">
        <v>4.5</v>
      </c>
      <c r="L146" s="157" t="s">
        <v>246</v>
      </c>
    </row>
    <row r="147" spans="3:12">
      <c r="C147" s="157">
        <f t="shared" si="2"/>
        <v>23</v>
      </c>
      <c r="D147" s="157" t="s">
        <v>721</v>
      </c>
      <c r="E147" s="157" t="s">
        <v>724</v>
      </c>
      <c r="F147" s="157">
        <v>63</v>
      </c>
      <c r="G147" s="157">
        <v>171.2</v>
      </c>
      <c r="H147" s="162" t="s">
        <v>118</v>
      </c>
      <c r="I147" s="155">
        <v>3.5</v>
      </c>
      <c r="J147" s="157">
        <v>1</v>
      </c>
      <c r="K147" s="157">
        <v>4.5</v>
      </c>
      <c r="L147" s="157" t="s">
        <v>246</v>
      </c>
    </row>
    <row r="148" spans="3:12">
      <c r="C148" s="157">
        <f t="shared" si="2"/>
        <v>24</v>
      </c>
      <c r="D148" s="157" t="s">
        <v>724</v>
      </c>
      <c r="E148" s="157" t="s">
        <v>652</v>
      </c>
      <c r="F148" s="157">
        <v>63</v>
      </c>
      <c r="G148" s="157">
        <v>69.3</v>
      </c>
      <c r="H148" s="162" t="s">
        <v>118</v>
      </c>
      <c r="I148" s="155">
        <v>3.5</v>
      </c>
      <c r="J148" s="157">
        <v>1</v>
      </c>
      <c r="K148" s="157">
        <v>4.5</v>
      </c>
      <c r="L148" s="157" t="s">
        <v>246</v>
      </c>
    </row>
    <row r="149" spans="3:12">
      <c r="C149" s="157">
        <f t="shared" si="2"/>
        <v>25</v>
      </c>
      <c r="D149" s="157" t="s">
        <v>689</v>
      </c>
      <c r="E149" s="157" t="s">
        <v>383</v>
      </c>
      <c r="F149" s="157">
        <v>63</v>
      </c>
      <c r="G149" s="157">
        <v>148.9</v>
      </c>
      <c r="H149" s="162" t="s">
        <v>118</v>
      </c>
      <c r="I149" s="155">
        <v>3.5</v>
      </c>
      <c r="J149" s="157">
        <v>1</v>
      </c>
      <c r="K149" s="157">
        <v>4.5</v>
      </c>
      <c r="L149" s="157" t="s">
        <v>246</v>
      </c>
    </row>
    <row r="150" spans="3:12">
      <c r="C150" s="157">
        <f t="shared" si="2"/>
        <v>26</v>
      </c>
      <c r="D150" s="157" t="s">
        <v>383</v>
      </c>
      <c r="E150" s="157" t="s">
        <v>616</v>
      </c>
      <c r="F150" s="157">
        <v>63</v>
      </c>
      <c r="G150" s="157">
        <v>162.30000000000001</v>
      </c>
      <c r="H150" s="162" t="s">
        <v>118</v>
      </c>
      <c r="I150" s="155">
        <v>3.5</v>
      </c>
      <c r="J150" s="157">
        <v>1</v>
      </c>
      <c r="K150" s="157">
        <v>4.5</v>
      </c>
      <c r="L150" s="157" t="s">
        <v>246</v>
      </c>
    </row>
    <row r="151" spans="3:12">
      <c r="C151" s="157">
        <f t="shared" si="2"/>
        <v>27</v>
      </c>
      <c r="D151" s="157" t="s">
        <v>102</v>
      </c>
      <c r="E151" s="157" t="s">
        <v>613</v>
      </c>
      <c r="F151" s="157">
        <v>63</v>
      </c>
      <c r="G151" s="157">
        <v>13.4</v>
      </c>
      <c r="H151" s="162" t="s">
        <v>118</v>
      </c>
      <c r="I151" s="155">
        <v>3.5</v>
      </c>
      <c r="J151" s="157">
        <v>1</v>
      </c>
      <c r="K151" s="157">
        <v>4.5</v>
      </c>
      <c r="L151" s="157" t="s">
        <v>246</v>
      </c>
    </row>
    <row r="152" spans="3:12">
      <c r="C152" s="157">
        <f t="shared" si="2"/>
        <v>28</v>
      </c>
      <c r="D152" s="157" t="s">
        <v>613</v>
      </c>
      <c r="E152" s="157" t="s">
        <v>387</v>
      </c>
      <c r="F152" s="157">
        <v>63</v>
      </c>
      <c r="G152" s="157">
        <v>36</v>
      </c>
      <c r="H152" s="162" t="s">
        <v>118</v>
      </c>
      <c r="I152" s="155">
        <v>3.5</v>
      </c>
      <c r="J152" s="157">
        <v>1</v>
      </c>
      <c r="K152" s="157">
        <v>4.5</v>
      </c>
      <c r="L152" s="157" t="s">
        <v>246</v>
      </c>
    </row>
    <row r="153" spans="3:12">
      <c r="C153" s="157">
        <f t="shared" si="2"/>
        <v>29</v>
      </c>
      <c r="D153" s="157" t="s">
        <v>387</v>
      </c>
      <c r="E153" s="157" t="s">
        <v>603</v>
      </c>
      <c r="F153" s="157">
        <v>63</v>
      </c>
      <c r="G153" s="157">
        <v>144</v>
      </c>
      <c r="H153" s="162" t="s">
        <v>118</v>
      </c>
      <c r="I153" s="155">
        <v>3.5</v>
      </c>
      <c r="J153" s="157">
        <v>1</v>
      </c>
      <c r="K153" s="157">
        <v>4.5</v>
      </c>
      <c r="L153" s="157" t="s">
        <v>246</v>
      </c>
    </row>
    <row r="154" spans="3:12">
      <c r="C154" s="157">
        <f t="shared" si="2"/>
        <v>30</v>
      </c>
      <c r="D154" s="157" t="s">
        <v>603</v>
      </c>
      <c r="E154" s="157" t="s">
        <v>417</v>
      </c>
      <c r="F154" s="157">
        <v>63</v>
      </c>
      <c r="G154" s="157">
        <v>173</v>
      </c>
      <c r="H154" s="162" t="s">
        <v>118</v>
      </c>
      <c r="I154" s="155">
        <v>3.5</v>
      </c>
      <c r="J154" s="157">
        <v>1</v>
      </c>
      <c r="K154" s="157">
        <v>4.5</v>
      </c>
      <c r="L154" s="157" t="s">
        <v>246</v>
      </c>
    </row>
    <row r="155" spans="3:12" ht="15.75">
      <c r="C155" s="208" t="s">
        <v>1055</v>
      </c>
      <c r="D155" s="208"/>
      <c r="E155" s="208"/>
      <c r="F155" s="208"/>
      <c r="G155" s="284" t="s">
        <v>1056</v>
      </c>
      <c r="H155" s="284"/>
      <c r="I155" s="284"/>
      <c r="J155" s="202"/>
      <c r="K155" s="202" t="s">
        <v>1057</v>
      </c>
      <c r="L155" s="202"/>
    </row>
    <row r="156" spans="3:12" ht="15.75">
      <c r="C156" s="283" t="s">
        <v>1058</v>
      </c>
      <c r="D156" s="283"/>
      <c r="E156" s="283"/>
      <c r="F156" s="283"/>
      <c r="G156" s="284" t="s">
        <v>1058</v>
      </c>
      <c r="H156" s="284"/>
      <c r="I156" s="284"/>
      <c r="J156" s="284"/>
      <c r="K156" s="284" t="s">
        <v>1058</v>
      </c>
      <c r="L156" s="284"/>
    </row>
    <row r="157" spans="3:12" ht="15.75">
      <c r="C157" s="283" t="s">
        <v>1059</v>
      </c>
      <c r="D157" s="283"/>
      <c r="E157" s="283"/>
      <c r="F157" s="283"/>
      <c r="G157" s="284" t="s">
        <v>1059</v>
      </c>
      <c r="H157" s="284"/>
      <c r="I157" s="284"/>
      <c r="J157" s="284"/>
      <c r="K157" s="284" t="s">
        <v>1059</v>
      </c>
      <c r="L157" s="284"/>
    </row>
    <row r="158" spans="3:12" ht="15.75">
      <c r="C158" s="283" t="s">
        <v>1060</v>
      </c>
      <c r="D158" s="283"/>
      <c r="E158" s="283"/>
      <c r="F158" s="283"/>
      <c r="G158" s="284" t="s">
        <v>1060</v>
      </c>
      <c r="H158" s="284"/>
      <c r="I158" s="284"/>
      <c r="J158" s="284"/>
      <c r="K158" s="284" t="s">
        <v>1060</v>
      </c>
      <c r="L158" s="284"/>
    </row>
  </sheetData>
  <mergeCells count="67">
    <mergeCell ref="C2:D2"/>
    <mergeCell ref="E2:L2"/>
    <mergeCell ref="C3:D3"/>
    <mergeCell ref="E3:L3"/>
    <mergeCell ref="C4:D4"/>
    <mergeCell ref="E4:L4"/>
    <mergeCell ref="C5:D5"/>
    <mergeCell ref="E5:L5"/>
    <mergeCell ref="C6:D6"/>
    <mergeCell ref="E6:L6"/>
    <mergeCell ref="C7:D7"/>
    <mergeCell ref="E7:J7"/>
    <mergeCell ref="G143:G146"/>
    <mergeCell ref="C66:D66"/>
    <mergeCell ref="C114:F114"/>
    <mergeCell ref="C61:F61"/>
    <mergeCell ref="G61:J61"/>
    <mergeCell ref="C63:D63"/>
    <mergeCell ref="E63:L63"/>
    <mergeCell ref="C64:D64"/>
    <mergeCell ref="E64:L64"/>
    <mergeCell ref="C65:D65"/>
    <mergeCell ref="E65:L65"/>
    <mergeCell ref="C118:D118"/>
    <mergeCell ref="E118:L118"/>
    <mergeCell ref="C119:D119"/>
    <mergeCell ref="E119:L119"/>
    <mergeCell ref="C123:D123"/>
    <mergeCell ref="E123:J123"/>
    <mergeCell ref="C120:D120"/>
    <mergeCell ref="E120:L120"/>
    <mergeCell ref="C121:D121"/>
    <mergeCell ref="E121:L121"/>
    <mergeCell ref="C122:D122"/>
    <mergeCell ref="E122:L122"/>
    <mergeCell ref="G58:I58"/>
    <mergeCell ref="C59:F59"/>
    <mergeCell ref="G59:J59"/>
    <mergeCell ref="K59:L59"/>
    <mergeCell ref="C60:F60"/>
    <mergeCell ref="G60:J60"/>
    <mergeCell ref="K60:L60"/>
    <mergeCell ref="K61:L61"/>
    <mergeCell ref="G112:I112"/>
    <mergeCell ref="C113:F113"/>
    <mergeCell ref="G113:J113"/>
    <mergeCell ref="K113:L113"/>
    <mergeCell ref="E66:L66"/>
    <mergeCell ref="C68:D68"/>
    <mergeCell ref="E68:J68"/>
    <mergeCell ref="C67:D67"/>
    <mergeCell ref="E67:L67"/>
    <mergeCell ref="G114:J114"/>
    <mergeCell ref="K114:L114"/>
    <mergeCell ref="C115:F115"/>
    <mergeCell ref="G115:J115"/>
    <mergeCell ref="K115:L115"/>
    <mergeCell ref="C158:F158"/>
    <mergeCell ref="G158:J158"/>
    <mergeCell ref="K158:L158"/>
    <mergeCell ref="G155:I155"/>
    <mergeCell ref="C156:F156"/>
    <mergeCell ref="G156:J156"/>
    <mergeCell ref="K156:L156"/>
    <mergeCell ref="C157:F157"/>
    <mergeCell ref="G157:J157"/>
    <mergeCell ref="K157:L15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R325"/>
  <sheetViews>
    <sheetView topLeftCell="A193" workbookViewId="0">
      <selection activeCell="O205" sqref="O205"/>
    </sheetView>
  </sheetViews>
  <sheetFormatPr defaultRowHeight="15"/>
  <cols>
    <col min="4" max="4" width="19.85546875" customWidth="1"/>
    <col min="5" max="5" width="19.42578125" customWidth="1"/>
    <col min="6" max="6" width="17.7109375" customWidth="1"/>
    <col min="7" max="7" width="16.28515625" customWidth="1"/>
    <col min="8" max="8" width="16.85546875" customWidth="1"/>
    <col min="9" max="9" width="16.5703125" customWidth="1"/>
    <col min="10" max="10" width="14.7109375" customWidth="1"/>
    <col min="11" max="11" width="18.85546875" customWidth="1"/>
    <col min="12" max="12" width="16.5703125" customWidth="1"/>
  </cols>
  <sheetData>
    <row r="2" spans="3:18" ht="18.75">
      <c r="C2" s="285" t="s">
        <v>1032</v>
      </c>
      <c r="D2" s="285"/>
      <c r="E2" s="285" t="s">
        <v>1033</v>
      </c>
      <c r="F2" s="285"/>
      <c r="G2" s="285"/>
      <c r="H2" s="285"/>
      <c r="I2" s="285"/>
      <c r="J2" s="285"/>
      <c r="K2" s="285"/>
      <c r="L2" s="285"/>
    </row>
    <row r="3" spans="3:18" ht="18.75">
      <c r="C3" s="285" t="s">
        <v>1034</v>
      </c>
      <c r="D3" s="285"/>
      <c r="E3" s="285" t="s">
        <v>1035</v>
      </c>
      <c r="F3" s="285"/>
      <c r="G3" s="285"/>
      <c r="H3" s="285"/>
      <c r="I3" s="285"/>
      <c r="J3" s="285"/>
      <c r="K3" s="285"/>
      <c r="L3" s="285"/>
    </row>
    <row r="4" spans="3:18" ht="18.75">
      <c r="C4" s="285" t="s">
        <v>1036</v>
      </c>
      <c r="D4" s="285"/>
      <c r="E4" s="285" t="s">
        <v>1037</v>
      </c>
      <c r="F4" s="285"/>
      <c r="G4" s="285"/>
      <c r="H4" s="285"/>
      <c r="I4" s="285"/>
      <c r="J4" s="285"/>
      <c r="K4" s="285"/>
      <c r="L4" s="285"/>
    </row>
    <row r="5" spans="3:18" ht="18.75">
      <c r="C5" s="285" t="s">
        <v>1038</v>
      </c>
      <c r="D5" s="285"/>
      <c r="E5" s="285" t="s">
        <v>1039</v>
      </c>
      <c r="F5" s="285"/>
      <c r="G5" s="285"/>
      <c r="H5" s="285"/>
      <c r="I5" s="285"/>
      <c r="J5" s="285"/>
      <c r="K5" s="285"/>
      <c r="L5" s="285"/>
    </row>
    <row r="6" spans="3:18" ht="18.75">
      <c r="C6" s="285" t="s">
        <v>1040</v>
      </c>
      <c r="D6" s="285"/>
      <c r="E6" s="285" t="s">
        <v>1041</v>
      </c>
      <c r="F6" s="285"/>
      <c r="G6" s="285"/>
      <c r="H6" s="285"/>
      <c r="I6" s="285"/>
      <c r="J6" s="285"/>
      <c r="K6" s="285"/>
      <c r="L6" s="285"/>
    </row>
    <row r="7" spans="3:18" ht="18.75">
      <c r="C7" s="285" t="s">
        <v>1042</v>
      </c>
      <c r="D7" s="285"/>
      <c r="E7" s="285" t="s">
        <v>1170</v>
      </c>
      <c r="F7" s="285"/>
      <c r="G7" s="285"/>
      <c r="H7" s="285"/>
      <c r="I7" s="285"/>
      <c r="J7" s="285"/>
      <c r="K7" s="201" t="s">
        <v>1108</v>
      </c>
      <c r="L7" s="201"/>
    </row>
    <row r="8" spans="3:18" ht="45">
      <c r="C8" s="198" t="s">
        <v>1044</v>
      </c>
      <c r="D8" s="198" t="s">
        <v>69</v>
      </c>
      <c r="E8" s="198" t="s">
        <v>70</v>
      </c>
      <c r="F8" s="198" t="s">
        <v>1045</v>
      </c>
      <c r="G8" s="198" t="s">
        <v>1046</v>
      </c>
      <c r="H8" s="198" t="s">
        <v>1047</v>
      </c>
      <c r="I8" s="198" t="s">
        <v>1048</v>
      </c>
      <c r="J8" s="132" t="s">
        <v>1049</v>
      </c>
      <c r="K8" s="133" t="s">
        <v>56</v>
      </c>
      <c r="L8" s="198" t="s">
        <v>1050</v>
      </c>
    </row>
    <row r="9" spans="3:18">
      <c r="C9" s="230">
        <v>1</v>
      </c>
      <c r="D9" s="202" t="s">
        <v>159</v>
      </c>
      <c r="E9" s="202" t="s">
        <v>182</v>
      </c>
      <c r="F9" s="202">
        <v>125</v>
      </c>
      <c r="G9" s="202">
        <v>6</v>
      </c>
      <c r="H9" s="202">
        <v>6</v>
      </c>
      <c r="I9" s="202">
        <v>3</v>
      </c>
      <c r="J9" s="202">
        <v>1</v>
      </c>
      <c r="K9" s="202">
        <v>4</v>
      </c>
      <c r="L9" s="202" t="s">
        <v>1053</v>
      </c>
      <c r="O9" s="152"/>
      <c r="P9" s="152"/>
      <c r="Q9" s="164"/>
      <c r="R9" s="152"/>
    </row>
    <row r="10" spans="3:18">
      <c r="C10" s="230">
        <f>1+C9</f>
        <v>2</v>
      </c>
      <c r="D10" s="202" t="s">
        <v>159</v>
      </c>
      <c r="E10" s="202" t="s">
        <v>100</v>
      </c>
      <c r="F10" s="202">
        <v>125</v>
      </c>
      <c r="G10" s="202">
        <v>114</v>
      </c>
      <c r="H10" s="202">
        <v>6</v>
      </c>
      <c r="I10" s="202">
        <v>3</v>
      </c>
      <c r="J10" s="202">
        <v>1</v>
      </c>
      <c r="K10" s="202">
        <v>4</v>
      </c>
      <c r="L10" s="202" t="s">
        <v>1053</v>
      </c>
      <c r="O10" s="152"/>
      <c r="P10" s="152"/>
      <c r="Q10" s="164"/>
      <c r="R10" s="152"/>
    </row>
    <row r="11" spans="3:18">
      <c r="C11" s="230">
        <f t="shared" ref="C11:C47" si="0">1+C10</f>
        <v>3</v>
      </c>
      <c r="D11" s="202" t="s">
        <v>320</v>
      </c>
      <c r="E11" s="202" t="s">
        <v>329</v>
      </c>
      <c r="F11" s="202">
        <v>110</v>
      </c>
      <c r="G11" s="202">
        <v>29.8</v>
      </c>
      <c r="H11" s="202">
        <v>6</v>
      </c>
      <c r="I11" s="202">
        <v>3</v>
      </c>
      <c r="J11" s="202">
        <v>1</v>
      </c>
      <c r="K11" s="202">
        <v>4</v>
      </c>
      <c r="L11" s="202" t="s">
        <v>1053</v>
      </c>
      <c r="O11" s="152"/>
      <c r="P11" s="152"/>
      <c r="Q11" s="164"/>
      <c r="R11" s="152"/>
    </row>
    <row r="12" spans="3:18">
      <c r="C12" s="230">
        <f t="shared" si="0"/>
        <v>4</v>
      </c>
      <c r="D12" s="202" t="s">
        <v>329</v>
      </c>
      <c r="E12" s="202" t="s">
        <v>164</v>
      </c>
      <c r="F12" s="202">
        <v>110</v>
      </c>
      <c r="G12" s="202">
        <v>48.5</v>
      </c>
      <c r="H12" s="202">
        <v>6</v>
      </c>
      <c r="I12" s="202">
        <v>3</v>
      </c>
      <c r="J12" s="202">
        <v>1</v>
      </c>
      <c r="K12" s="202">
        <v>4</v>
      </c>
      <c r="L12" s="202" t="s">
        <v>1053</v>
      </c>
      <c r="O12" s="152"/>
      <c r="P12" s="152"/>
      <c r="Q12" s="164"/>
      <c r="R12" s="152"/>
    </row>
    <row r="13" spans="3:18">
      <c r="C13" s="230">
        <f t="shared" si="0"/>
        <v>5</v>
      </c>
      <c r="D13" s="202" t="s">
        <v>1196</v>
      </c>
      <c r="E13" s="202" t="s">
        <v>427</v>
      </c>
      <c r="F13" s="202">
        <v>110</v>
      </c>
      <c r="G13" s="202">
        <v>69.3</v>
      </c>
      <c r="H13" s="202">
        <v>6</v>
      </c>
      <c r="I13" s="202">
        <v>3</v>
      </c>
      <c r="J13" s="202">
        <v>1</v>
      </c>
      <c r="K13" s="202">
        <v>4</v>
      </c>
      <c r="L13" s="202" t="s">
        <v>1053</v>
      </c>
      <c r="O13" s="152"/>
      <c r="P13" s="152"/>
      <c r="Q13" s="164"/>
      <c r="R13" s="152"/>
    </row>
    <row r="14" spans="3:18">
      <c r="C14" s="230">
        <f t="shared" si="0"/>
        <v>6</v>
      </c>
      <c r="D14" s="202" t="s">
        <v>1196</v>
      </c>
      <c r="E14" s="202" t="s">
        <v>427</v>
      </c>
      <c r="F14" s="202">
        <v>110</v>
      </c>
      <c r="G14" s="202">
        <v>6.7</v>
      </c>
      <c r="H14" s="202">
        <v>6</v>
      </c>
      <c r="I14" s="202">
        <v>3</v>
      </c>
      <c r="J14" s="202">
        <v>1</v>
      </c>
      <c r="K14" s="202">
        <v>4</v>
      </c>
      <c r="L14" s="202" t="s">
        <v>1053</v>
      </c>
      <c r="O14" s="152"/>
      <c r="P14" s="152"/>
      <c r="Q14" s="164"/>
      <c r="R14" s="152"/>
    </row>
    <row r="15" spans="3:18">
      <c r="C15" s="230">
        <f t="shared" si="0"/>
        <v>7</v>
      </c>
      <c r="D15" s="202" t="s">
        <v>1061</v>
      </c>
      <c r="E15" s="202" t="s">
        <v>192</v>
      </c>
      <c r="F15" s="202">
        <v>110</v>
      </c>
      <c r="G15" s="202">
        <v>48.6</v>
      </c>
      <c r="H15" s="202">
        <v>6</v>
      </c>
      <c r="I15" s="202">
        <v>3</v>
      </c>
      <c r="J15" s="202">
        <v>1</v>
      </c>
      <c r="K15" s="202">
        <v>4</v>
      </c>
      <c r="L15" s="202" t="s">
        <v>1053</v>
      </c>
      <c r="O15" s="152"/>
      <c r="P15" s="152"/>
      <c r="Q15" s="164"/>
      <c r="R15" s="152"/>
    </row>
    <row r="16" spans="3:18">
      <c r="C16" s="230">
        <f t="shared" si="0"/>
        <v>8</v>
      </c>
      <c r="D16" s="202" t="s">
        <v>192</v>
      </c>
      <c r="E16" s="202" t="s">
        <v>881</v>
      </c>
      <c r="F16" s="202">
        <v>110</v>
      </c>
      <c r="G16" s="202">
        <v>64.599999999999994</v>
      </c>
      <c r="H16" s="202">
        <v>6</v>
      </c>
      <c r="I16" s="202">
        <v>3</v>
      </c>
      <c r="J16" s="202">
        <v>1</v>
      </c>
      <c r="K16" s="202">
        <v>4</v>
      </c>
      <c r="L16" s="202" t="s">
        <v>1053</v>
      </c>
      <c r="O16" s="152"/>
      <c r="P16" s="152"/>
      <c r="Q16" s="164"/>
      <c r="R16" s="152"/>
    </row>
    <row r="17" spans="3:18">
      <c r="C17" s="230">
        <f t="shared" si="0"/>
        <v>9</v>
      </c>
      <c r="D17" s="202" t="s">
        <v>881</v>
      </c>
      <c r="E17" s="202" t="s">
        <v>204</v>
      </c>
      <c r="F17" s="202">
        <v>110</v>
      </c>
      <c r="G17" s="202">
        <v>125.4</v>
      </c>
      <c r="H17" s="202">
        <v>6</v>
      </c>
      <c r="I17" s="202">
        <v>3</v>
      </c>
      <c r="J17" s="202">
        <v>1</v>
      </c>
      <c r="K17" s="202">
        <v>4</v>
      </c>
      <c r="L17" s="202" t="s">
        <v>1053</v>
      </c>
      <c r="O17" s="152"/>
      <c r="P17" s="152"/>
      <c r="Q17" s="164"/>
      <c r="R17" s="152"/>
    </row>
    <row r="18" spans="3:18">
      <c r="C18" s="230">
        <f t="shared" si="0"/>
        <v>10</v>
      </c>
      <c r="D18" s="202" t="s">
        <v>972</v>
      </c>
      <c r="E18" s="202" t="s">
        <v>862</v>
      </c>
      <c r="F18" s="202">
        <v>63</v>
      </c>
      <c r="G18" s="202">
        <v>1.8</v>
      </c>
      <c r="H18" s="202">
        <v>6</v>
      </c>
      <c r="I18" s="202">
        <v>3</v>
      </c>
      <c r="J18" s="202">
        <v>1</v>
      </c>
      <c r="K18" s="202">
        <v>4</v>
      </c>
      <c r="L18" s="202" t="s">
        <v>1053</v>
      </c>
      <c r="O18" s="152"/>
      <c r="P18" s="152"/>
      <c r="Q18" s="164"/>
      <c r="R18" s="152"/>
    </row>
    <row r="19" spans="3:18">
      <c r="C19" s="230">
        <f t="shared" si="0"/>
        <v>11</v>
      </c>
      <c r="D19" s="202" t="s">
        <v>972</v>
      </c>
      <c r="E19" s="202" t="s">
        <v>862</v>
      </c>
      <c r="F19" s="202">
        <v>63</v>
      </c>
      <c r="G19" s="202">
        <v>80</v>
      </c>
      <c r="H19" s="202">
        <v>6</v>
      </c>
      <c r="I19" s="202">
        <v>3</v>
      </c>
      <c r="J19" s="202">
        <v>1</v>
      </c>
      <c r="K19" s="202">
        <v>4</v>
      </c>
      <c r="L19" s="202" t="s">
        <v>1053</v>
      </c>
      <c r="O19" s="152"/>
      <c r="P19" s="152"/>
      <c r="Q19" s="164"/>
      <c r="R19" s="152"/>
    </row>
    <row r="20" spans="3:18">
      <c r="C20" s="230">
        <f t="shared" si="0"/>
        <v>12</v>
      </c>
      <c r="D20" s="202" t="s">
        <v>972</v>
      </c>
      <c r="E20" s="202" t="s">
        <v>862</v>
      </c>
      <c r="F20" s="202">
        <v>63</v>
      </c>
      <c r="G20" s="202">
        <v>4.3</v>
      </c>
      <c r="H20" s="202">
        <v>6</v>
      </c>
      <c r="I20" s="202">
        <v>3</v>
      </c>
      <c r="J20" s="202">
        <v>1</v>
      </c>
      <c r="K20" s="202">
        <v>4</v>
      </c>
      <c r="L20" s="202" t="s">
        <v>1053</v>
      </c>
      <c r="O20" s="152"/>
      <c r="P20" s="152"/>
      <c r="Q20" s="164"/>
      <c r="R20" s="152"/>
    </row>
    <row r="21" spans="3:18">
      <c r="C21" s="230">
        <f t="shared" si="0"/>
        <v>13</v>
      </c>
      <c r="D21" s="202" t="s">
        <v>972</v>
      </c>
      <c r="E21" s="202" t="s">
        <v>862</v>
      </c>
      <c r="F21" s="202">
        <v>63</v>
      </c>
      <c r="G21" s="202">
        <v>53.2</v>
      </c>
      <c r="H21" s="202">
        <v>6</v>
      </c>
      <c r="I21" s="202">
        <v>3</v>
      </c>
      <c r="J21" s="202">
        <v>1</v>
      </c>
      <c r="K21" s="202">
        <v>4</v>
      </c>
      <c r="L21" s="202" t="s">
        <v>1053</v>
      </c>
      <c r="O21" s="152"/>
      <c r="P21" s="152"/>
      <c r="Q21" s="164"/>
      <c r="R21" s="152"/>
    </row>
    <row r="22" spans="3:18">
      <c r="C22" s="230">
        <f t="shared" si="0"/>
        <v>14</v>
      </c>
      <c r="D22" s="202" t="s">
        <v>974</v>
      </c>
      <c r="E22" s="202" t="s">
        <v>1171</v>
      </c>
      <c r="F22" s="202">
        <v>63</v>
      </c>
      <c r="G22" s="202">
        <v>94.8</v>
      </c>
      <c r="H22" s="202">
        <v>6</v>
      </c>
      <c r="I22" s="202">
        <v>3</v>
      </c>
      <c r="J22" s="202">
        <v>1</v>
      </c>
      <c r="K22" s="202">
        <v>4</v>
      </c>
      <c r="L22" s="202" t="s">
        <v>1053</v>
      </c>
      <c r="O22" s="152"/>
      <c r="P22" s="152"/>
      <c r="Q22" s="164"/>
      <c r="R22" s="152"/>
    </row>
    <row r="23" spans="3:18">
      <c r="C23" s="230">
        <f t="shared" si="0"/>
        <v>15</v>
      </c>
      <c r="D23" s="202" t="s">
        <v>1171</v>
      </c>
      <c r="E23" s="202" t="s">
        <v>936</v>
      </c>
      <c r="F23" s="202">
        <v>63</v>
      </c>
      <c r="G23" s="202">
        <v>77.099999999999994</v>
      </c>
      <c r="H23" s="202">
        <v>6</v>
      </c>
      <c r="I23" s="202">
        <v>3</v>
      </c>
      <c r="J23" s="202">
        <v>1</v>
      </c>
      <c r="K23" s="202">
        <v>4</v>
      </c>
      <c r="L23" s="202" t="s">
        <v>1053</v>
      </c>
      <c r="O23" s="152"/>
      <c r="P23" s="152"/>
      <c r="Q23" s="164"/>
      <c r="R23" s="152"/>
    </row>
    <row r="24" spans="3:18">
      <c r="C24" s="230">
        <f t="shared" si="0"/>
        <v>16</v>
      </c>
      <c r="D24" s="202" t="s">
        <v>936</v>
      </c>
      <c r="E24" s="202" t="s">
        <v>912</v>
      </c>
      <c r="F24" s="202">
        <v>63</v>
      </c>
      <c r="G24" s="202">
        <v>81</v>
      </c>
      <c r="H24" s="202">
        <v>6</v>
      </c>
      <c r="I24" s="202">
        <v>3</v>
      </c>
      <c r="J24" s="202">
        <v>1</v>
      </c>
      <c r="K24" s="202">
        <v>4</v>
      </c>
      <c r="L24" s="202" t="s">
        <v>1053</v>
      </c>
      <c r="O24" s="152"/>
      <c r="P24" s="152"/>
      <c r="Q24" s="164"/>
      <c r="R24" s="152"/>
    </row>
    <row r="25" spans="3:18">
      <c r="C25" s="230">
        <f t="shared" si="0"/>
        <v>17</v>
      </c>
      <c r="D25" s="202" t="s">
        <v>912</v>
      </c>
      <c r="E25" s="202" t="s">
        <v>987</v>
      </c>
      <c r="F25" s="202">
        <v>63</v>
      </c>
      <c r="G25" s="202">
        <v>122.5</v>
      </c>
      <c r="H25" s="202">
        <v>6</v>
      </c>
      <c r="I25" s="202">
        <v>3</v>
      </c>
      <c r="J25" s="202">
        <v>1</v>
      </c>
      <c r="K25" s="202">
        <v>4</v>
      </c>
      <c r="L25" s="202" t="s">
        <v>1053</v>
      </c>
      <c r="O25" s="152"/>
      <c r="P25" s="152"/>
      <c r="Q25" s="164"/>
      <c r="R25" s="152"/>
    </row>
    <row r="26" spans="3:18">
      <c r="C26" s="230">
        <f t="shared" si="0"/>
        <v>18</v>
      </c>
      <c r="D26" s="202" t="s">
        <v>987</v>
      </c>
      <c r="E26" s="202" t="s">
        <v>494</v>
      </c>
      <c r="F26" s="202">
        <v>63</v>
      </c>
      <c r="G26" s="202">
        <v>219.4</v>
      </c>
      <c r="H26" s="202">
        <v>6</v>
      </c>
      <c r="I26" s="202">
        <v>3</v>
      </c>
      <c r="J26" s="202">
        <v>1</v>
      </c>
      <c r="K26" s="202">
        <v>4</v>
      </c>
      <c r="L26" s="202" t="s">
        <v>1053</v>
      </c>
      <c r="O26" s="152"/>
      <c r="P26" s="152"/>
      <c r="Q26" s="164"/>
      <c r="R26" s="152"/>
    </row>
    <row r="27" spans="3:18">
      <c r="C27" s="230">
        <f t="shared" si="0"/>
        <v>19</v>
      </c>
      <c r="D27" s="202" t="s">
        <v>494</v>
      </c>
      <c r="E27" s="202" t="s">
        <v>958</v>
      </c>
      <c r="F27" s="202">
        <v>63</v>
      </c>
      <c r="G27" s="202">
        <v>41.6</v>
      </c>
      <c r="H27" s="202">
        <v>6</v>
      </c>
      <c r="I27" s="202">
        <v>3</v>
      </c>
      <c r="J27" s="202">
        <v>1</v>
      </c>
      <c r="K27" s="202">
        <v>4</v>
      </c>
      <c r="L27" s="202" t="s">
        <v>1053</v>
      </c>
      <c r="O27" s="152"/>
      <c r="P27" s="152"/>
      <c r="Q27" s="164"/>
      <c r="R27" s="152"/>
    </row>
    <row r="28" spans="3:18">
      <c r="C28" s="230">
        <f t="shared" si="0"/>
        <v>20</v>
      </c>
      <c r="D28" s="202" t="s">
        <v>958</v>
      </c>
      <c r="E28" s="202" t="s">
        <v>913</v>
      </c>
      <c r="F28" s="202">
        <v>63</v>
      </c>
      <c r="G28" s="202">
        <v>19.399999999999999</v>
      </c>
      <c r="H28" s="202">
        <v>6</v>
      </c>
      <c r="I28" s="202">
        <v>3</v>
      </c>
      <c r="J28" s="202">
        <v>1</v>
      </c>
      <c r="K28" s="202">
        <v>4</v>
      </c>
      <c r="L28" s="202" t="s">
        <v>1053</v>
      </c>
      <c r="O28" s="152"/>
      <c r="P28" s="152"/>
      <c r="Q28" s="164"/>
      <c r="R28" s="152"/>
    </row>
    <row r="29" spans="3:18">
      <c r="C29" s="230">
        <f t="shared" si="0"/>
        <v>21</v>
      </c>
      <c r="D29" s="202" t="s">
        <v>936</v>
      </c>
      <c r="E29" s="202" t="s">
        <v>1172</v>
      </c>
      <c r="F29" s="202">
        <v>63</v>
      </c>
      <c r="G29" s="202">
        <v>128.30000000000001</v>
      </c>
      <c r="H29" s="202">
        <v>6</v>
      </c>
      <c r="I29" s="202">
        <v>3</v>
      </c>
      <c r="J29" s="202">
        <v>1</v>
      </c>
      <c r="K29" s="202">
        <v>4</v>
      </c>
      <c r="L29" s="202" t="s">
        <v>1053</v>
      </c>
      <c r="O29" s="152"/>
      <c r="P29" s="152"/>
      <c r="Q29" s="164"/>
      <c r="R29" s="152"/>
    </row>
    <row r="30" spans="3:18">
      <c r="C30" s="230">
        <f t="shared" si="0"/>
        <v>22</v>
      </c>
      <c r="D30" s="202" t="s">
        <v>1172</v>
      </c>
      <c r="E30" s="202" t="s">
        <v>1173</v>
      </c>
      <c r="F30" s="202">
        <v>63</v>
      </c>
      <c r="G30" s="202">
        <v>69.599999999999994</v>
      </c>
      <c r="H30" s="202">
        <v>6</v>
      </c>
      <c r="I30" s="202">
        <v>3</v>
      </c>
      <c r="J30" s="202">
        <v>1</v>
      </c>
      <c r="K30" s="202">
        <v>4</v>
      </c>
      <c r="L30" s="202" t="s">
        <v>1053</v>
      </c>
      <c r="O30" s="152"/>
      <c r="P30" s="152"/>
      <c r="Q30" s="164"/>
      <c r="R30" s="152"/>
    </row>
    <row r="31" spans="3:18">
      <c r="C31" s="230">
        <f t="shared" si="0"/>
        <v>23</v>
      </c>
      <c r="D31" s="202" t="s">
        <v>1172</v>
      </c>
      <c r="E31" s="202" t="s">
        <v>986</v>
      </c>
      <c r="F31" s="202">
        <v>63</v>
      </c>
      <c r="G31" s="202">
        <v>115</v>
      </c>
      <c r="H31" s="202">
        <v>6</v>
      </c>
      <c r="I31" s="202">
        <v>3</v>
      </c>
      <c r="J31" s="202">
        <v>1</v>
      </c>
      <c r="K31" s="202">
        <v>4</v>
      </c>
      <c r="L31" s="202" t="s">
        <v>1053</v>
      </c>
      <c r="O31" s="152"/>
      <c r="P31" s="152"/>
      <c r="Q31" s="164"/>
      <c r="R31" s="152"/>
    </row>
    <row r="32" spans="3:18">
      <c r="C32" s="230">
        <f t="shared" si="0"/>
        <v>24</v>
      </c>
      <c r="D32" s="202" t="s">
        <v>986</v>
      </c>
      <c r="E32" s="202" t="s">
        <v>970</v>
      </c>
      <c r="F32" s="202">
        <v>63</v>
      </c>
      <c r="G32" s="202">
        <v>76.5</v>
      </c>
      <c r="H32" s="202">
        <v>6</v>
      </c>
      <c r="I32" s="202">
        <v>3</v>
      </c>
      <c r="J32" s="202">
        <v>1</v>
      </c>
      <c r="K32" s="202">
        <v>4</v>
      </c>
      <c r="L32" s="202" t="s">
        <v>1053</v>
      </c>
      <c r="O32" s="152"/>
      <c r="P32" s="152"/>
      <c r="Q32" s="164"/>
      <c r="R32" s="152"/>
    </row>
    <row r="33" spans="3:18">
      <c r="C33" s="230">
        <f t="shared" si="0"/>
        <v>25</v>
      </c>
      <c r="D33" s="202" t="s">
        <v>970</v>
      </c>
      <c r="E33" s="202" t="s">
        <v>150</v>
      </c>
      <c r="F33" s="202">
        <v>63</v>
      </c>
      <c r="G33" s="202">
        <v>1.8</v>
      </c>
      <c r="H33" s="202">
        <v>6</v>
      </c>
      <c r="I33" s="202">
        <v>3</v>
      </c>
      <c r="J33" s="202">
        <v>1</v>
      </c>
      <c r="K33" s="202">
        <v>4</v>
      </c>
      <c r="L33" s="202" t="s">
        <v>1053</v>
      </c>
      <c r="O33" s="152"/>
      <c r="P33" s="152"/>
      <c r="Q33" s="164"/>
      <c r="R33" s="152"/>
    </row>
    <row r="34" spans="3:18">
      <c r="C34" s="230">
        <f t="shared" si="0"/>
        <v>26</v>
      </c>
      <c r="D34" s="202" t="s">
        <v>970</v>
      </c>
      <c r="E34" s="202" t="s">
        <v>150</v>
      </c>
      <c r="F34" s="202">
        <v>63</v>
      </c>
      <c r="G34" s="202">
        <v>830.5</v>
      </c>
      <c r="H34" s="202">
        <v>6</v>
      </c>
      <c r="I34" s="202">
        <v>3</v>
      </c>
      <c r="J34" s="202">
        <v>1</v>
      </c>
      <c r="K34" s="202">
        <v>4</v>
      </c>
      <c r="L34" s="202" t="s">
        <v>1053</v>
      </c>
      <c r="O34" s="152"/>
      <c r="P34" s="152"/>
      <c r="Q34" s="164"/>
      <c r="R34" s="152"/>
    </row>
    <row r="35" spans="3:18">
      <c r="C35" s="230">
        <f t="shared" si="0"/>
        <v>27</v>
      </c>
      <c r="D35" s="202" t="s">
        <v>707</v>
      </c>
      <c r="E35" s="202" t="s">
        <v>888</v>
      </c>
      <c r="F35" s="202">
        <v>63</v>
      </c>
      <c r="G35" s="202">
        <v>2</v>
      </c>
      <c r="H35" s="202">
        <v>6</v>
      </c>
      <c r="I35" s="202">
        <v>3</v>
      </c>
      <c r="J35" s="202">
        <v>1</v>
      </c>
      <c r="K35" s="202">
        <v>4</v>
      </c>
      <c r="L35" s="202" t="s">
        <v>1053</v>
      </c>
      <c r="O35" s="152"/>
      <c r="P35" s="152"/>
      <c r="Q35" s="164"/>
      <c r="R35" s="152"/>
    </row>
    <row r="36" spans="3:18">
      <c r="C36" s="230">
        <f t="shared" si="0"/>
        <v>28</v>
      </c>
      <c r="D36" s="202" t="s">
        <v>707</v>
      </c>
      <c r="E36" s="202" t="s">
        <v>713</v>
      </c>
      <c r="F36" s="202">
        <v>63</v>
      </c>
      <c r="G36" s="202">
        <v>192</v>
      </c>
      <c r="H36" s="202">
        <v>6</v>
      </c>
      <c r="I36" s="202">
        <v>3</v>
      </c>
      <c r="J36" s="202">
        <v>1</v>
      </c>
      <c r="K36" s="202">
        <v>4</v>
      </c>
      <c r="L36" s="202" t="s">
        <v>1053</v>
      </c>
      <c r="O36" s="152"/>
      <c r="P36" s="152"/>
      <c r="Q36" s="164"/>
      <c r="R36" s="152"/>
    </row>
    <row r="37" spans="3:18">
      <c r="C37" s="230">
        <f t="shared" si="0"/>
        <v>29</v>
      </c>
      <c r="D37" s="202" t="s">
        <v>1174</v>
      </c>
      <c r="E37" s="202" t="s">
        <v>713</v>
      </c>
      <c r="F37" s="202">
        <v>63</v>
      </c>
      <c r="G37" s="202">
        <v>8.6</v>
      </c>
      <c r="H37" s="202">
        <v>6</v>
      </c>
      <c r="I37" s="202">
        <v>3</v>
      </c>
      <c r="J37" s="202">
        <v>1</v>
      </c>
      <c r="K37" s="202">
        <v>4</v>
      </c>
      <c r="L37" s="202" t="s">
        <v>1053</v>
      </c>
      <c r="O37" s="152"/>
      <c r="P37" s="152"/>
      <c r="Q37" s="164"/>
      <c r="R37" s="152"/>
    </row>
    <row r="38" spans="3:18">
      <c r="C38" s="230">
        <f t="shared" si="0"/>
        <v>30</v>
      </c>
      <c r="D38" s="202" t="s">
        <v>1174</v>
      </c>
      <c r="E38" s="202" t="s">
        <v>345</v>
      </c>
      <c r="F38" s="202">
        <v>63</v>
      </c>
      <c r="G38" s="202">
        <v>38.9</v>
      </c>
      <c r="H38" s="202">
        <v>6</v>
      </c>
      <c r="I38" s="202">
        <v>3</v>
      </c>
      <c r="J38" s="202">
        <v>1</v>
      </c>
      <c r="K38" s="202">
        <v>4</v>
      </c>
      <c r="L38" s="202" t="s">
        <v>1053</v>
      </c>
      <c r="O38" s="152"/>
      <c r="P38" s="152"/>
      <c r="Q38" s="164"/>
      <c r="R38" s="152"/>
    </row>
    <row r="39" spans="3:18">
      <c r="C39" s="230">
        <f t="shared" si="0"/>
        <v>31</v>
      </c>
      <c r="D39" s="202" t="s">
        <v>345</v>
      </c>
      <c r="E39" s="202" t="s">
        <v>560</v>
      </c>
      <c r="F39" s="202">
        <v>63</v>
      </c>
      <c r="G39" s="202">
        <v>44.1</v>
      </c>
      <c r="H39" s="202">
        <v>6</v>
      </c>
      <c r="I39" s="202">
        <v>3</v>
      </c>
      <c r="J39" s="202">
        <v>1</v>
      </c>
      <c r="K39" s="202">
        <v>4</v>
      </c>
      <c r="L39" s="202" t="s">
        <v>1053</v>
      </c>
      <c r="O39" s="152"/>
      <c r="P39" s="152"/>
      <c r="Q39" s="164"/>
      <c r="R39" s="152"/>
    </row>
    <row r="40" spans="3:18">
      <c r="C40" s="230">
        <f t="shared" si="0"/>
        <v>32</v>
      </c>
      <c r="D40" s="202" t="s">
        <v>345</v>
      </c>
      <c r="E40" s="202" t="s">
        <v>443</v>
      </c>
      <c r="F40" s="202">
        <v>63</v>
      </c>
      <c r="G40" s="202">
        <v>43</v>
      </c>
      <c r="H40" s="202">
        <v>6</v>
      </c>
      <c r="I40" s="202">
        <v>3</v>
      </c>
      <c r="J40" s="202">
        <v>1</v>
      </c>
      <c r="K40" s="202">
        <v>4</v>
      </c>
      <c r="L40" s="202" t="s">
        <v>1053</v>
      </c>
      <c r="O40" s="152"/>
      <c r="P40" s="152"/>
      <c r="Q40" s="164"/>
      <c r="R40" s="152"/>
    </row>
    <row r="41" spans="3:18">
      <c r="C41" s="230">
        <f t="shared" si="0"/>
        <v>33</v>
      </c>
      <c r="D41" s="202" t="s">
        <v>1174</v>
      </c>
      <c r="E41" s="202" t="s">
        <v>443</v>
      </c>
      <c r="F41" s="202">
        <v>63</v>
      </c>
      <c r="G41" s="202">
        <v>82</v>
      </c>
      <c r="H41" s="202">
        <v>6</v>
      </c>
      <c r="I41" s="202">
        <v>3</v>
      </c>
      <c r="J41" s="202">
        <v>1</v>
      </c>
      <c r="K41" s="202">
        <v>4</v>
      </c>
      <c r="L41" s="202" t="s">
        <v>1053</v>
      </c>
      <c r="O41" s="152"/>
      <c r="P41" s="152"/>
      <c r="Q41" s="164"/>
      <c r="R41" s="152"/>
    </row>
    <row r="42" spans="3:18">
      <c r="C42" s="230">
        <f t="shared" si="0"/>
        <v>34</v>
      </c>
      <c r="D42" s="202" t="s">
        <v>443</v>
      </c>
      <c r="E42" s="202" t="s">
        <v>619</v>
      </c>
      <c r="F42" s="202">
        <v>63</v>
      </c>
      <c r="G42" s="202">
        <v>38.4</v>
      </c>
      <c r="H42" s="202">
        <v>6</v>
      </c>
      <c r="I42" s="202">
        <v>3</v>
      </c>
      <c r="J42" s="202">
        <v>1</v>
      </c>
      <c r="K42" s="202">
        <v>4</v>
      </c>
      <c r="L42" s="202" t="s">
        <v>1053</v>
      </c>
      <c r="O42" s="152"/>
      <c r="P42" s="152"/>
      <c r="Q42" s="164"/>
      <c r="R42" s="152"/>
    </row>
    <row r="43" spans="3:18">
      <c r="C43" s="230">
        <f t="shared" si="0"/>
        <v>35</v>
      </c>
      <c r="D43" s="202" t="s">
        <v>619</v>
      </c>
      <c r="E43" s="202" t="s">
        <v>398</v>
      </c>
      <c r="F43" s="202">
        <v>63</v>
      </c>
      <c r="G43" s="202">
        <v>28</v>
      </c>
      <c r="H43" s="202">
        <v>6</v>
      </c>
      <c r="I43" s="202">
        <v>3</v>
      </c>
      <c r="J43" s="202">
        <v>1</v>
      </c>
      <c r="K43" s="202">
        <v>4</v>
      </c>
      <c r="L43" s="202" t="s">
        <v>1053</v>
      </c>
      <c r="O43" s="152"/>
      <c r="P43" s="152"/>
      <c r="Q43" s="164"/>
      <c r="R43" s="152"/>
    </row>
    <row r="44" spans="3:18">
      <c r="C44" s="230">
        <f t="shared" si="0"/>
        <v>36</v>
      </c>
      <c r="D44" s="202" t="s">
        <v>619</v>
      </c>
      <c r="E44" s="202" t="s">
        <v>1052</v>
      </c>
      <c r="F44" s="202">
        <v>63</v>
      </c>
      <c r="G44" s="202">
        <v>71.2</v>
      </c>
      <c r="H44" s="202">
        <v>6</v>
      </c>
      <c r="I44" s="202">
        <v>3</v>
      </c>
      <c r="J44" s="202">
        <v>1</v>
      </c>
      <c r="K44" s="202">
        <v>4</v>
      </c>
      <c r="L44" s="202" t="s">
        <v>1053</v>
      </c>
      <c r="O44" s="152"/>
      <c r="P44" s="152"/>
      <c r="Q44" s="164"/>
      <c r="R44" s="152"/>
    </row>
    <row r="45" spans="3:18">
      <c r="C45" s="230">
        <f t="shared" si="0"/>
        <v>37</v>
      </c>
      <c r="D45" s="202" t="s">
        <v>1052</v>
      </c>
      <c r="E45" s="202" t="s">
        <v>398</v>
      </c>
      <c r="F45" s="202">
        <v>63</v>
      </c>
      <c r="G45" s="202">
        <v>37</v>
      </c>
      <c r="H45" s="202">
        <v>6</v>
      </c>
      <c r="I45" s="202">
        <v>3</v>
      </c>
      <c r="J45" s="202">
        <v>1</v>
      </c>
      <c r="K45" s="202">
        <v>4</v>
      </c>
      <c r="L45" s="202" t="s">
        <v>1053</v>
      </c>
      <c r="O45" s="152"/>
      <c r="P45" s="152"/>
      <c r="Q45" s="164"/>
      <c r="R45" s="152"/>
    </row>
    <row r="46" spans="3:18">
      <c r="C46" s="230">
        <f t="shared" si="0"/>
        <v>38</v>
      </c>
      <c r="D46" s="202" t="s">
        <v>884</v>
      </c>
      <c r="E46" s="202" t="s">
        <v>163</v>
      </c>
      <c r="F46" s="202">
        <v>63</v>
      </c>
      <c r="G46" s="202">
        <v>154</v>
      </c>
      <c r="H46" s="202">
        <v>6</v>
      </c>
      <c r="I46" s="202">
        <v>3</v>
      </c>
      <c r="J46" s="202">
        <v>1</v>
      </c>
      <c r="K46" s="202">
        <v>4</v>
      </c>
      <c r="L46" s="202" t="s">
        <v>1053</v>
      </c>
      <c r="O46" s="152"/>
      <c r="P46" s="152"/>
      <c r="Q46" s="164"/>
      <c r="R46" s="152"/>
    </row>
    <row r="47" spans="3:18">
      <c r="C47" s="230">
        <f t="shared" si="0"/>
        <v>39</v>
      </c>
      <c r="D47" s="202" t="s">
        <v>1052</v>
      </c>
      <c r="E47" s="202" t="s">
        <v>884</v>
      </c>
      <c r="F47" s="202">
        <v>63</v>
      </c>
      <c r="G47" s="202">
        <v>48.2</v>
      </c>
      <c r="H47" s="202">
        <v>6</v>
      </c>
      <c r="I47" s="202">
        <v>3</v>
      </c>
      <c r="J47" s="202">
        <v>1</v>
      </c>
      <c r="K47" s="202">
        <v>4</v>
      </c>
      <c r="L47" s="202" t="s">
        <v>1053</v>
      </c>
      <c r="O47" s="152"/>
      <c r="P47" s="152"/>
      <c r="Q47" s="164"/>
      <c r="R47" s="152"/>
    </row>
    <row r="48" spans="3:18" ht="15.75">
      <c r="C48" s="208" t="s">
        <v>1055</v>
      </c>
      <c r="D48" s="208"/>
      <c r="E48" s="208"/>
      <c r="F48" s="208"/>
      <c r="G48" s="284" t="s">
        <v>1056</v>
      </c>
      <c r="H48" s="284"/>
      <c r="I48" s="284"/>
      <c r="J48" s="202"/>
      <c r="K48" s="202" t="s">
        <v>1057</v>
      </c>
      <c r="L48" s="202"/>
      <c r="O48" s="152"/>
      <c r="P48" s="152"/>
      <c r="Q48" s="164"/>
      <c r="R48" s="152"/>
    </row>
    <row r="49" spans="3:18" ht="15.75">
      <c r="C49" s="283" t="s">
        <v>1058</v>
      </c>
      <c r="D49" s="283"/>
      <c r="E49" s="283"/>
      <c r="F49" s="283"/>
      <c r="G49" s="284" t="s">
        <v>1058</v>
      </c>
      <c r="H49" s="284"/>
      <c r="I49" s="284"/>
      <c r="J49" s="284"/>
      <c r="K49" s="284" t="s">
        <v>1058</v>
      </c>
      <c r="L49" s="284"/>
      <c r="O49" s="152"/>
      <c r="P49" s="152"/>
      <c r="Q49" s="164"/>
      <c r="R49" s="152"/>
    </row>
    <row r="50" spans="3:18" ht="15.75">
      <c r="C50" s="283" t="s">
        <v>1059</v>
      </c>
      <c r="D50" s="283"/>
      <c r="E50" s="283"/>
      <c r="F50" s="283"/>
      <c r="G50" s="284" t="s">
        <v>1059</v>
      </c>
      <c r="H50" s="284"/>
      <c r="I50" s="284"/>
      <c r="J50" s="284"/>
      <c r="K50" s="284" t="s">
        <v>1059</v>
      </c>
      <c r="L50" s="284"/>
      <c r="O50" s="152"/>
      <c r="P50" s="152"/>
      <c r="Q50" s="164"/>
      <c r="R50" s="152"/>
    </row>
    <row r="51" spans="3:18" ht="15.75">
      <c r="C51" s="283" t="s">
        <v>1060</v>
      </c>
      <c r="D51" s="283"/>
      <c r="E51" s="283"/>
      <c r="F51" s="283"/>
      <c r="G51" s="284" t="s">
        <v>1060</v>
      </c>
      <c r="H51" s="284"/>
      <c r="I51" s="284"/>
      <c r="J51" s="284"/>
      <c r="K51" s="284" t="s">
        <v>1060</v>
      </c>
      <c r="L51" s="284"/>
      <c r="O51" s="152"/>
      <c r="P51" s="152"/>
      <c r="Q51" s="164"/>
      <c r="R51" s="152"/>
    </row>
    <row r="52" spans="3:18">
      <c r="O52" s="152"/>
      <c r="P52" s="152"/>
      <c r="Q52" s="164"/>
      <c r="R52" s="152"/>
    </row>
    <row r="53" spans="3:18" ht="18.75">
      <c r="C53" s="285" t="s">
        <v>1032</v>
      </c>
      <c r="D53" s="285"/>
      <c r="E53" s="285" t="s">
        <v>1033</v>
      </c>
      <c r="F53" s="285"/>
      <c r="G53" s="285"/>
      <c r="H53" s="285"/>
      <c r="I53" s="285"/>
      <c r="J53" s="285"/>
      <c r="K53" s="285"/>
      <c r="L53" s="285"/>
      <c r="O53" s="152"/>
      <c r="P53" s="152"/>
      <c r="Q53" s="164"/>
      <c r="R53" s="152"/>
    </row>
    <row r="54" spans="3:18" ht="18.75">
      <c r="C54" s="285" t="s">
        <v>1034</v>
      </c>
      <c r="D54" s="285"/>
      <c r="E54" s="285" t="s">
        <v>1035</v>
      </c>
      <c r="F54" s="285"/>
      <c r="G54" s="285"/>
      <c r="H54" s="285"/>
      <c r="I54" s="285"/>
      <c r="J54" s="285"/>
      <c r="K54" s="285"/>
      <c r="L54" s="285"/>
      <c r="O54" s="152"/>
      <c r="P54" s="152"/>
      <c r="Q54" s="164"/>
      <c r="R54" s="152"/>
    </row>
    <row r="55" spans="3:18" ht="18.75">
      <c r="C55" s="285" t="s">
        <v>1036</v>
      </c>
      <c r="D55" s="285"/>
      <c r="E55" s="285" t="s">
        <v>1037</v>
      </c>
      <c r="F55" s="285"/>
      <c r="G55" s="285"/>
      <c r="H55" s="285"/>
      <c r="I55" s="285"/>
      <c r="J55" s="285"/>
      <c r="K55" s="285"/>
      <c r="L55" s="285"/>
      <c r="O55" s="152"/>
      <c r="P55" s="152"/>
      <c r="Q55" s="164"/>
      <c r="R55" s="152"/>
    </row>
    <row r="56" spans="3:18" ht="18.75">
      <c r="C56" s="285" t="s">
        <v>1038</v>
      </c>
      <c r="D56" s="285"/>
      <c r="E56" s="285" t="s">
        <v>1039</v>
      </c>
      <c r="F56" s="285"/>
      <c r="G56" s="285"/>
      <c r="H56" s="285"/>
      <c r="I56" s="285"/>
      <c r="J56" s="285"/>
      <c r="K56" s="285"/>
      <c r="L56" s="285"/>
      <c r="O56" s="152"/>
      <c r="P56" s="152"/>
      <c r="Q56" s="164"/>
      <c r="R56" s="152"/>
    </row>
    <row r="57" spans="3:18" ht="18.75">
      <c r="C57" s="285" t="s">
        <v>1040</v>
      </c>
      <c r="D57" s="285"/>
      <c r="E57" s="285" t="s">
        <v>1041</v>
      </c>
      <c r="F57" s="285"/>
      <c r="G57" s="285"/>
      <c r="H57" s="285"/>
      <c r="I57" s="285"/>
      <c r="J57" s="285"/>
      <c r="K57" s="285"/>
      <c r="L57" s="285"/>
      <c r="O57" s="152"/>
      <c r="P57" s="152"/>
      <c r="Q57" s="164"/>
      <c r="R57" s="152"/>
    </row>
    <row r="58" spans="3:18" ht="18.75">
      <c r="C58" s="285" t="s">
        <v>1042</v>
      </c>
      <c r="D58" s="285"/>
      <c r="E58" s="285" t="s">
        <v>1170</v>
      </c>
      <c r="F58" s="285"/>
      <c r="G58" s="285"/>
      <c r="H58" s="285"/>
      <c r="I58" s="285"/>
      <c r="J58" s="285"/>
      <c r="K58" s="201" t="s">
        <v>1108</v>
      </c>
      <c r="L58" s="201"/>
      <c r="O58" s="152"/>
      <c r="P58" s="152"/>
      <c r="Q58" s="164"/>
      <c r="R58" s="152"/>
    </row>
    <row r="59" spans="3:18" ht="45">
      <c r="C59" s="198" t="s">
        <v>1044</v>
      </c>
      <c r="D59" s="198" t="s">
        <v>69</v>
      </c>
      <c r="E59" s="198" t="s">
        <v>70</v>
      </c>
      <c r="F59" s="198" t="s">
        <v>1045</v>
      </c>
      <c r="G59" s="198" t="s">
        <v>1046</v>
      </c>
      <c r="H59" s="198" t="s">
        <v>1047</v>
      </c>
      <c r="I59" s="198" t="s">
        <v>1048</v>
      </c>
      <c r="J59" s="132" t="s">
        <v>1049</v>
      </c>
      <c r="K59" s="133" t="s">
        <v>56</v>
      </c>
      <c r="L59" s="198" t="s">
        <v>1050</v>
      </c>
      <c r="O59" s="152"/>
      <c r="P59" s="152"/>
      <c r="Q59" s="164"/>
      <c r="R59" s="152"/>
    </row>
    <row r="60" spans="3:18">
      <c r="C60" s="199">
        <v>1</v>
      </c>
      <c r="D60" s="200" t="s">
        <v>100</v>
      </c>
      <c r="E60" s="200" t="s">
        <v>407</v>
      </c>
      <c r="F60" s="200">
        <v>110</v>
      </c>
      <c r="G60" s="200">
        <v>273.2</v>
      </c>
      <c r="H60" s="202">
        <v>5.5</v>
      </c>
      <c r="I60" s="202">
        <v>3.3</v>
      </c>
      <c r="J60" s="202">
        <v>1</v>
      </c>
      <c r="K60" s="202">
        <v>4.3</v>
      </c>
      <c r="L60" s="202" t="s">
        <v>1053</v>
      </c>
      <c r="O60" s="152"/>
      <c r="P60" s="152"/>
      <c r="Q60" s="164"/>
      <c r="R60" s="152"/>
    </row>
    <row r="61" spans="3:18">
      <c r="C61" s="199">
        <f>1+C60</f>
        <v>2</v>
      </c>
      <c r="D61" s="200" t="s">
        <v>407</v>
      </c>
      <c r="E61" s="200" t="s">
        <v>112</v>
      </c>
      <c r="F61" s="200">
        <v>110</v>
      </c>
      <c r="G61" s="200">
        <v>6.6</v>
      </c>
      <c r="H61" s="202">
        <v>5.5</v>
      </c>
      <c r="I61" s="202">
        <v>3.3</v>
      </c>
      <c r="J61" s="202">
        <v>1</v>
      </c>
      <c r="K61" s="202">
        <v>4.3</v>
      </c>
      <c r="L61" s="202" t="s">
        <v>1053</v>
      </c>
      <c r="O61" s="152"/>
      <c r="P61" s="152"/>
      <c r="Q61" s="164"/>
      <c r="R61" s="152"/>
    </row>
    <row r="62" spans="3:18">
      <c r="C62" s="199">
        <f t="shared" ref="C62:C92" si="1">1+C61</f>
        <v>3</v>
      </c>
      <c r="D62" s="200" t="s">
        <v>407</v>
      </c>
      <c r="E62" s="200" t="s">
        <v>112</v>
      </c>
      <c r="F62" s="200">
        <v>110</v>
      </c>
      <c r="G62" s="200">
        <v>76</v>
      </c>
      <c r="H62" s="202">
        <v>5.5</v>
      </c>
      <c r="I62" s="202">
        <v>3.3</v>
      </c>
      <c r="J62" s="202">
        <v>1</v>
      </c>
      <c r="K62" s="202">
        <v>4.3</v>
      </c>
      <c r="L62" s="202" t="s">
        <v>1053</v>
      </c>
      <c r="O62" s="152"/>
      <c r="P62" s="152"/>
      <c r="Q62" s="164"/>
      <c r="R62" s="152"/>
    </row>
    <row r="63" spans="3:18">
      <c r="C63" s="199">
        <f t="shared" si="1"/>
        <v>4</v>
      </c>
      <c r="D63" s="200" t="s">
        <v>407</v>
      </c>
      <c r="E63" s="200" t="s">
        <v>112</v>
      </c>
      <c r="F63" s="200">
        <v>110</v>
      </c>
      <c r="G63" s="200">
        <v>55.8</v>
      </c>
      <c r="H63" s="202">
        <v>5.5</v>
      </c>
      <c r="I63" s="202">
        <v>3.3</v>
      </c>
      <c r="J63" s="202">
        <v>1</v>
      </c>
      <c r="K63" s="202">
        <v>4.3</v>
      </c>
      <c r="L63" s="202" t="s">
        <v>1053</v>
      </c>
      <c r="O63" s="152"/>
      <c r="P63" s="152"/>
      <c r="Q63" s="164"/>
      <c r="R63" s="152"/>
    </row>
    <row r="64" spans="3:18">
      <c r="C64" s="199">
        <f t="shared" si="1"/>
        <v>5</v>
      </c>
      <c r="D64" s="202" t="s">
        <v>112</v>
      </c>
      <c r="E64" s="202" t="s">
        <v>318</v>
      </c>
      <c r="F64" s="202">
        <v>110</v>
      </c>
      <c r="G64" s="202">
        <v>57.8</v>
      </c>
      <c r="H64" s="202">
        <v>5.5</v>
      </c>
      <c r="I64" s="202">
        <v>3.3</v>
      </c>
      <c r="J64" s="202">
        <v>1</v>
      </c>
      <c r="K64" s="202">
        <v>4.3</v>
      </c>
      <c r="L64" s="202" t="s">
        <v>1053</v>
      </c>
      <c r="O64" s="152"/>
      <c r="P64" s="152"/>
      <c r="Q64" s="164"/>
      <c r="R64" s="152"/>
    </row>
    <row r="65" spans="3:18">
      <c r="C65" s="199">
        <f t="shared" si="1"/>
        <v>6</v>
      </c>
      <c r="D65" s="202" t="s">
        <v>318</v>
      </c>
      <c r="E65" s="202" t="s">
        <v>473</v>
      </c>
      <c r="F65" s="202">
        <v>110</v>
      </c>
      <c r="G65" s="202">
        <v>41.2</v>
      </c>
      <c r="H65" s="202">
        <v>5.5</v>
      </c>
      <c r="I65" s="202">
        <v>3.3</v>
      </c>
      <c r="J65" s="202">
        <v>1</v>
      </c>
      <c r="K65" s="202">
        <v>4.3</v>
      </c>
      <c r="L65" s="202" t="s">
        <v>1053</v>
      </c>
      <c r="O65" s="152"/>
      <c r="P65" s="152"/>
      <c r="Q65" s="164"/>
      <c r="R65" s="152"/>
    </row>
    <row r="66" spans="3:18">
      <c r="C66" s="199">
        <f t="shared" si="1"/>
        <v>7</v>
      </c>
      <c r="D66" s="202" t="s">
        <v>473</v>
      </c>
      <c r="E66" s="202" t="s">
        <v>474</v>
      </c>
      <c r="F66" s="202">
        <v>110</v>
      </c>
      <c r="G66" s="202">
        <v>39.299999999999997</v>
      </c>
      <c r="H66" s="202">
        <v>5.5</v>
      </c>
      <c r="I66" s="202">
        <v>3.3</v>
      </c>
      <c r="J66" s="202">
        <v>1</v>
      </c>
      <c r="K66" s="202">
        <v>4.3</v>
      </c>
      <c r="L66" s="202" t="s">
        <v>1053</v>
      </c>
      <c r="O66" s="152"/>
      <c r="P66" s="152"/>
      <c r="Q66" s="164"/>
      <c r="R66" s="152"/>
    </row>
    <row r="67" spans="3:18">
      <c r="C67" s="199">
        <f t="shared" si="1"/>
        <v>8</v>
      </c>
      <c r="D67" s="202" t="s">
        <v>474</v>
      </c>
      <c r="E67" s="202" t="s">
        <v>320</v>
      </c>
      <c r="F67" s="202">
        <v>110</v>
      </c>
      <c r="G67" s="202">
        <v>49.9</v>
      </c>
      <c r="H67" s="202">
        <v>5.5</v>
      </c>
      <c r="I67" s="202">
        <v>3.3</v>
      </c>
      <c r="J67" s="202">
        <v>1</v>
      </c>
      <c r="K67" s="202">
        <v>4.3</v>
      </c>
      <c r="L67" s="202" t="s">
        <v>1053</v>
      </c>
      <c r="O67" s="152"/>
      <c r="P67" s="152"/>
      <c r="Q67" s="164"/>
      <c r="R67" s="152"/>
    </row>
    <row r="68" spans="3:18">
      <c r="C68" s="199">
        <f t="shared" si="1"/>
        <v>9</v>
      </c>
      <c r="D68" s="202" t="s">
        <v>163</v>
      </c>
      <c r="E68" s="202" t="s">
        <v>442</v>
      </c>
      <c r="F68" s="202">
        <v>63</v>
      </c>
      <c r="G68" s="202">
        <v>2</v>
      </c>
      <c r="H68" s="202">
        <v>5.5</v>
      </c>
      <c r="I68" s="202">
        <v>3.3</v>
      </c>
      <c r="J68" s="202">
        <v>1</v>
      </c>
      <c r="K68" s="202">
        <v>4.3</v>
      </c>
      <c r="L68" s="202" t="s">
        <v>1053</v>
      </c>
      <c r="O68" s="152"/>
      <c r="P68" s="152"/>
      <c r="Q68" s="164"/>
      <c r="R68" s="152"/>
    </row>
    <row r="69" spans="3:18">
      <c r="C69" s="199">
        <f t="shared" si="1"/>
        <v>10</v>
      </c>
      <c r="D69" s="202" t="s">
        <v>163</v>
      </c>
      <c r="E69" s="202" t="s">
        <v>409</v>
      </c>
      <c r="F69" s="202">
        <v>63</v>
      </c>
      <c r="G69" s="202">
        <v>96.1</v>
      </c>
      <c r="H69" s="202">
        <v>5.5</v>
      </c>
      <c r="I69" s="202">
        <v>3.3</v>
      </c>
      <c r="J69" s="202">
        <v>1</v>
      </c>
      <c r="K69" s="202">
        <v>4.3</v>
      </c>
      <c r="L69" s="202" t="s">
        <v>1053</v>
      </c>
      <c r="O69" s="152"/>
      <c r="P69" s="152"/>
      <c r="Q69" s="164"/>
      <c r="R69" s="152"/>
    </row>
    <row r="70" spans="3:18">
      <c r="C70" s="199">
        <f t="shared" si="1"/>
        <v>11</v>
      </c>
      <c r="D70" s="202" t="s">
        <v>163</v>
      </c>
      <c r="E70" s="202" t="s">
        <v>340</v>
      </c>
      <c r="F70" s="202">
        <v>63</v>
      </c>
      <c r="G70" s="202">
        <v>40</v>
      </c>
      <c r="H70" s="202">
        <v>5.5</v>
      </c>
      <c r="I70" s="202">
        <v>3.3</v>
      </c>
      <c r="J70" s="202">
        <v>1</v>
      </c>
      <c r="K70" s="202">
        <v>4.3</v>
      </c>
      <c r="L70" s="202" t="s">
        <v>1053</v>
      </c>
      <c r="O70" s="152"/>
      <c r="P70" s="152"/>
      <c r="Q70" s="164"/>
      <c r="R70" s="152"/>
    </row>
    <row r="71" spans="3:18">
      <c r="C71" s="199">
        <f t="shared" si="1"/>
        <v>12</v>
      </c>
      <c r="D71" s="200" t="s">
        <v>409</v>
      </c>
      <c r="E71" s="200" t="s">
        <v>693</v>
      </c>
      <c r="F71" s="200">
        <v>63</v>
      </c>
      <c r="G71" s="200">
        <v>7.7</v>
      </c>
      <c r="H71" s="202">
        <v>5.5</v>
      </c>
      <c r="I71" s="202">
        <v>3.3</v>
      </c>
      <c r="J71" s="202">
        <v>1</v>
      </c>
      <c r="K71" s="202">
        <v>4.3</v>
      </c>
      <c r="L71" s="202" t="s">
        <v>1053</v>
      </c>
      <c r="O71" s="152"/>
      <c r="P71" s="152"/>
      <c r="Q71" s="164"/>
      <c r="R71" s="152"/>
    </row>
    <row r="72" spans="3:18">
      <c r="C72" s="199">
        <f t="shared" si="1"/>
        <v>13</v>
      </c>
      <c r="D72" s="200" t="s">
        <v>409</v>
      </c>
      <c r="E72" s="200" t="s">
        <v>693</v>
      </c>
      <c r="F72" s="200">
        <v>63</v>
      </c>
      <c r="G72" s="200">
        <v>21.7</v>
      </c>
      <c r="H72" s="202">
        <v>5.5</v>
      </c>
      <c r="I72" s="202">
        <v>3.3</v>
      </c>
      <c r="J72" s="202">
        <v>1</v>
      </c>
      <c r="K72" s="202">
        <v>4.3</v>
      </c>
      <c r="L72" s="202" t="s">
        <v>1053</v>
      </c>
      <c r="O72" s="152"/>
      <c r="P72" s="152"/>
      <c r="Q72" s="164"/>
      <c r="R72" s="152"/>
    </row>
    <row r="73" spans="3:18">
      <c r="C73" s="199">
        <f t="shared" si="1"/>
        <v>14</v>
      </c>
      <c r="D73" s="200" t="s">
        <v>409</v>
      </c>
      <c r="E73" s="200" t="s">
        <v>693</v>
      </c>
      <c r="F73" s="200">
        <v>63</v>
      </c>
      <c r="G73" s="200">
        <v>31.1</v>
      </c>
      <c r="H73" s="202">
        <v>5.5</v>
      </c>
      <c r="I73" s="202">
        <v>3.3</v>
      </c>
      <c r="J73" s="202">
        <v>1</v>
      </c>
      <c r="K73" s="202">
        <v>4.3</v>
      </c>
      <c r="L73" s="202" t="s">
        <v>1053</v>
      </c>
      <c r="O73" s="152"/>
      <c r="P73" s="152"/>
      <c r="Q73" s="164"/>
      <c r="R73" s="152"/>
    </row>
    <row r="74" spans="3:18">
      <c r="C74" s="199">
        <f t="shared" si="1"/>
        <v>15</v>
      </c>
      <c r="D74" s="200" t="s">
        <v>409</v>
      </c>
      <c r="E74" s="200" t="s">
        <v>693</v>
      </c>
      <c r="F74" s="200">
        <v>63</v>
      </c>
      <c r="G74" s="200">
        <v>23</v>
      </c>
      <c r="H74" s="202">
        <v>5.5</v>
      </c>
      <c r="I74" s="202">
        <v>3.3</v>
      </c>
      <c r="J74" s="202">
        <v>1</v>
      </c>
      <c r="K74" s="202">
        <v>4.3</v>
      </c>
      <c r="L74" s="202" t="s">
        <v>1053</v>
      </c>
      <c r="O74" s="152"/>
      <c r="P74" s="152"/>
      <c r="Q74" s="164"/>
      <c r="R74" s="152"/>
    </row>
    <row r="75" spans="3:18">
      <c r="C75" s="199">
        <f t="shared" si="1"/>
        <v>16</v>
      </c>
      <c r="D75" s="200" t="s">
        <v>693</v>
      </c>
      <c r="E75" s="200" t="s">
        <v>113</v>
      </c>
      <c r="F75" s="200">
        <v>63</v>
      </c>
      <c r="G75" s="200">
        <v>6.5</v>
      </c>
      <c r="H75" s="202">
        <v>5.5</v>
      </c>
      <c r="I75" s="202">
        <v>3.3</v>
      </c>
      <c r="J75" s="202">
        <v>1</v>
      </c>
      <c r="K75" s="202">
        <v>4.3</v>
      </c>
      <c r="L75" s="202" t="s">
        <v>1053</v>
      </c>
      <c r="O75" s="152"/>
      <c r="P75" s="152"/>
      <c r="Q75" s="164"/>
      <c r="R75" s="152"/>
    </row>
    <row r="76" spans="3:18">
      <c r="C76" s="199">
        <f t="shared" si="1"/>
        <v>17</v>
      </c>
      <c r="D76" s="202" t="s">
        <v>693</v>
      </c>
      <c r="E76" s="202" t="s">
        <v>113</v>
      </c>
      <c r="F76" s="202">
        <v>63</v>
      </c>
      <c r="G76" s="202">
        <v>455.1</v>
      </c>
      <c r="H76" s="202">
        <v>5.5</v>
      </c>
      <c r="I76" s="202">
        <v>3.3</v>
      </c>
      <c r="J76" s="202">
        <v>1</v>
      </c>
      <c r="K76" s="202">
        <v>4.3</v>
      </c>
      <c r="L76" s="202" t="s">
        <v>1053</v>
      </c>
      <c r="O76" s="152"/>
      <c r="P76" s="152"/>
      <c r="Q76" s="164"/>
      <c r="R76" s="152"/>
    </row>
    <row r="77" spans="3:18">
      <c r="C77" s="199">
        <f t="shared" si="1"/>
        <v>18</v>
      </c>
      <c r="D77" s="202" t="s">
        <v>113</v>
      </c>
      <c r="E77" s="202" t="s">
        <v>1022</v>
      </c>
      <c r="F77" s="202">
        <v>63</v>
      </c>
      <c r="G77" s="202">
        <v>143.69999999999999</v>
      </c>
      <c r="H77" s="202">
        <v>5.5</v>
      </c>
      <c r="I77" s="202">
        <v>3.3</v>
      </c>
      <c r="J77" s="202">
        <v>1</v>
      </c>
      <c r="K77" s="202">
        <v>4.3</v>
      </c>
      <c r="L77" s="202" t="s">
        <v>1053</v>
      </c>
      <c r="O77" s="152"/>
      <c r="P77" s="152"/>
      <c r="Q77" s="164"/>
      <c r="R77" s="152"/>
    </row>
    <row r="78" spans="3:18">
      <c r="C78" s="199">
        <f t="shared" si="1"/>
        <v>19</v>
      </c>
      <c r="D78" s="202" t="s">
        <v>1022</v>
      </c>
      <c r="E78" s="202" t="s">
        <v>598</v>
      </c>
      <c r="F78" s="202">
        <v>63</v>
      </c>
      <c r="G78" s="202">
        <v>30.5</v>
      </c>
      <c r="H78" s="202">
        <v>5.5</v>
      </c>
      <c r="I78" s="202">
        <v>3.3</v>
      </c>
      <c r="J78" s="202">
        <v>1</v>
      </c>
      <c r="K78" s="202">
        <v>4.3</v>
      </c>
      <c r="L78" s="202" t="s">
        <v>1053</v>
      </c>
      <c r="O78" s="152"/>
      <c r="P78" s="152"/>
      <c r="Q78" s="164"/>
      <c r="R78" s="152"/>
    </row>
    <row r="79" spans="3:18">
      <c r="C79" s="199">
        <f t="shared" si="1"/>
        <v>20</v>
      </c>
      <c r="D79" s="202" t="s">
        <v>1022</v>
      </c>
      <c r="E79" s="202" t="s">
        <v>1138</v>
      </c>
      <c r="F79" s="202">
        <v>63</v>
      </c>
      <c r="G79" s="202">
        <v>39.5</v>
      </c>
      <c r="H79" s="202">
        <v>5.5</v>
      </c>
      <c r="I79" s="202">
        <v>3.3</v>
      </c>
      <c r="J79" s="202">
        <v>1</v>
      </c>
      <c r="K79" s="202">
        <v>4.3</v>
      </c>
      <c r="L79" s="202" t="s">
        <v>1053</v>
      </c>
      <c r="O79" s="152"/>
      <c r="P79" s="152"/>
      <c r="Q79" s="164"/>
      <c r="R79" s="152"/>
    </row>
    <row r="80" spans="3:18">
      <c r="C80" s="199">
        <f t="shared" si="1"/>
        <v>21</v>
      </c>
      <c r="D80" s="202" t="s">
        <v>1138</v>
      </c>
      <c r="E80" s="202" t="s">
        <v>418</v>
      </c>
      <c r="F80" s="202">
        <v>63</v>
      </c>
      <c r="G80" s="202">
        <v>12</v>
      </c>
      <c r="H80" s="202">
        <v>5.5</v>
      </c>
      <c r="I80" s="202">
        <v>3.3</v>
      </c>
      <c r="J80" s="202">
        <v>1</v>
      </c>
      <c r="K80" s="202">
        <v>4.3</v>
      </c>
      <c r="L80" s="202" t="s">
        <v>1053</v>
      </c>
      <c r="O80" s="152"/>
      <c r="P80" s="152"/>
      <c r="Q80" s="164"/>
      <c r="R80" s="152"/>
    </row>
    <row r="81" spans="3:18">
      <c r="C81" s="199">
        <f t="shared" si="1"/>
        <v>22</v>
      </c>
      <c r="D81" s="202" t="s">
        <v>1138</v>
      </c>
      <c r="E81" s="202" t="s">
        <v>706</v>
      </c>
      <c r="F81" s="202">
        <v>63</v>
      </c>
      <c r="G81" s="202">
        <v>136</v>
      </c>
      <c r="H81" s="202">
        <v>5.5</v>
      </c>
      <c r="I81" s="202">
        <v>3.3</v>
      </c>
      <c r="J81" s="202">
        <v>1</v>
      </c>
      <c r="K81" s="202">
        <v>4.3</v>
      </c>
      <c r="L81" s="202" t="s">
        <v>1053</v>
      </c>
      <c r="O81" s="152"/>
      <c r="P81" s="152"/>
      <c r="Q81" s="164"/>
      <c r="R81" s="152"/>
    </row>
    <row r="82" spans="3:18">
      <c r="C82" s="199">
        <f t="shared" si="1"/>
        <v>23</v>
      </c>
      <c r="D82" s="202" t="s">
        <v>706</v>
      </c>
      <c r="E82" s="202">
        <v>162</v>
      </c>
      <c r="F82" s="202">
        <v>63</v>
      </c>
      <c r="G82" s="202">
        <v>14</v>
      </c>
      <c r="H82" s="202">
        <v>5.5</v>
      </c>
      <c r="I82" s="202">
        <v>3.3</v>
      </c>
      <c r="J82" s="202">
        <v>1</v>
      </c>
      <c r="K82" s="202">
        <v>4.3</v>
      </c>
      <c r="L82" s="202" t="s">
        <v>1053</v>
      </c>
      <c r="O82" s="152"/>
      <c r="P82" s="152"/>
      <c r="Q82" s="164"/>
      <c r="R82" s="152"/>
    </row>
    <row r="83" spans="3:18">
      <c r="C83" s="199">
        <f t="shared" si="1"/>
        <v>24</v>
      </c>
      <c r="D83" s="202" t="s">
        <v>722</v>
      </c>
      <c r="E83" s="202" t="s">
        <v>701</v>
      </c>
      <c r="F83" s="202">
        <v>63</v>
      </c>
      <c r="G83" s="202">
        <v>275.5</v>
      </c>
      <c r="H83" s="202">
        <v>5.5</v>
      </c>
      <c r="I83" s="202">
        <v>3.3</v>
      </c>
      <c r="J83" s="202">
        <v>1</v>
      </c>
      <c r="K83" s="202">
        <v>4.3</v>
      </c>
      <c r="L83" s="202" t="s">
        <v>1053</v>
      </c>
      <c r="O83" s="152"/>
      <c r="P83" s="152"/>
      <c r="Q83" s="164"/>
      <c r="R83" s="152"/>
    </row>
    <row r="84" spans="3:18">
      <c r="C84" s="199">
        <f t="shared" si="1"/>
        <v>25</v>
      </c>
      <c r="D84" s="202" t="s">
        <v>722</v>
      </c>
      <c r="E84" s="202" t="s">
        <v>121</v>
      </c>
      <c r="F84" s="202">
        <v>63</v>
      </c>
      <c r="G84" s="202">
        <v>232.7</v>
      </c>
      <c r="H84" s="202">
        <v>5.5</v>
      </c>
      <c r="I84" s="202">
        <v>3.3</v>
      </c>
      <c r="J84" s="202">
        <v>1</v>
      </c>
      <c r="K84" s="202">
        <v>4.3</v>
      </c>
      <c r="L84" s="202" t="s">
        <v>1053</v>
      </c>
      <c r="O84" s="152"/>
      <c r="P84" s="152"/>
      <c r="Q84" s="164"/>
      <c r="R84" s="152"/>
    </row>
    <row r="85" spans="3:18">
      <c r="C85" s="199">
        <f t="shared" si="1"/>
        <v>26</v>
      </c>
      <c r="D85" s="202" t="s">
        <v>706</v>
      </c>
      <c r="E85" s="202" t="s">
        <v>113</v>
      </c>
      <c r="F85" s="202">
        <v>63</v>
      </c>
      <c r="G85" s="202">
        <v>226.3</v>
      </c>
      <c r="H85" s="202">
        <v>5.5</v>
      </c>
      <c r="I85" s="202">
        <v>3.3</v>
      </c>
      <c r="J85" s="202">
        <v>1</v>
      </c>
      <c r="K85" s="202">
        <v>4.3</v>
      </c>
      <c r="L85" s="202" t="s">
        <v>1053</v>
      </c>
      <c r="O85" s="152"/>
      <c r="P85" s="152"/>
      <c r="Q85" s="164"/>
      <c r="R85" s="152"/>
    </row>
    <row r="86" spans="3:18">
      <c r="C86" s="199">
        <f t="shared" si="1"/>
        <v>27</v>
      </c>
      <c r="D86" s="202" t="s">
        <v>655</v>
      </c>
      <c r="E86" s="202" t="s">
        <v>354</v>
      </c>
      <c r="F86" s="202">
        <v>63</v>
      </c>
      <c r="G86" s="202">
        <v>167.6</v>
      </c>
      <c r="H86" s="202">
        <v>5.5</v>
      </c>
      <c r="I86" s="202">
        <v>3.3</v>
      </c>
      <c r="J86" s="202">
        <v>1</v>
      </c>
      <c r="K86" s="202">
        <v>4.3</v>
      </c>
      <c r="L86" s="202" t="s">
        <v>1053</v>
      </c>
      <c r="O86" s="152"/>
      <c r="P86" s="152"/>
      <c r="Q86" s="164"/>
      <c r="R86" s="152"/>
    </row>
    <row r="87" spans="3:18">
      <c r="C87" s="199">
        <f t="shared" si="1"/>
        <v>28</v>
      </c>
      <c r="D87" s="202" t="s">
        <v>354</v>
      </c>
      <c r="E87" s="202" t="s">
        <v>334</v>
      </c>
      <c r="F87" s="202">
        <v>63</v>
      </c>
      <c r="G87" s="202">
        <v>50.3</v>
      </c>
      <c r="H87" s="202">
        <v>5.5</v>
      </c>
      <c r="I87" s="202">
        <v>3.3</v>
      </c>
      <c r="J87" s="202">
        <v>1</v>
      </c>
      <c r="K87" s="202">
        <v>4.3</v>
      </c>
      <c r="L87" s="202" t="s">
        <v>1053</v>
      </c>
      <c r="O87" s="152"/>
      <c r="P87" s="152"/>
      <c r="Q87" s="164"/>
      <c r="R87" s="152"/>
    </row>
    <row r="88" spans="3:18">
      <c r="C88" s="199">
        <f t="shared" si="1"/>
        <v>29</v>
      </c>
      <c r="D88" s="202" t="s">
        <v>354</v>
      </c>
      <c r="E88" s="202" t="s">
        <v>391</v>
      </c>
      <c r="F88" s="202">
        <v>63</v>
      </c>
      <c r="G88" s="202">
        <v>223.1</v>
      </c>
      <c r="H88" s="202">
        <v>5.5</v>
      </c>
      <c r="I88" s="202">
        <v>3.3</v>
      </c>
      <c r="J88" s="202">
        <v>1</v>
      </c>
      <c r="K88" s="202">
        <v>4.3</v>
      </c>
      <c r="L88" s="202" t="s">
        <v>1053</v>
      </c>
      <c r="O88" s="152"/>
      <c r="P88" s="152"/>
      <c r="Q88" s="164"/>
      <c r="R88" s="152"/>
    </row>
    <row r="89" spans="3:18">
      <c r="C89" s="199">
        <f t="shared" si="1"/>
        <v>30</v>
      </c>
      <c r="D89" s="202" t="s">
        <v>755</v>
      </c>
      <c r="E89" s="202" t="s">
        <v>171</v>
      </c>
      <c r="F89" s="202">
        <v>63</v>
      </c>
      <c r="G89" s="202">
        <v>2</v>
      </c>
      <c r="H89" s="202">
        <v>5.5</v>
      </c>
      <c r="I89" s="202">
        <v>3.3</v>
      </c>
      <c r="J89" s="202">
        <v>1</v>
      </c>
      <c r="K89" s="202">
        <v>4.3</v>
      </c>
      <c r="L89" s="202" t="s">
        <v>1053</v>
      </c>
      <c r="O89" s="152"/>
      <c r="P89" s="152"/>
      <c r="Q89" s="164"/>
      <c r="R89" s="152"/>
    </row>
    <row r="90" spans="3:18">
      <c r="C90" s="199">
        <f t="shared" si="1"/>
        <v>31</v>
      </c>
      <c r="D90" s="200" t="s">
        <v>318</v>
      </c>
      <c r="E90" s="200" t="s">
        <v>331</v>
      </c>
      <c r="F90" s="200">
        <v>63</v>
      </c>
      <c r="G90" s="200">
        <v>2.4</v>
      </c>
      <c r="H90" s="202">
        <v>5.5</v>
      </c>
      <c r="I90" s="202">
        <v>3.3</v>
      </c>
      <c r="J90" s="202">
        <v>1</v>
      </c>
      <c r="K90" s="202">
        <v>4.3</v>
      </c>
      <c r="L90" s="202" t="s">
        <v>1053</v>
      </c>
      <c r="O90" s="152"/>
      <c r="P90" s="152"/>
      <c r="Q90" s="164"/>
      <c r="R90" s="152"/>
    </row>
    <row r="91" spans="3:18">
      <c r="C91" s="199">
        <f t="shared" si="1"/>
        <v>32</v>
      </c>
      <c r="D91" s="202" t="s">
        <v>318</v>
      </c>
      <c r="E91" s="202" t="s">
        <v>331</v>
      </c>
      <c r="F91" s="202">
        <v>63</v>
      </c>
      <c r="G91" s="202">
        <v>15.5</v>
      </c>
      <c r="H91" s="202">
        <v>5.5</v>
      </c>
      <c r="I91" s="202">
        <v>3.3</v>
      </c>
      <c r="J91" s="202">
        <v>1</v>
      </c>
      <c r="K91" s="202">
        <v>4.3</v>
      </c>
      <c r="L91" s="202" t="s">
        <v>1053</v>
      </c>
      <c r="O91" s="152"/>
      <c r="P91" s="152"/>
      <c r="Q91" s="164"/>
      <c r="R91" s="152"/>
    </row>
    <row r="92" spans="3:18">
      <c r="C92" s="199">
        <f t="shared" si="1"/>
        <v>33</v>
      </c>
      <c r="D92" s="200" t="s">
        <v>473</v>
      </c>
      <c r="E92" s="200" t="s">
        <v>327</v>
      </c>
      <c r="F92" s="200">
        <v>63</v>
      </c>
      <c r="G92" s="200">
        <v>51</v>
      </c>
      <c r="H92" s="202">
        <v>5.5</v>
      </c>
      <c r="I92" s="202">
        <v>3.3</v>
      </c>
      <c r="J92" s="202">
        <v>1</v>
      </c>
      <c r="K92" s="202">
        <v>4.3</v>
      </c>
      <c r="L92" s="202" t="s">
        <v>1053</v>
      </c>
      <c r="O92" s="152"/>
      <c r="P92" s="152"/>
      <c r="Q92" s="164"/>
      <c r="R92" s="152"/>
    </row>
    <row r="93" spans="3:18" ht="15.75">
      <c r="C93" s="208" t="s">
        <v>1055</v>
      </c>
      <c r="D93" s="208"/>
      <c r="E93" s="208"/>
      <c r="F93" s="208"/>
      <c r="G93" s="284" t="s">
        <v>1056</v>
      </c>
      <c r="H93" s="284"/>
      <c r="I93" s="284"/>
      <c r="J93" s="202"/>
      <c r="K93" s="202" t="s">
        <v>1057</v>
      </c>
      <c r="L93" s="202"/>
      <c r="O93" s="152"/>
      <c r="P93" s="152"/>
      <c r="Q93" s="164"/>
      <c r="R93" s="152"/>
    </row>
    <row r="94" spans="3:18" ht="15.75">
      <c r="C94" s="283" t="s">
        <v>1058</v>
      </c>
      <c r="D94" s="283"/>
      <c r="E94" s="283"/>
      <c r="F94" s="283"/>
      <c r="G94" s="284" t="s">
        <v>1058</v>
      </c>
      <c r="H94" s="284"/>
      <c r="I94" s="284"/>
      <c r="J94" s="284"/>
      <c r="K94" s="284" t="s">
        <v>1058</v>
      </c>
      <c r="L94" s="284"/>
      <c r="O94" s="152"/>
      <c r="P94" s="152"/>
      <c r="Q94" s="164"/>
      <c r="R94" s="152"/>
    </row>
    <row r="95" spans="3:18" ht="15.75">
      <c r="C95" s="283" t="s">
        <v>1059</v>
      </c>
      <c r="D95" s="283"/>
      <c r="E95" s="283"/>
      <c r="F95" s="283"/>
      <c r="G95" s="284" t="s">
        <v>1059</v>
      </c>
      <c r="H95" s="284"/>
      <c r="I95" s="284"/>
      <c r="J95" s="284"/>
      <c r="K95" s="284" t="s">
        <v>1059</v>
      </c>
      <c r="L95" s="284"/>
      <c r="O95" s="152"/>
      <c r="P95" s="152"/>
      <c r="Q95" s="164"/>
      <c r="R95" s="152"/>
    </row>
    <row r="96" spans="3:18" ht="15.75">
      <c r="C96" s="283" t="s">
        <v>1060</v>
      </c>
      <c r="D96" s="283"/>
      <c r="E96" s="283"/>
      <c r="F96" s="283"/>
      <c r="G96" s="284" t="s">
        <v>1060</v>
      </c>
      <c r="H96" s="284"/>
      <c r="I96" s="284"/>
      <c r="J96" s="284"/>
      <c r="K96" s="284" t="s">
        <v>1060</v>
      </c>
      <c r="L96" s="284"/>
      <c r="O96" s="152"/>
      <c r="P96" s="152"/>
      <c r="Q96" s="164"/>
      <c r="R96" s="152"/>
    </row>
    <row r="97" spans="3:18">
      <c r="O97" s="152"/>
      <c r="P97" s="152"/>
      <c r="Q97" s="164"/>
      <c r="R97" s="152"/>
    </row>
    <row r="98" spans="3:18">
      <c r="O98" s="152"/>
      <c r="P98" s="152"/>
      <c r="Q98" s="164"/>
      <c r="R98" s="152"/>
    </row>
    <row r="99" spans="3:18" ht="18.75">
      <c r="C99" s="285" t="s">
        <v>1032</v>
      </c>
      <c r="D99" s="285"/>
      <c r="E99" s="285" t="s">
        <v>1033</v>
      </c>
      <c r="F99" s="285"/>
      <c r="G99" s="285"/>
      <c r="H99" s="285"/>
      <c r="I99" s="285"/>
      <c r="J99" s="285"/>
      <c r="K99" s="285"/>
      <c r="L99" s="285"/>
      <c r="O99" s="152"/>
      <c r="P99" s="152"/>
      <c r="Q99" s="164"/>
      <c r="R99" s="152"/>
    </row>
    <row r="100" spans="3:18" ht="18.75">
      <c r="C100" s="285" t="s">
        <v>1034</v>
      </c>
      <c r="D100" s="285"/>
      <c r="E100" s="285" t="s">
        <v>1035</v>
      </c>
      <c r="F100" s="285"/>
      <c r="G100" s="285"/>
      <c r="H100" s="285"/>
      <c r="I100" s="285"/>
      <c r="J100" s="285"/>
      <c r="K100" s="285"/>
      <c r="L100" s="285"/>
      <c r="O100" s="152"/>
      <c r="P100" s="152"/>
      <c r="Q100" s="164"/>
      <c r="R100" s="152"/>
    </row>
    <row r="101" spans="3:18" ht="18.75">
      <c r="C101" s="285" t="s">
        <v>1036</v>
      </c>
      <c r="D101" s="285"/>
      <c r="E101" s="285" t="s">
        <v>1037</v>
      </c>
      <c r="F101" s="285"/>
      <c r="G101" s="285"/>
      <c r="H101" s="285"/>
      <c r="I101" s="285"/>
      <c r="J101" s="285"/>
      <c r="K101" s="285"/>
      <c r="L101" s="285"/>
      <c r="O101" s="152"/>
      <c r="P101" s="152"/>
      <c r="Q101" s="164"/>
      <c r="R101" s="152"/>
    </row>
    <row r="102" spans="3:18" ht="18.75">
      <c r="C102" s="285" t="s">
        <v>1038</v>
      </c>
      <c r="D102" s="285"/>
      <c r="E102" s="285" t="s">
        <v>1039</v>
      </c>
      <c r="F102" s="285"/>
      <c r="G102" s="285"/>
      <c r="H102" s="285"/>
      <c r="I102" s="285"/>
      <c r="J102" s="285"/>
      <c r="K102" s="285"/>
      <c r="L102" s="285"/>
      <c r="O102" s="152"/>
      <c r="P102" s="152"/>
      <c r="Q102" s="164"/>
      <c r="R102" s="152"/>
    </row>
    <row r="103" spans="3:18" ht="18.75">
      <c r="C103" s="285" t="s">
        <v>1040</v>
      </c>
      <c r="D103" s="285"/>
      <c r="E103" s="285" t="s">
        <v>1041</v>
      </c>
      <c r="F103" s="285"/>
      <c r="G103" s="285"/>
      <c r="H103" s="285"/>
      <c r="I103" s="285"/>
      <c r="J103" s="285"/>
      <c r="K103" s="285"/>
      <c r="L103" s="285"/>
      <c r="O103" s="152"/>
      <c r="P103" s="152"/>
      <c r="Q103" s="164"/>
      <c r="R103" s="152"/>
    </row>
    <row r="104" spans="3:18" ht="18.75">
      <c r="C104" s="285" t="s">
        <v>1042</v>
      </c>
      <c r="D104" s="285"/>
      <c r="E104" s="285" t="s">
        <v>1170</v>
      </c>
      <c r="F104" s="285"/>
      <c r="G104" s="285"/>
      <c r="H104" s="285"/>
      <c r="I104" s="285"/>
      <c r="J104" s="285"/>
      <c r="K104" s="201" t="s">
        <v>1108</v>
      </c>
      <c r="L104" s="201"/>
      <c r="O104" s="152"/>
      <c r="P104" s="152"/>
      <c r="Q104" s="164"/>
      <c r="R104" s="152"/>
    </row>
    <row r="105" spans="3:18" ht="45">
      <c r="C105" s="198" t="s">
        <v>1044</v>
      </c>
      <c r="D105" s="198" t="s">
        <v>69</v>
      </c>
      <c r="E105" s="198" t="s">
        <v>70</v>
      </c>
      <c r="F105" s="198" t="s">
        <v>1045</v>
      </c>
      <c r="G105" s="198" t="s">
        <v>1046</v>
      </c>
      <c r="H105" s="198" t="s">
        <v>1047</v>
      </c>
      <c r="I105" s="198" t="s">
        <v>1048</v>
      </c>
      <c r="J105" s="132" t="s">
        <v>1049</v>
      </c>
      <c r="K105" s="133" t="s">
        <v>56</v>
      </c>
      <c r="L105" s="198" t="s">
        <v>1050</v>
      </c>
      <c r="O105" s="152"/>
      <c r="P105" s="152"/>
      <c r="Q105" s="164"/>
      <c r="R105" s="152"/>
    </row>
    <row r="106" spans="3:18">
      <c r="C106" s="199">
        <v>1</v>
      </c>
      <c r="D106" s="202" t="s">
        <v>755</v>
      </c>
      <c r="E106" s="202" t="s">
        <v>159</v>
      </c>
      <c r="F106" s="202">
        <v>110</v>
      </c>
      <c r="G106" s="202">
        <v>155</v>
      </c>
      <c r="H106" s="200" t="s">
        <v>118</v>
      </c>
      <c r="I106" s="200">
        <v>3.5</v>
      </c>
      <c r="J106" s="202">
        <v>1</v>
      </c>
      <c r="K106" s="202">
        <v>4.5</v>
      </c>
      <c r="L106" s="202" t="s">
        <v>246</v>
      </c>
      <c r="O106" s="152"/>
      <c r="P106" s="152"/>
      <c r="Q106" s="164"/>
      <c r="R106" s="152"/>
    </row>
    <row r="107" spans="3:18">
      <c r="C107" s="199">
        <f>1+C106</f>
        <v>2</v>
      </c>
      <c r="D107" s="202" t="s">
        <v>162</v>
      </c>
      <c r="E107" s="202" t="s">
        <v>755</v>
      </c>
      <c r="F107" s="202">
        <v>90</v>
      </c>
      <c r="G107" s="202">
        <v>116.6</v>
      </c>
      <c r="H107" s="200" t="s">
        <v>118</v>
      </c>
      <c r="I107" s="200">
        <v>3.5</v>
      </c>
      <c r="J107" s="202">
        <v>1</v>
      </c>
      <c r="K107" s="202">
        <v>4.5</v>
      </c>
      <c r="L107" s="202" t="s">
        <v>246</v>
      </c>
      <c r="O107" s="152"/>
      <c r="P107" s="152"/>
      <c r="Q107" s="164"/>
      <c r="R107" s="152"/>
    </row>
    <row r="108" spans="3:18">
      <c r="C108" s="199">
        <f t="shared" ref="C108:C140" si="2">1+C107</f>
        <v>3</v>
      </c>
      <c r="D108" s="202" t="s">
        <v>441</v>
      </c>
      <c r="E108" s="202" t="s">
        <v>337</v>
      </c>
      <c r="F108" s="202">
        <v>90</v>
      </c>
      <c r="G108" s="202">
        <v>188.5</v>
      </c>
      <c r="H108" s="200" t="s">
        <v>118</v>
      </c>
      <c r="I108" s="200">
        <v>3.5</v>
      </c>
      <c r="J108" s="202">
        <v>1</v>
      </c>
      <c r="K108" s="202">
        <v>4.5</v>
      </c>
      <c r="L108" s="202" t="s">
        <v>246</v>
      </c>
      <c r="O108" s="152"/>
      <c r="P108" s="152"/>
      <c r="Q108" s="164"/>
      <c r="R108" s="152"/>
    </row>
    <row r="109" spans="3:18">
      <c r="C109" s="199">
        <f t="shared" si="2"/>
        <v>4</v>
      </c>
      <c r="D109" s="202" t="s">
        <v>441</v>
      </c>
      <c r="E109" s="202" t="s">
        <v>1196</v>
      </c>
      <c r="F109" s="202">
        <v>90</v>
      </c>
      <c r="G109" s="202">
        <v>180.4</v>
      </c>
      <c r="H109" s="200" t="s">
        <v>118</v>
      </c>
      <c r="I109" s="200">
        <v>3.5</v>
      </c>
      <c r="J109" s="202">
        <v>1</v>
      </c>
      <c r="K109" s="202">
        <v>4.5</v>
      </c>
      <c r="L109" s="202" t="s">
        <v>246</v>
      </c>
      <c r="O109" s="152"/>
      <c r="P109" s="152"/>
      <c r="Q109" s="164"/>
      <c r="R109" s="152"/>
    </row>
    <row r="110" spans="3:18">
      <c r="C110" s="199">
        <f t="shared" si="2"/>
        <v>5</v>
      </c>
      <c r="D110" s="202" t="s">
        <v>473</v>
      </c>
      <c r="E110" s="202" t="s">
        <v>327</v>
      </c>
      <c r="F110" s="202">
        <v>63</v>
      </c>
      <c r="G110" s="202">
        <v>11.6</v>
      </c>
      <c r="H110" s="200" t="s">
        <v>118</v>
      </c>
      <c r="I110" s="200">
        <v>3.5</v>
      </c>
      <c r="J110" s="202">
        <v>1</v>
      </c>
      <c r="K110" s="202">
        <v>4.5</v>
      </c>
      <c r="L110" s="202" t="s">
        <v>246</v>
      </c>
      <c r="O110" s="152"/>
      <c r="P110" s="152"/>
      <c r="Q110" s="164"/>
      <c r="R110" s="152"/>
    </row>
    <row r="111" spans="3:18">
      <c r="C111" s="199">
        <f t="shared" si="2"/>
        <v>6</v>
      </c>
      <c r="D111" s="200" t="s">
        <v>473</v>
      </c>
      <c r="E111" s="200" t="s">
        <v>327</v>
      </c>
      <c r="F111" s="200">
        <v>63</v>
      </c>
      <c r="G111" s="200">
        <v>3.6</v>
      </c>
      <c r="H111" s="200" t="s">
        <v>118</v>
      </c>
      <c r="I111" s="200">
        <v>3.5</v>
      </c>
      <c r="J111" s="202">
        <v>1</v>
      </c>
      <c r="K111" s="202">
        <v>4.5</v>
      </c>
      <c r="L111" s="202" t="s">
        <v>246</v>
      </c>
      <c r="O111" s="152"/>
      <c r="P111" s="152"/>
      <c r="Q111" s="164"/>
      <c r="R111" s="152"/>
    </row>
    <row r="112" spans="3:18">
      <c r="C112" s="199">
        <f t="shared" si="2"/>
        <v>7</v>
      </c>
      <c r="D112" s="202" t="s">
        <v>327</v>
      </c>
      <c r="E112" s="202" t="s">
        <v>111</v>
      </c>
      <c r="F112" s="202">
        <v>63</v>
      </c>
      <c r="G112" s="202">
        <v>55.1</v>
      </c>
      <c r="H112" s="200" t="s">
        <v>118</v>
      </c>
      <c r="I112" s="200">
        <v>3.5</v>
      </c>
      <c r="J112" s="202">
        <v>1</v>
      </c>
      <c r="K112" s="202">
        <v>4.5</v>
      </c>
      <c r="L112" s="202" t="s">
        <v>246</v>
      </c>
      <c r="O112" s="152"/>
      <c r="P112" s="152"/>
      <c r="Q112" s="164"/>
      <c r="R112" s="152"/>
    </row>
    <row r="113" spans="3:18">
      <c r="C113" s="199">
        <f t="shared" si="2"/>
        <v>8</v>
      </c>
      <c r="D113" s="200" t="s">
        <v>327</v>
      </c>
      <c r="E113" s="200" t="s">
        <v>428</v>
      </c>
      <c r="F113" s="200">
        <v>63</v>
      </c>
      <c r="G113" s="200">
        <v>60</v>
      </c>
      <c r="H113" s="200" t="s">
        <v>118</v>
      </c>
      <c r="I113" s="200">
        <v>3.5</v>
      </c>
      <c r="J113" s="202">
        <v>1</v>
      </c>
      <c r="K113" s="202">
        <v>4.5</v>
      </c>
      <c r="L113" s="202" t="s">
        <v>246</v>
      </c>
      <c r="O113" s="152"/>
      <c r="P113" s="152"/>
      <c r="Q113" s="164"/>
      <c r="R113" s="152"/>
    </row>
    <row r="114" spans="3:18">
      <c r="C114" s="199">
        <f t="shared" si="2"/>
        <v>9</v>
      </c>
      <c r="D114" s="200" t="s">
        <v>425</v>
      </c>
      <c r="E114" s="200" t="s">
        <v>1175</v>
      </c>
      <c r="F114" s="200">
        <v>63</v>
      </c>
      <c r="G114" s="200">
        <v>3</v>
      </c>
      <c r="H114" s="200" t="s">
        <v>118</v>
      </c>
      <c r="I114" s="200">
        <v>3.5</v>
      </c>
      <c r="J114" s="202">
        <v>1</v>
      </c>
      <c r="K114" s="202">
        <v>4.5</v>
      </c>
      <c r="L114" s="202" t="s">
        <v>246</v>
      </c>
      <c r="O114" s="152"/>
      <c r="P114" s="152"/>
      <c r="Q114" s="164"/>
      <c r="R114" s="152"/>
    </row>
    <row r="115" spans="3:18">
      <c r="C115" s="199">
        <f t="shared" si="2"/>
        <v>10</v>
      </c>
      <c r="D115" s="202" t="s">
        <v>425</v>
      </c>
      <c r="E115" s="202" t="s">
        <v>1175</v>
      </c>
      <c r="F115" s="202">
        <v>63</v>
      </c>
      <c r="G115" s="202">
        <v>27.5</v>
      </c>
      <c r="H115" s="200" t="s">
        <v>118</v>
      </c>
      <c r="I115" s="200">
        <v>3.5</v>
      </c>
      <c r="J115" s="202">
        <v>1</v>
      </c>
      <c r="K115" s="202">
        <v>4.5</v>
      </c>
      <c r="L115" s="202" t="s">
        <v>246</v>
      </c>
      <c r="O115" s="152"/>
      <c r="P115" s="152"/>
      <c r="Q115" s="164"/>
      <c r="R115" s="152"/>
    </row>
    <row r="116" spans="3:18">
      <c r="C116" s="199">
        <f t="shared" si="2"/>
        <v>11</v>
      </c>
      <c r="D116" s="202" t="s">
        <v>407</v>
      </c>
      <c r="E116" s="202" t="s">
        <v>114</v>
      </c>
      <c r="F116" s="202">
        <v>63</v>
      </c>
      <c r="G116" s="202">
        <v>327.7</v>
      </c>
      <c r="H116" s="200" t="s">
        <v>118</v>
      </c>
      <c r="I116" s="200">
        <v>3.5</v>
      </c>
      <c r="J116" s="202">
        <v>1</v>
      </c>
      <c r="K116" s="202">
        <v>4.5</v>
      </c>
      <c r="L116" s="202" t="s">
        <v>246</v>
      </c>
      <c r="O116" s="152"/>
      <c r="P116" s="152"/>
      <c r="Q116" s="164"/>
      <c r="R116" s="152"/>
    </row>
    <row r="117" spans="3:18">
      <c r="C117" s="199">
        <f t="shared" si="2"/>
        <v>12</v>
      </c>
      <c r="D117" s="202" t="s">
        <v>1176</v>
      </c>
      <c r="E117" s="202" t="s">
        <v>1177</v>
      </c>
      <c r="F117" s="202">
        <v>63</v>
      </c>
      <c r="G117" s="202">
        <v>71.7</v>
      </c>
      <c r="H117" s="200" t="s">
        <v>118</v>
      </c>
      <c r="I117" s="200">
        <v>3.5</v>
      </c>
      <c r="J117" s="202">
        <v>1</v>
      </c>
      <c r="K117" s="202">
        <v>4.5</v>
      </c>
      <c r="L117" s="202" t="s">
        <v>246</v>
      </c>
      <c r="O117" s="152"/>
      <c r="P117" s="152"/>
      <c r="Q117" s="164"/>
      <c r="R117" s="152"/>
    </row>
    <row r="118" spans="3:18">
      <c r="C118" s="199">
        <f t="shared" si="2"/>
        <v>13</v>
      </c>
      <c r="D118" s="202" t="s">
        <v>1177</v>
      </c>
      <c r="E118" s="202" t="s">
        <v>114</v>
      </c>
      <c r="F118" s="202">
        <v>63</v>
      </c>
      <c r="G118" s="202">
        <v>47.6</v>
      </c>
      <c r="H118" s="200" t="s">
        <v>118</v>
      </c>
      <c r="I118" s="200">
        <v>3.5</v>
      </c>
      <c r="J118" s="202">
        <v>1</v>
      </c>
      <c r="K118" s="202">
        <v>4.5</v>
      </c>
      <c r="L118" s="202" t="s">
        <v>246</v>
      </c>
      <c r="O118" s="152"/>
      <c r="P118" s="152"/>
      <c r="Q118" s="164"/>
      <c r="R118" s="152"/>
    </row>
    <row r="119" spans="3:18">
      <c r="C119" s="199">
        <f t="shared" si="2"/>
        <v>14</v>
      </c>
      <c r="D119" s="200" t="s">
        <v>114</v>
      </c>
      <c r="E119" s="200" t="s">
        <v>300</v>
      </c>
      <c r="F119" s="200">
        <v>63</v>
      </c>
      <c r="G119" s="200">
        <v>4</v>
      </c>
      <c r="H119" s="200" t="s">
        <v>118</v>
      </c>
      <c r="I119" s="200">
        <v>3.5</v>
      </c>
      <c r="J119" s="202">
        <v>1</v>
      </c>
      <c r="K119" s="202">
        <v>4.5</v>
      </c>
      <c r="L119" s="202" t="s">
        <v>246</v>
      </c>
      <c r="O119" s="152"/>
      <c r="P119" s="152"/>
      <c r="Q119" s="164"/>
      <c r="R119" s="152"/>
    </row>
    <row r="120" spans="3:18">
      <c r="C120" s="199">
        <f t="shared" si="2"/>
        <v>15</v>
      </c>
      <c r="D120" s="202" t="s">
        <v>114</v>
      </c>
      <c r="E120" s="202" t="s">
        <v>300</v>
      </c>
      <c r="F120" s="202">
        <v>63</v>
      </c>
      <c r="G120" s="202">
        <v>251</v>
      </c>
      <c r="H120" s="200" t="s">
        <v>118</v>
      </c>
      <c r="I120" s="200">
        <v>3.5</v>
      </c>
      <c r="J120" s="202">
        <v>1</v>
      </c>
      <c r="K120" s="202">
        <v>4.5</v>
      </c>
      <c r="L120" s="202" t="s">
        <v>246</v>
      </c>
      <c r="O120" s="152"/>
      <c r="P120" s="152"/>
      <c r="Q120" s="164"/>
      <c r="R120" s="152"/>
    </row>
    <row r="121" spans="3:18">
      <c r="C121" s="199">
        <f t="shared" si="2"/>
        <v>16</v>
      </c>
      <c r="D121" s="202" t="s">
        <v>300</v>
      </c>
      <c r="E121" s="202" t="s">
        <v>332</v>
      </c>
      <c r="F121" s="202">
        <v>63</v>
      </c>
      <c r="G121" s="202">
        <v>40.6</v>
      </c>
      <c r="H121" s="200" t="s">
        <v>118</v>
      </c>
      <c r="I121" s="200">
        <v>3.5</v>
      </c>
      <c r="J121" s="202">
        <v>1</v>
      </c>
      <c r="K121" s="202">
        <v>4.5</v>
      </c>
      <c r="L121" s="202" t="s">
        <v>246</v>
      </c>
      <c r="O121" s="152"/>
      <c r="P121" s="152"/>
      <c r="Q121" s="164"/>
      <c r="R121" s="152"/>
    </row>
    <row r="122" spans="3:18">
      <c r="C122" s="199">
        <f t="shared" si="2"/>
        <v>17</v>
      </c>
      <c r="D122" s="202" t="s">
        <v>332</v>
      </c>
      <c r="E122" s="202" t="s">
        <v>304</v>
      </c>
      <c r="F122" s="202">
        <v>63</v>
      </c>
      <c r="G122" s="202">
        <v>18.2</v>
      </c>
      <c r="H122" s="200" t="s">
        <v>118</v>
      </c>
      <c r="I122" s="200">
        <v>3.5</v>
      </c>
      <c r="J122" s="202">
        <v>1</v>
      </c>
      <c r="K122" s="202">
        <v>4.5</v>
      </c>
      <c r="L122" s="202" t="s">
        <v>246</v>
      </c>
      <c r="O122" s="152"/>
      <c r="P122" s="152"/>
      <c r="Q122" s="164"/>
      <c r="R122" s="152"/>
    </row>
    <row r="123" spans="3:18">
      <c r="C123" s="199">
        <f t="shared" si="2"/>
        <v>18</v>
      </c>
      <c r="D123" s="202" t="s">
        <v>332</v>
      </c>
      <c r="E123" s="202" t="s">
        <v>326</v>
      </c>
      <c r="F123" s="202">
        <v>63</v>
      </c>
      <c r="G123" s="202">
        <v>52.9</v>
      </c>
      <c r="H123" s="200" t="s">
        <v>118</v>
      </c>
      <c r="I123" s="200">
        <v>3.5</v>
      </c>
      <c r="J123" s="202">
        <v>1</v>
      </c>
      <c r="K123" s="202">
        <v>4.5</v>
      </c>
      <c r="L123" s="202" t="s">
        <v>246</v>
      </c>
      <c r="O123" s="152"/>
      <c r="P123" s="152"/>
      <c r="Q123" s="164"/>
      <c r="R123" s="152"/>
    </row>
    <row r="124" spans="3:18">
      <c r="C124" s="199">
        <f t="shared" si="2"/>
        <v>19</v>
      </c>
      <c r="D124" s="202" t="s">
        <v>326</v>
      </c>
      <c r="E124" s="202" t="s">
        <v>301</v>
      </c>
      <c r="F124" s="202">
        <v>63</v>
      </c>
      <c r="G124" s="202">
        <v>57.3</v>
      </c>
      <c r="H124" s="200" t="s">
        <v>118</v>
      </c>
      <c r="I124" s="200">
        <v>3.5</v>
      </c>
      <c r="J124" s="202">
        <v>1</v>
      </c>
      <c r="K124" s="202">
        <v>4.5</v>
      </c>
      <c r="L124" s="202" t="s">
        <v>246</v>
      </c>
      <c r="O124" s="152"/>
      <c r="P124" s="152"/>
      <c r="Q124" s="164"/>
      <c r="R124" s="152"/>
    </row>
    <row r="125" spans="3:18">
      <c r="C125" s="199">
        <f t="shared" si="2"/>
        <v>20</v>
      </c>
      <c r="D125" s="202" t="s">
        <v>326</v>
      </c>
      <c r="E125" s="202" t="s">
        <v>171</v>
      </c>
      <c r="F125" s="202">
        <v>63</v>
      </c>
      <c r="G125" s="202">
        <v>101.1</v>
      </c>
      <c r="H125" s="200" t="s">
        <v>118</v>
      </c>
      <c r="I125" s="200">
        <v>3.5</v>
      </c>
      <c r="J125" s="202">
        <v>1</v>
      </c>
      <c r="K125" s="202">
        <v>4.5</v>
      </c>
      <c r="L125" s="202" t="s">
        <v>246</v>
      </c>
      <c r="O125" s="152"/>
      <c r="P125" s="152"/>
      <c r="Q125" s="164"/>
      <c r="R125" s="152"/>
    </row>
    <row r="126" spans="3:18">
      <c r="C126" s="199">
        <f t="shared" si="2"/>
        <v>21</v>
      </c>
      <c r="D126" s="200" t="s">
        <v>171</v>
      </c>
      <c r="E126" s="200" t="s">
        <v>116</v>
      </c>
      <c r="F126" s="202">
        <v>63</v>
      </c>
      <c r="G126" s="202">
        <v>53.8</v>
      </c>
      <c r="H126" s="200" t="s">
        <v>118</v>
      </c>
      <c r="I126" s="200">
        <v>3.5</v>
      </c>
      <c r="J126" s="202">
        <v>1</v>
      </c>
      <c r="K126" s="202">
        <v>4.5</v>
      </c>
      <c r="L126" s="202" t="s">
        <v>246</v>
      </c>
      <c r="O126" s="152"/>
      <c r="P126" s="152"/>
      <c r="Q126" s="164"/>
      <c r="R126" s="152"/>
    </row>
    <row r="127" spans="3:18">
      <c r="C127" s="199">
        <f t="shared" si="2"/>
        <v>22</v>
      </c>
      <c r="D127" s="202" t="s">
        <v>171</v>
      </c>
      <c r="E127" s="202" t="s">
        <v>331</v>
      </c>
      <c r="F127" s="202">
        <v>63</v>
      </c>
      <c r="G127" s="202">
        <v>101.8</v>
      </c>
      <c r="H127" s="200" t="s">
        <v>118</v>
      </c>
      <c r="I127" s="200">
        <v>3.5</v>
      </c>
      <c r="J127" s="202">
        <v>1</v>
      </c>
      <c r="K127" s="202">
        <v>4.5</v>
      </c>
      <c r="L127" s="202" t="s">
        <v>246</v>
      </c>
      <c r="O127" s="152"/>
      <c r="P127" s="152"/>
      <c r="Q127" s="164"/>
      <c r="R127" s="152"/>
    </row>
    <row r="128" spans="3:18">
      <c r="C128" s="199">
        <f t="shared" si="2"/>
        <v>23</v>
      </c>
      <c r="D128" s="200" t="s">
        <v>162</v>
      </c>
      <c r="E128" s="200" t="s">
        <v>269</v>
      </c>
      <c r="F128" s="200">
        <v>63</v>
      </c>
      <c r="G128" s="200">
        <v>101.3</v>
      </c>
      <c r="H128" s="200" t="s">
        <v>118</v>
      </c>
      <c r="I128" s="200">
        <v>3.5</v>
      </c>
      <c r="J128" s="202">
        <v>1</v>
      </c>
      <c r="K128" s="202">
        <v>4.5</v>
      </c>
      <c r="L128" s="202" t="s">
        <v>246</v>
      </c>
      <c r="O128" s="152"/>
      <c r="P128" s="152"/>
      <c r="Q128" s="164"/>
      <c r="R128" s="152"/>
    </row>
    <row r="129" spans="3:18">
      <c r="C129" s="199">
        <f t="shared" si="2"/>
        <v>24</v>
      </c>
      <c r="D129" s="202" t="s">
        <v>162</v>
      </c>
      <c r="E129" s="202" t="s">
        <v>269</v>
      </c>
      <c r="F129" s="202">
        <v>63</v>
      </c>
      <c r="G129" s="202">
        <v>138.5</v>
      </c>
      <c r="H129" s="200" t="s">
        <v>118</v>
      </c>
      <c r="I129" s="200">
        <v>3.5</v>
      </c>
      <c r="J129" s="202">
        <v>1</v>
      </c>
      <c r="K129" s="202">
        <v>4.5</v>
      </c>
      <c r="L129" s="202" t="s">
        <v>246</v>
      </c>
      <c r="O129" s="152"/>
      <c r="P129" s="152"/>
      <c r="Q129" s="164"/>
      <c r="R129" s="152"/>
    </row>
    <row r="130" spans="3:18">
      <c r="C130" s="199">
        <f t="shared" si="2"/>
        <v>25</v>
      </c>
      <c r="D130" s="202" t="s">
        <v>269</v>
      </c>
      <c r="E130" s="202" t="s">
        <v>116</v>
      </c>
      <c r="F130" s="202">
        <v>63</v>
      </c>
      <c r="G130" s="202">
        <v>62</v>
      </c>
      <c r="H130" s="200" t="s">
        <v>118</v>
      </c>
      <c r="I130" s="200">
        <v>3.5</v>
      </c>
      <c r="J130" s="202">
        <v>1</v>
      </c>
      <c r="K130" s="202">
        <v>4.5</v>
      </c>
      <c r="L130" s="202" t="s">
        <v>246</v>
      </c>
      <c r="O130" s="152"/>
      <c r="P130" s="152"/>
      <c r="Q130" s="164"/>
      <c r="R130" s="152"/>
    </row>
    <row r="131" spans="3:18">
      <c r="C131" s="199">
        <f t="shared" si="2"/>
        <v>26</v>
      </c>
      <c r="D131" s="202" t="s">
        <v>269</v>
      </c>
      <c r="E131" s="202" t="s">
        <v>999</v>
      </c>
      <c r="F131" s="202">
        <v>63</v>
      </c>
      <c r="G131" s="202">
        <v>87.4</v>
      </c>
      <c r="H131" s="200" t="s">
        <v>118</v>
      </c>
      <c r="I131" s="200">
        <v>3.5</v>
      </c>
      <c r="J131" s="202">
        <v>1</v>
      </c>
      <c r="K131" s="202">
        <v>4.5</v>
      </c>
      <c r="L131" s="202" t="s">
        <v>246</v>
      </c>
      <c r="O131" s="152"/>
      <c r="P131" s="152"/>
      <c r="Q131" s="164"/>
      <c r="R131" s="152"/>
    </row>
    <row r="132" spans="3:18">
      <c r="C132" s="199">
        <f t="shared" si="2"/>
        <v>27</v>
      </c>
      <c r="D132" s="200" t="s">
        <v>999</v>
      </c>
      <c r="E132" s="200" t="s">
        <v>304</v>
      </c>
      <c r="F132" s="200">
        <v>63</v>
      </c>
      <c r="G132" s="200">
        <v>84.5</v>
      </c>
      <c r="H132" s="200" t="s">
        <v>118</v>
      </c>
      <c r="I132" s="200">
        <v>3.5</v>
      </c>
      <c r="J132" s="202">
        <v>1</v>
      </c>
      <c r="K132" s="202">
        <v>4.5</v>
      </c>
      <c r="L132" s="202" t="s">
        <v>246</v>
      </c>
      <c r="O132" s="152"/>
      <c r="P132" s="152"/>
      <c r="Q132" s="164"/>
      <c r="R132" s="152"/>
    </row>
    <row r="133" spans="3:18">
      <c r="C133" s="199">
        <f t="shared" si="2"/>
        <v>28</v>
      </c>
      <c r="D133" s="202" t="s">
        <v>999</v>
      </c>
      <c r="E133" s="202" t="s">
        <v>304</v>
      </c>
      <c r="F133" s="202">
        <v>63</v>
      </c>
      <c r="G133" s="202">
        <v>8</v>
      </c>
      <c r="H133" s="200" t="s">
        <v>118</v>
      </c>
      <c r="I133" s="200">
        <v>3.5</v>
      </c>
      <c r="J133" s="202">
        <v>1</v>
      </c>
      <c r="K133" s="202">
        <v>4.5</v>
      </c>
      <c r="L133" s="202" t="s">
        <v>246</v>
      </c>
      <c r="O133" s="152"/>
      <c r="P133" s="152"/>
      <c r="Q133" s="164"/>
      <c r="R133" s="152"/>
    </row>
    <row r="134" spans="3:18">
      <c r="C134" s="199">
        <f t="shared" si="2"/>
        <v>29</v>
      </c>
      <c r="D134" s="200" t="s">
        <v>999</v>
      </c>
      <c r="E134" s="200" t="s">
        <v>442</v>
      </c>
      <c r="F134" s="200">
        <v>63</v>
      </c>
      <c r="G134" s="200">
        <v>95.5</v>
      </c>
      <c r="H134" s="200" t="s">
        <v>118</v>
      </c>
      <c r="I134" s="200">
        <v>3.5</v>
      </c>
      <c r="J134" s="202">
        <v>1</v>
      </c>
      <c r="K134" s="202">
        <v>4.5</v>
      </c>
      <c r="L134" s="202" t="s">
        <v>246</v>
      </c>
      <c r="O134" s="152"/>
      <c r="P134" s="152"/>
      <c r="Q134" s="164"/>
      <c r="R134" s="152"/>
    </row>
    <row r="135" spans="3:18">
      <c r="C135" s="199">
        <f t="shared" si="2"/>
        <v>30</v>
      </c>
      <c r="D135" s="200" t="s">
        <v>442</v>
      </c>
      <c r="E135" s="200" t="s">
        <v>713</v>
      </c>
      <c r="F135" s="200">
        <v>63</v>
      </c>
      <c r="G135" s="200">
        <v>3</v>
      </c>
      <c r="H135" s="200" t="s">
        <v>118</v>
      </c>
      <c r="I135" s="200">
        <v>3.5</v>
      </c>
      <c r="J135" s="202">
        <v>1</v>
      </c>
      <c r="K135" s="202">
        <v>4.5</v>
      </c>
      <c r="L135" s="202" t="s">
        <v>246</v>
      </c>
      <c r="O135" s="152"/>
      <c r="P135" s="152"/>
      <c r="Q135" s="164"/>
      <c r="R135" s="152"/>
    </row>
    <row r="136" spans="3:18">
      <c r="C136" s="199">
        <f t="shared" si="2"/>
        <v>31</v>
      </c>
      <c r="D136" s="202" t="s">
        <v>442</v>
      </c>
      <c r="E136" s="202" t="s">
        <v>713</v>
      </c>
      <c r="F136" s="202">
        <v>63</v>
      </c>
      <c r="G136" s="202">
        <v>303</v>
      </c>
      <c r="H136" s="200" t="s">
        <v>118</v>
      </c>
      <c r="I136" s="200">
        <v>3.5</v>
      </c>
      <c r="J136" s="202">
        <v>1</v>
      </c>
      <c r="K136" s="202">
        <v>4.5</v>
      </c>
      <c r="L136" s="202" t="s">
        <v>246</v>
      </c>
      <c r="O136" s="152"/>
      <c r="P136" s="152"/>
      <c r="Q136" s="164"/>
      <c r="R136" s="152"/>
    </row>
    <row r="137" spans="3:18">
      <c r="C137" s="199">
        <f t="shared" si="2"/>
        <v>32</v>
      </c>
      <c r="D137" s="200" t="s">
        <v>442</v>
      </c>
      <c r="E137" s="200" t="s">
        <v>163</v>
      </c>
      <c r="F137" s="200">
        <v>63</v>
      </c>
      <c r="G137" s="200">
        <v>128</v>
      </c>
      <c r="H137" s="200" t="s">
        <v>118</v>
      </c>
      <c r="I137" s="200">
        <v>3.5</v>
      </c>
      <c r="J137" s="202">
        <v>1</v>
      </c>
      <c r="K137" s="202">
        <v>4.5</v>
      </c>
      <c r="L137" s="202" t="s">
        <v>246</v>
      </c>
      <c r="O137" s="152"/>
      <c r="P137" s="152"/>
      <c r="Q137" s="164"/>
      <c r="R137" s="152"/>
    </row>
    <row r="138" spans="3:18">
      <c r="C138" s="199">
        <f t="shared" si="2"/>
        <v>33</v>
      </c>
      <c r="D138" s="202" t="s">
        <v>442</v>
      </c>
      <c r="E138" s="202" t="s">
        <v>163</v>
      </c>
      <c r="F138" s="202">
        <v>63</v>
      </c>
      <c r="G138" s="202">
        <v>138.5</v>
      </c>
      <c r="H138" s="200" t="s">
        <v>118</v>
      </c>
      <c r="I138" s="200">
        <v>3.5</v>
      </c>
      <c r="J138" s="202">
        <v>1</v>
      </c>
      <c r="K138" s="202">
        <v>4.5</v>
      </c>
      <c r="L138" s="202" t="s">
        <v>246</v>
      </c>
      <c r="O138" s="152"/>
      <c r="P138" s="152"/>
      <c r="Q138" s="164"/>
      <c r="R138" s="152"/>
    </row>
    <row r="139" spans="3:18">
      <c r="C139" s="199">
        <f t="shared" si="2"/>
        <v>34</v>
      </c>
      <c r="D139" s="200" t="s">
        <v>442</v>
      </c>
      <c r="E139" s="200" t="s">
        <v>307</v>
      </c>
      <c r="F139" s="200">
        <v>63</v>
      </c>
      <c r="G139" s="200">
        <v>363</v>
      </c>
      <c r="H139" s="200" t="s">
        <v>118</v>
      </c>
      <c r="I139" s="200">
        <v>3.5</v>
      </c>
      <c r="J139" s="202">
        <v>1</v>
      </c>
      <c r="K139" s="202">
        <v>4.5</v>
      </c>
      <c r="L139" s="202" t="s">
        <v>246</v>
      </c>
      <c r="O139" s="152"/>
      <c r="P139" s="152"/>
      <c r="Q139" s="164"/>
      <c r="R139" s="152"/>
    </row>
    <row r="140" spans="3:18">
      <c r="C140" s="199">
        <f t="shared" si="2"/>
        <v>35</v>
      </c>
      <c r="D140" s="200" t="s">
        <v>442</v>
      </c>
      <c r="E140" s="200" t="s">
        <v>307</v>
      </c>
      <c r="F140" s="200">
        <v>63</v>
      </c>
      <c r="G140" s="200">
        <v>409</v>
      </c>
      <c r="H140" s="200" t="s">
        <v>118</v>
      </c>
      <c r="I140" s="200">
        <v>3.5</v>
      </c>
      <c r="J140" s="202">
        <v>1</v>
      </c>
      <c r="K140" s="202">
        <v>4.5</v>
      </c>
      <c r="L140" s="202" t="s">
        <v>246</v>
      </c>
      <c r="O140" s="152"/>
      <c r="P140" s="152"/>
      <c r="Q140" s="164"/>
      <c r="R140" s="152"/>
    </row>
    <row r="141" spans="3:18" ht="15.75">
      <c r="C141" s="208" t="s">
        <v>1055</v>
      </c>
      <c r="D141" s="208"/>
      <c r="E141" s="208"/>
      <c r="F141" s="208"/>
      <c r="G141" s="284" t="s">
        <v>1056</v>
      </c>
      <c r="H141" s="284"/>
      <c r="I141" s="284"/>
      <c r="J141" s="202"/>
      <c r="K141" s="202" t="s">
        <v>1057</v>
      </c>
      <c r="L141" s="202"/>
      <c r="O141" s="152"/>
      <c r="P141" s="152"/>
      <c r="Q141" s="164"/>
      <c r="R141" s="152"/>
    </row>
    <row r="142" spans="3:18" ht="15.75">
      <c r="C142" s="283" t="s">
        <v>1058</v>
      </c>
      <c r="D142" s="283"/>
      <c r="E142" s="283"/>
      <c r="F142" s="283"/>
      <c r="G142" s="284" t="s">
        <v>1058</v>
      </c>
      <c r="H142" s="284"/>
      <c r="I142" s="284"/>
      <c r="J142" s="284"/>
      <c r="K142" s="284" t="s">
        <v>1058</v>
      </c>
      <c r="L142" s="284"/>
      <c r="O142" s="152"/>
      <c r="P142" s="152"/>
      <c r="Q142" s="164"/>
      <c r="R142" s="152"/>
    </row>
    <row r="143" spans="3:18" ht="15.75">
      <c r="C143" s="283" t="s">
        <v>1059</v>
      </c>
      <c r="D143" s="283"/>
      <c r="E143" s="283"/>
      <c r="F143" s="283"/>
      <c r="G143" s="284" t="s">
        <v>1059</v>
      </c>
      <c r="H143" s="284"/>
      <c r="I143" s="284"/>
      <c r="J143" s="284"/>
      <c r="K143" s="284" t="s">
        <v>1059</v>
      </c>
      <c r="L143" s="284"/>
      <c r="O143" s="152"/>
      <c r="P143" s="152"/>
      <c r="Q143" s="164"/>
      <c r="R143" s="152"/>
    </row>
    <row r="144" spans="3:18" ht="15.75">
      <c r="C144" s="283" t="s">
        <v>1060</v>
      </c>
      <c r="D144" s="283"/>
      <c r="E144" s="283"/>
      <c r="F144" s="283"/>
      <c r="G144" s="284" t="s">
        <v>1060</v>
      </c>
      <c r="H144" s="284"/>
      <c r="I144" s="284"/>
      <c r="J144" s="284"/>
      <c r="K144" s="284" t="s">
        <v>1060</v>
      </c>
      <c r="L144" s="284"/>
      <c r="O144" s="152"/>
      <c r="P144" s="152"/>
      <c r="Q144" s="164"/>
      <c r="R144" s="152"/>
    </row>
    <row r="145" spans="3:18">
      <c r="O145" s="152"/>
      <c r="P145" s="152"/>
      <c r="Q145" s="164"/>
      <c r="R145" s="152"/>
    </row>
    <row r="146" spans="3:18" ht="18.75">
      <c r="C146" s="285" t="s">
        <v>1032</v>
      </c>
      <c r="D146" s="285"/>
      <c r="E146" s="285" t="s">
        <v>1033</v>
      </c>
      <c r="F146" s="285"/>
      <c r="G146" s="285"/>
      <c r="H146" s="285"/>
      <c r="I146" s="285"/>
      <c r="J146" s="285"/>
      <c r="K146" s="285"/>
      <c r="L146" s="285"/>
      <c r="O146" s="152"/>
      <c r="P146" s="152"/>
      <c r="Q146" s="164"/>
      <c r="R146" s="152"/>
    </row>
    <row r="147" spans="3:18" ht="18.75">
      <c r="C147" s="285" t="s">
        <v>1034</v>
      </c>
      <c r="D147" s="285"/>
      <c r="E147" s="285" t="s">
        <v>1035</v>
      </c>
      <c r="F147" s="285"/>
      <c r="G147" s="285"/>
      <c r="H147" s="285"/>
      <c r="I147" s="285"/>
      <c r="J147" s="285"/>
      <c r="K147" s="285"/>
      <c r="L147" s="285"/>
      <c r="O147" s="152"/>
      <c r="P147" s="152"/>
      <c r="Q147" s="164"/>
      <c r="R147" s="152"/>
    </row>
    <row r="148" spans="3:18" ht="18.75">
      <c r="C148" s="285" t="s">
        <v>1036</v>
      </c>
      <c r="D148" s="285"/>
      <c r="E148" s="285" t="s">
        <v>1037</v>
      </c>
      <c r="F148" s="285"/>
      <c r="G148" s="285"/>
      <c r="H148" s="285"/>
      <c r="I148" s="285"/>
      <c r="J148" s="285"/>
      <c r="K148" s="285"/>
      <c r="L148" s="285"/>
      <c r="O148" s="152"/>
      <c r="P148" s="152"/>
      <c r="Q148" s="164"/>
      <c r="R148" s="152"/>
    </row>
    <row r="149" spans="3:18" ht="18.75">
      <c r="C149" s="285" t="s">
        <v>1038</v>
      </c>
      <c r="D149" s="285"/>
      <c r="E149" s="285" t="s">
        <v>1039</v>
      </c>
      <c r="F149" s="285"/>
      <c r="G149" s="285"/>
      <c r="H149" s="285"/>
      <c r="I149" s="285"/>
      <c r="J149" s="285"/>
      <c r="K149" s="285"/>
      <c r="L149" s="285"/>
      <c r="O149" s="152"/>
      <c r="P149" s="152"/>
      <c r="Q149" s="164"/>
      <c r="R149" s="152"/>
    </row>
    <row r="150" spans="3:18" ht="18.75">
      <c r="C150" s="285" t="s">
        <v>1040</v>
      </c>
      <c r="D150" s="285"/>
      <c r="E150" s="285" t="s">
        <v>1041</v>
      </c>
      <c r="F150" s="285"/>
      <c r="G150" s="285"/>
      <c r="H150" s="285"/>
      <c r="I150" s="285"/>
      <c r="J150" s="285"/>
      <c r="K150" s="285"/>
      <c r="L150" s="285"/>
      <c r="O150" s="152"/>
      <c r="P150" s="152"/>
      <c r="Q150" s="164"/>
      <c r="R150" s="152"/>
    </row>
    <row r="151" spans="3:18" ht="18.75">
      <c r="C151" s="285" t="s">
        <v>1042</v>
      </c>
      <c r="D151" s="285"/>
      <c r="E151" s="285" t="s">
        <v>1170</v>
      </c>
      <c r="F151" s="285"/>
      <c r="G151" s="285"/>
      <c r="H151" s="285"/>
      <c r="I151" s="285"/>
      <c r="J151" s="285"/>
      <c r="K151" s="201" t="s">
        <v>1108</v>
      </c>
      <c r="L151" s="201"/>
      <c r="O151" s="152"/>
      <c r="P151" s="152"/>
      <c r="Q151" s="164"/>
      <c r="R151" s="152"/>
    </row>
    <row r="152" spans="3:18" ht="45">
      <c r="C152" s="198" t="s">
        <v>1044</v>
      </c>
      <c r="D152" s="198" t="s">
        <v>69</v>
      </c>
      <c r="E152" s="198" t="s">
        <v>70</v>
      </c>
      <c r="F152" s="198" t="s">
        <v>1045</v>
      </c>
      <c r="G152" s="198" t="s">
        <v>1046</v>
      </c>
      <c r="H152" s="198" t="s">
        <v>1047</v>
      </c>
      <c r="I152" s="198" t="s">
        <v>1048</v>
      </c>
      <c r="J152" s="132" t="s">
        <v>1049</v>
      </c>
      <c r="K152" s="133" t="s">
        <v>56</v>
      </c>
      <c r="L152" s="198" t="s">
        <v>1050</v>
      </c>
      <c r="O152" s="152"/>
      <c r="P152" s="152"/>
      <c r="Q152" s="164"/>
      <c r="R152" s="152"/>
    </row>
    <row r="153" spans="3:18">
      <c r="C153" s="199">
        <v>1</v>
      </c>
      <c r="D153" s="202" t="s">
        <v>391</v>
      </c>
      <c r="E153" s="202" t="s">
        <v>162</v>
      </c>
      <c r="F153" s="202">
        <v>75</v>
      </c>
      <c r="G153" s="202">
        <v>480</v>
      </c>
      <c r="H153" s="202">
        <v>6</v>
      </c>
      <c r="I153" s="202">
        <v>3</v>
      </c>
      <c r="J153" s="202">
        <v>1</v>
      </c>
      <c r="K153" s="202">
        <v>4</v>
      </c>
      <c r="L153" s="202" t="s">
        <v>1053</v>
      </c>
      <c r="O153" s="152"/>
      <c r="P153" s="152"/>
      <c r="Q153" s="164"/>
      <c r="R153" s="152"/>
    </row>
    <row r="154" spans="3:18">
      <c r="C154" s="199">
        <f>1+C153</f>
        <v>2</v>
      </c>
      <c r="D154" s="202" t="s">
        <v>391</v>
      </c>
      <c r="E154" s="202" t="s">
        <v>595</v>
      </c>
      <c r="F154" s="202">
        <v>75</v>
      </c>
      <c r="G154" s="202">
        <v>6</v>
      </c>
      <c r="H154" s="202">
        <v>6</v>
      </c>
      <c r="I154" s="202">
        <v>3</v>
      </c>
      <c r="J154" s="202">
        <v>1</v>
      </c>
      <c r="K154" s="202">
        <v>4</v>
      </c>
      <c r="L154" s="202" t="s">
        <v>1053</v>
      </c>
      <c r="O154" s="152"/>
      <c r="P154" s="152"/>
      <c r="Q154" s="164"/>
      <c r="R154" s="152"/>
    </row>
    <row r="155" spans="3:18">
      <c r="C155" s="199">
        <f t="shared" ref="C155:C192" si="3">1+C154</f>
        <v>3</v>
      </c>
      <c r="D155" s="202" t="s">
        <v>112</v>
      </c>
      <c r="E155" s="202" t="s">
        <v>72</v>
      </c>
      <c r="F155" s="202">
        <v>75</v>
      </c>
      <c r="G155" s="202">
        <v>4</v>
      </c>
      <c r="H155" s="202">
        <v>6</v>
      </c>
      <c r="I155" s="202">
        <v>3</v>
      </c>
      <c r="J155" s="202">
        <v>1</v>
      </c>
      <c r="K155" s="202">
        <v>4</v>
      </c>
      <c r="L155" s="202" t="s">
        <v>1053</v>
      </c>
      <c r="O155" s="152"/>
      <c r="P155" s="152"/>
      <c r="Q155" s="164"/>
      <c r="R155" s="152"/>
    </row>
    <row r="156" spans="3:18">
      <c r="C156" s="199">
        <f t="shared" si="3"/>
        <v>4</v>
      </c>
      <c r="D156" s="202" t="s">
        <v>112</v>
      </c>
      <c r="E156" s="202" t="s">
        <v>72</v>
      </c>
      <c r="F156" s="202">
        <v>75</v>
      </c>
      <c r="G156" s="202">
        <v>16</v>
      </c>
      <c r="H156" s="202">
        <v>6</v>
      </c>
      <c r="I156" s="202">
        <v>3</v>
      </c>
      <c r="J156" s="202">
        <v>1</v>
      </c>
      <c r="K156" s="202">
        <v>4</v>
      </c>
      <c r="L156" s="202" t="s">
        <v>1053</v>
      </c>
      <c r="O156" s="152"/>
      <c r="P156" s="152"/>
      <c r="Q156" s="164"/>
      <c r="R156" s="152"/>
    </row>
    <row r="157" spans="3:18">
      <c r="C157" s="199">
        <f t="shared" si="3"/>
        <v>5</v>
      </c>
      <c r="D157" s="202" t="s">
        <v>112</v>
      </c>
      <c r="E157" s="202" t="s">
        <v>72</v>
      </c>
      <c r="F157" s="202">
        <v>75</v>
      </c>
      <c r="G157" s="202">
        <v>3</v>
      </c>
      <c r="H157" s="202">
        <v>6</v>
      </c>
      <c r="I157" s="202">
        <v>3</v>
      </c>
      <c r="J157" s="202">
        <v>1</v>
      </c>
      <c r="K157" s="202">
        <v>4</v>
      </c>
      <c r="L157" s="202" t="s">
        <v>1053</v>
      </c>
      <c r="O157" s="152"/>
      <c r="P157" s="152"/>
      <c r="Q157" s="164"/>
      <c r="R157" s="152"/>
    </row>
    <row r="158" spans="3:18">
      <c r="C158" s="199">
        <f t="shared" si="3"/>
        <v>6</v>
      </c>
      <c r="D158" s="202" t="s">
        <v>703</v>
      </c>
      <c r="E158" s="202" t="s">
        <v>1123</v>
      </c>
      <c r="F158" s="202">
        <v>75</v>
      </c>
      <c r="G158" s="202">
        <v>92.9</v>
      </c>
      <c r="H158" s="202">
        <v>6</v>
      </c>
      <c r="I158" s="202">
        <v>3</v>
      </c>
      <c r="J158" s="202">
        <v>1</v>
      </c>
      <c r="K158" s="202">
        <v>4</v>
      </c>
      <c r="L158" s="202" t="s">
        <v>1053</v>
      </c>
      <c r="O158" s="152"/>
      <c r="P158" s="152"/>
      <c r="Q158" s="164"/>
      <c r="R158" s="152"/>
    </row>
    <row r="159" spans="3:18">
      <c r="C159" s="199">
        <f t="shared" si="3"/>
        <v>7</v>
      </c>
      <c r="D159" s="202" t="s">
        <v>703</v>
      </c>
      <c r="E159" s="202" t="s">
        <v>337</v>
      </c>
      <c r="F159" s="202">
        <v>75</v>
      </c>
      <c r="G159" s="202">
        <v>3</v>
      </c>
      <c r="H159" s="202">
        <v>6</v>
      </c>
      <c r="I159" s="202">
        <v>3</v>
      </c>
      <c r="J159" s="202">
        <v>1</v>
      </c>
      <c r="K159" s="202">
        <v>4</v>
      </c>
      <c r="L159" s="202" t="s">
        <v>1053</v>
      </c>
      <c r="O159" s="152"/>
      <c r="P159" s="152"/>
      <c r="Q159" s="164"/>
      <c r="R159" s="152"/>
    </row>
    <row r="160" spans="3:18">
      <c r="C160" s="199">
        <f t="shared" si="3"/>
        <v>8</v>
      </c>
      <c r="D160" s="202" t="s">
        <v>703</v>
      </c>
      <c r="E160" s="202" t="s">
        <v>337</v>
      </c>
      <c r="F160" s="202">
        <v>75</v>
      </c>
      <c r="G160" s="202">
        <v>676.3</v>
      </c>
      <c r="H160" s="202">
        <v>6</v>
      </c>
      <c r="I160" s="202">
        <v>3</v>
      </c>
      <c r="J160" s="202">
        <v>1</v>
      </c>
      <c r="K160" s="202">
        <v>4</v>
      </c>
      <c r="L160" s="202" t="s">
        <v>1053</v>
      </c>
      <c r="O160" s="152"/>
      <c r="P160" s="152"/>
      <c r="Q160" s="164"/>
      <c r="R160" s="152"/>
    </row>
    <row r="161" spans="3:18">
      <c r="C161" s="199">
        <f t="shared" si="3"/>
        <v>9</v>
      </c>
      <c r="D161" s="200" t="s">
        <v>307</v>
      </c>
      <c r="E161" s="200" t="s">
        <v>723</v>
      </c>
      <c r="F161" s="200">
        <v>63</v>
      </c>
      <c r="G161" s="200">
        <v>3</v>
      </c>
      <c r="H161" s="202">
        <v>6</v>
      </c>
      <c r="I161" s="202">
        <v>3</v>
      </c>
      <c r="J161" s="202">
        <v>1</v>
      </c>
      <c r="K161" s="202">
        <v>4</v>
      </c>
      <c r="L161" s="202" t="s">
        <v>1053</v>
      </c>
      <c r="O161" s="152"/>
      <c r="P161" s="152"/>
      <c r="Q161" s="164"/>
      <c r="R161" s="152"/>
    </row>
    <row r="162" spans="3:18">
      <c r="C162" s="199">
        <f t="shared" si="3"/>
        <v>10</v>
      </c>
      <c r="D162" s="202" t="s">
        <v>307</v>
      </c>
      <c r="E162" s="202" t="s">
        <v>723</v>
      </c>
      <c r="F162" s="202">
        <v>63</v>
      </c>
      <c r="G162" s="202">
        <v>122.5</v>
      </c>
      <c r="H162" s="202">
        <v>6</v>
      </c>
      <c r="I162" s="202">
        <v>3</v>
      </c>
      <c r="J162" s="202">
        <v>1</v>
      </c>
      <c r="K162" s="202">
        <v>4</v>
      </c>
      <c r="L162" s="202" t="s">
        <v>1053</v>
      </c>
      <c r="O162" s="152"/>
      <c r="P162" s="152"/>
      <c r="Q162" s="164"/>
      <c r="R162" s="152"/>
    </row>
    <row r="163" spans="3:18">
      <c r="C163" s="199">
        <f t="shared" si="3"/>
        <v>11</v>
      </c>
      <c r="D163" s="200" t="s">
        <v>307</v>
      </c>
      <c r="E163" s="200" t="s">
        <v>723</v>
      </c>
      <c r="F163" s="200">
        <v>63</v>
      </c>
      <c r="G163" s="200">
        <v>60</v>
      </c>
      <c r="H163" s="202">
        <v>6</v>
      </c>
      <c r="I163" s="202">
        <v>3</v>
      </c>
      <c r="J163" s="202">
        <v>1</v>
      </c>
      <c r="K163" s="202">
        <v>4</v>
      </c>
      <c r="L163" s="202" t="s">
        <v>1053</v>
      </c>
      <c r="O163" s="152"/>
      <c r="P163" s="152"/>
      <c r="Q163" s="164"/>
      <c r="R163" s="152"/>
    </row>
    <row r="164" spans="3:18">
      <c r="C164" s="199">
        <f t="shared" si="3"/>
        <v>12</v>
      </c>
      <c r="D164" s="202" t="s">
        <v>307</v>
      </c>
      <c r="E164" s="202" t="s">
        <v>723</v>
      </c>
      <c r="F164" s="202">
        <v>63</v>
      </c>
      <c r="G164" s="202">
        <v>127.2</v>
      </c>
      <c r="H164" s="202">
        <v>6</v>
      </c>
      <c r="I164" s="202">
        <v>3</v>
      </c>
      <c r="J164" s="202">
        <v>1</v>
      </c>
      <c r="K164" s="202">
        <v>4</v>
      </c>
      <c r="L164" s="202" t="s">
        <v>1053</v>
      </c>
      <c r="O164" s="152"/>
      <c r="P164" s="152"/>
      <c r="Q164" s="164"/>
      <c r="R164" s="152"/>
    </row>
    <row r="165" spans="3:18">
      <c r="C165" s="199">
        <f t="shared" si="3"/>
        <v>13</v>
      </c>
      <c r="D165" s="200" t="s">
        <v>307</v>
      </c>
      <c r="E165" s="200" t="s">
        <v>474</v>
      </c>
      <c r="F165" s="200">
        <v>63</v>
      </c>
      <c r="G165" s="200">
        <v>161.6</v>
      </c>
      <c r="H165" s="202">
        <v>6</v>
      </c>
      <c r="I165" s="202">
        <v>3</v>
      </c>
      <c r="J165" s="202">
        <v>1</v>
      </c>
      <c r="K165" s="202">
        <v>4</v>
      </c>
      <c r="L165" s="202" t="s">
        <v>1053</v>
      </c>
      <c r="O165" s="152"/>
      <c r="P165" s="152"/>
      <c r="Q165" s="164"/>
      <c r="R165" s="152"/>
    </row>
    <row r="166" spans="3:18">
      <c r="C166" s="199">
        <f t="shared" si="3"/>
        <v>14</v>
      </c>
      <c r="D166" s="202" t="s">
        <v>72</v>
      </c>
      <c r="E166" s="202" t="s">
        <v>317</v>
      </c>
      <c r="F166" s="202">
        <v>63</v>
      </c>
      <c r="G166" s="202">
        <v>27.8</v>
      </c>
      <c r="H166" s="202">
        <v>6</v>
      </c>
      <c r="I166" s="202">
        <v>3</v>
      </c>
      <c r="J166" s="202">
        <v>1</v>
      </c>
      <c r="K166" s="202">
        <v>4</v>
      </c>
      <c r="L166" s="202" t="s">
        <v>1053</v>
      </c>
      <c r="O166" s="152"/>
      <c r="P166" s="152"/>
      <c r="Q166" s="164"/>
      <c r="R166" s="152"/>
    </row>
    <row r="167" spans="3:18">
      <c r="C167" s="199">
        <f t="shared" si="3"/>
        <v>15</v>
      </c>
      <c r="D167" s="202" t="s">
        <v>72</v>
      </c>
      <c r="E167" s="202" t="s">
        <v>317</v>
      </c>
      <c r="F167" s="202">
        <v>63</v>
      </c>
      <c r="G167" s="202">
        <v>25.7</v>
      </c>
      <c r="H167" s="202">
        <v>6</v>
      </c>
      <c r="I167" s="202">
        <v>3</v>
      </c>
      <c r="J167" s="202">
        <v>1</v>
      </c>
      <c r="K167" s="202">
        <v>4</v>
      </c>
      <c r="L167" s="202" t="s">
        <v>1053</v>
      </c>
      <c r="O167" s="152"/>
      <c r="P167" s="152"/>
      <c r="Q167" s="164"/>
      <c r="R167" s="152"/>
    </row>
    <row r="168" spans="3:18">
      <c r="C168" s="199">
        <f t="shared" si="3"/>
        <v>16</v>
      </c>
      <c r="D168" s="200" t="s">
        <v>72</v>
      </c>
      <c r="E168" s="200" t="s">
        <v>317</v>
      </c>
      <c r="F168" s="200">
        <v>63</v>
      </c>
      <c r="G168" s="200">
        <v>15</v>
      </c>
      <c r="H168" s="202">
        <v>6</v>
      </c>
      <c r="I168" s="202">
        <v>3</v>
      </c>
      <c r="J168" s="202">
        <v>1</v>
      </c>
      <c r="K168" s="202">
        <v>4</v>
      </c>
      <c r="L168" s="202" t="s">
        <v>1053</v>
      </c>
      <c r="O168" s="152"/>
      <c r="P168" s="152"/>
      <c r="Q168" s="164"/>
      <c r="R168" s="152"/>
    </row>
    <row r="169" spans="3:18">
      <c r="C169" s="199">
        <f t="shared" si="3"/>
        <v>17</v>
      </c>
      <c r="D169" s="202" t="s">
        <v>72</v>
      </c>
      <c r="E169" s="202" t="s">
        <v>317</v>
      </c>
      <c r="F169" s="202">
        <v>63</v>
      </c>
      <c r="G169" s="202">
        <v>15.5</v>
      </c>
      <c r="H169" s="202">
        <v>6</v>
      </c>
      <c r="I169" s="202">
        <v>3</v>
      </c>
      <c r="J169" s="202">
        <v>1</v>
      </c>
      <c r="K169" s="202">
        <v>4</v>
      </c>
      <c r="L169" s="202" t="s">
        <v>1053</v>
      </c>
      <c r="O169" s="152"/>
      <c r="P169" s="152"/>
      <c r="Q169" s="164"/>
      <c r="R169" s="152"/>
    </row>
    <row r="170" spans="3:18">
      <c r="C170" s="199">
        <f t="shared" si="3"/>
        <v>18</v>
      </c>
      <c r="D170" s="200" t="s">
        <v>1178</v>
      </c>
      <c r="E170" s="200" t="s">
        <v>1179</v>
      </c>
      <c r="F170" s="200">
        <v>63</v>
      </c>
      <c r="G170" s="200">
        <v>2.2999999999999998</v>
      </c>
      <c r="H170" s="202">
        <v>6</v>
      </c>
      <c r="I170" s="202">
        <v>3</v>
      </c>
      <c r="J170" s="202">
        <v>1</v>
      </c>
      <c r="K170" s="202">
        <v>4</v>
      </c>
      <c r="L170" s="202" t="s">
        <v>1053</v>
      </c>
      <c r="O170" s="152"/>
      <c r="P170" s="152"/>
      <c r="Q170" s="164"/>
      <c r="R170" s="152"/>
    </row>
    <row r="171" spans="3:18">
      <c r="C171" s="199">
        <f t="shared" si="3"/>
        <v>19</v>
      </c>
      <c r="D171" s="202" t="s">
        <v>1178</v>
      </c>
      <c r="E171" s="202" t="s">
        <v>1179</v>
      </c>
      <c r="F171" s="202">
        <v>63</v>
      </c>
      <c r="G171" s="202">
        <v>32.5</v>
      </c>
      <c r="H171" s="202">
        <v>6</v>
      </c>
      <c r="I171" s="202">
        <v>3</v>
      </c>
      <c r="J171" s="202">
        <v>1</v>
      </c>
      <c r="K171" s="202">
        <v>4</v>
      </c>
      <c r="L171" s="202" t="s">
        <v>1053</v>
      </c>
      <c r="O171" s="152"/>
      <c r="P171" s="152"/>
      <c r="Q171" s="164"/>
      <c r="R171" s="152"/>
    </row>
    <row r="172" spans="3:18">
      <c r="C172" s="199">
        <f t="shared" si="3"/>
        <v>20</v>
      </c>
      <c r="D172" s="202" t="s">
        <v>317</v>
      </c>
      <c r="E172" s="202" t="s">
        <v>110</v>
      </c>
      <c r="F172" s="202">
        <v>63</v>
      </c>
      <c r="G172" s="202">
        <v>31</v>
      </c>
      <c r="H172" s="202">
        <v>6</v>
      </c>
      <c r="I172" s="202">
        <v>3</v>
      </c>
      <c r="J172" s="202">
        <v>1</v>
      </c>
      <c r="K172" s="202">
        <v>4</v>
      </c>
      <c r="L172" s="202" t="s">
        <v>1053</v>
      </c>
      <c r="O172" s="152"/>
      <c r="P172" s="152"/>
      <c r="Q172" s="164"/>
      <c r="R172" s="152"/>
    </row>
    <row r="173" spans="3:18">
      <c r="C173" s="199">
        <f t="shared" si="3"/>
        <v>21</v>
      </c>
      <c r="D173" s="202" t="s">
        <v>317</v>
      </c>
      <c r="E173" s="202" t="s">
        <v>102</v>
      </c>
      <c r="F173" s="202">
        <v>63</v>
      </c>
      <c r="G173" s="202">
        <v>19.5</v>
      </c>
      <c r="H173" s="202">
        <v>6</v>
      </c>
      <c r="I173" s="202">
        <v>3</v>
      </c>
      <c r="J173" s="202">
        <v>1</v>
      </c>
      <c r="K173" s="202">
        <v>4</v>
      </c>
      <c r="L173" s="202" t="s">
        <v>1053</v>
      </c>
      <c r="O173" s="152"/>
      <c r="P173" s="152"/>
      <c r="Q173" s="164"/>
      <c r="R173" s="152"/>
    </row>
    <row r="174" spans="3:18">
      <c r="C174" s="199">
        <f t="shared" si="3"/>
        <v>22</v>
      </c>
      <c r="D174" s="202" t="s">
        <v>1180</v>
      </c>
      <c r="E174" s="202" t="s">
        <v>1181</v>
      </c>
      <c r="F174" s="202">
        <v>63</v>
      </c>
      <c r="G174" s="202">
        <v>41</v>
      </c>
      <c r="H174" s="202">
        <v>6</v>
      </c>
      <c r="I174" s="202">
        <v>3</v>
      </c>
      <c r="J174" s="202">
        <v>1</v>
      </c>
      <c r="K174" s="202">
        <v>4</v>
      </c>
      <c r="L174" s="202" t="s">
        <v>1053</v>
      </c>
      <c r="O174" s="152"/>
      <c r="P174" s="152"/>
      <c r="Q174" s="164"/>
      <c r="R174" s="152"/>
    </row>
    <row r="175" spans="3:18">
      <c r="C175" s="199">
        <f t="shared" si="3"/>
        <v>23</v>
      </c>
      <c r="D175" s="202" t="s">
        <v>1181</v>
      </c>
      <c r="E175" s="202" t="s">
        <v>102</v>
      </c>
      <c r="F175" s="202">
        <v>63</v>
      </c>
      <c r="G175" s="202">
        <v>186.9</v>
      </c>
      <c r="H175" s="202">
        <v>6</v>
      </c>
      <c r="I175" s="202">
        <v>3</v>
      </c>
      <c r="J175" s="202">
        <v>1</v>
      </c>
      <c r="K175" s="202">
        <v>4</v>
      </c>
      <c r="L175" s="202" t="s">
        <v>1053</v>
      </c>
      <c r="O175" s="152"/>
      <c r="P175" s="152"/>
      <c r="Q175" s="164"/>
      <c r="R175" s="152"/>
    </row>
    <row r="176" spans="3:18">
      <c r="C176" s="199">
        <f t="shared" si="3"/>
        <v>24</v>
      </c>
      <c r="D176" s="202" t="s">
        <v>1123</v>
      </c>
      <c r="E176" s="202" t="s">
        <v>697</v>
      </c>
      <c r="F176" s="202">
        <v>63</v>
      </c>
      <c r="G176" s="202">
        <v>23.5</v>
      </c>
      <c r="H176" s="202">
        <v>6</v>
      </c>
      <c r="I176" s="202">
        <v>3</v>
      </c>
      <c r="J176" s="202">
        <v>1</v>
      </c>
      <c r="K176" s="202">
        <v>4</v>
      </c>
      <c r="L176" s="202" t="s">
        <v>1053</v>
      </c>
      <c r="O176" s="152"/>
      <c r="P176" s="152"/>
      <c r="Q176" s="164"/>
      <c r="R176" s="152"/>
    </row>
    <row r="177" spans="3:18">
      <c r="C177" s="199">
        <f t="shared" si="3"/>
        <v>25</v>
      </c>
      <c r="D177" s="202" t="s">
        <v>1123</v>
      </c>
      <c r="E177" s="202" t="s">
        <v>581</v>
      </c>
      <c r="F177" s="202">
        <v>63</v>
      </c>
      <c r="G177" s="202">
        <v>249.5</v>
      </c>
      <c r="H177" s="202">
        <v>6</v>
      </c>
      <c r="I177" s="202">
        <v>3</v>
      </c>
      <c r="J177" s="202">
        <v>1</v>
      </c>
      <c r="K177" s="202">
        <v>4</v>
      </c>
      <c r="L177" s="202" t="s">
        <v>1053</v>
      </c>
      <c r="O177" s="152"/>
      <c r="P177" s="152"/>
      <c r="Q177" s="164"/>
      <c r="R177" s="152"/>
    </row>
    <row r="178" spans="3:18">
      <c r="C178" s="199">
        <f t="shared" si="3"/>
        <v>26</v>
      </c>
      <c r="D178" s="202" t="s">
        <v>581</v>
      </c>
      <c r="E178" s="202" t="s">
        <v>446</v>
      </c>
      <c r="F178" s="202">
        <v>63</v>
      </c>
      <c r="G178" s="202">
        <v>37.5</v>
      </c>
      <c r="H178" s="202">
        <v>6</v>
      </c>
      <c r="I178" s="202">
        <v>3</v>
      </c>
      <c r="J178" s="202">
        <v>1</v>
      </c>
      <c r="K178" s="202">
        <v>4</v>
      </c>
      <c r="L178" s="202" t="s">
        <v>1053</v>
      </c>
      <c r="O178" s="152"/>
      <c r="P178" s="152"/>
      <c r="Q178" s="164"/>
      <c r="R178" s="152"/>
    </row>
    <row r="179" spans="3:18">
      <c r="C179" s="199">
        <f t="shared" si="3"/>
        <v>27</v>
      </c>
      <c r="D179" s="202" t="s">
        <v>581</v>
      </c>
      <c r="E179" s="202" t="s">
        <v>686</v>
      </c>
      <c r="F179" s="202">
        <v>63</v>
      </c>
      <c r="G179" s="202">
        <v>155</v>
      </c>
      <c r="H179" s="202">
        <v>6</v>
      </c>
      <c r="I179" s="202">
        <v>3</v>
      </c>
      <c r="J179" s="202">
        <v>1</v>
      </c>
      <c r="K179" s="202">
        <v>4</v>
      </c>
      <c r="L179" s="202" t="s">
        <v>1053</v>
      </c>
      <c r="O179" s="152"/>
      <c r="P179" s="152"/>
      <c r="Q179" s="164"/>
      <c r="R179" s="152"/>
    </row>
    <row r="180" spans="3:18">
      <c r="C180" s="199">
        <f t="shared" si="3"/>
        <v>28</v>
      </c>
      <c r="D180" s="202" t="s">
        <v>1182</v>
      </c>
      <c r="E180" s="202" t="s">
        <v>386</v>
      </c>
      <c r="F180" s="202">
        <v>63</v>
      </c>
      <c r="G180" s="202">
        <v>83.8</v>
      </c>
      <c r="H180" s="202">
        <v>6</v>
      </c>
      <c r="I180" s="202">
        <v>3</v>
      </c>
      <c r="J180" s="202">
        <v>1</v>
      </c>
      <c r="K180" s="202">
        <v>4</v>
      </c>
      <c r="L180" s="202" t="s">
        <v>1053</v>
      </c>
      <c r="O180" s="152"/>
      <c r="P180" s="152"/>
      <c r="Q180" s="164"/>
      <c r="R180" s="152"/>
    </row>
    <row r="181" spans="3:18">
      <c r="C181" s="199">
        <f t="shared" si="3"/>
        <v>29</v>
      </c>
      <c r="D181" s="202" t="s">
        <v>1182</v>
      </c>
      <c r="E181" s="202" t="s">
        <v>386</v>
      </c>
      <c r="F181" s="202">
        <v>63</v>
      </c>
      <c r="G181" s="202">
        <v>3</v>
      </c>
      <c r="H181" s="202">
        <v>6</v>
      </c>
      <c r="I181" s="202">
        <v>3</v>
      </c>
      <c r="J181" s="202">
        <v>1</v>
      </c>
      <c r="K181" s="202">
        <v>4</v>
      </c>
      <c r="L181" s="202" t="s">
        <v>1053</v>
      </c>
      <c r="O181" s="152"/>
      <c r="P181" s="152"/>
      <c r="Q181" s="164"/>
      <c r="R181" s="152"/>
    </row>
    <row r="182" spans="3:18">
      <c r="C182" s="199">
        <f t="shared" si="3"/>
        <v>30</v>
      </c>
      <c r="D182" s="202" t="s">
        <v>386</v>
      </c>
      <c r="E182" s="202" t="s">
        <v>1183</v>
      </c>
      <c r="F182" s="202">
        <v>63</v>
      </c>
      <c r="G182" s="202">
        <v>92</v>
      </c>
      <c r="H182" s="202">
        <v>6</v>
      </c>
      <c r="I182" s="202">
        <v>3</v>
      </c>
      <c r="J182" s="202">
        <v>1</v>
      </c>
      <c r="K182" s="202">
        <v>4</v>
      </c>
      <c r="L182" s="202" t="s">
        <v>1053</v>
      </c>
      <c r="O182" s="152"/>
      <c r="P182" s="152"/>
      <c r="Q182" s="164"/>
      <c r="R182" s="152"/>
    </row>
    <row r="183" spans="3:18">
      <c r="C183" s="199">
        <f t="shared" si="3"/>
        <v>31</v>
      </c>
      <c r="D183" s="202" t="s">
        <v>386</v>
      </c>
      <c r="E183" s="202" t="s">
        <v>1005</v>
      </c>
      <c r="F183" s="202">
        <v>63</v>
      </c>
      <c r="G183" s="202">
        <v>135.30000000000001</v>
      </c>
      <c r="H183" s="202">
        <v>6</v>
      </c>
      <c r="I183" s="202">
        <v>3</v>
      </c>
      <c r="J183" s="202">
        <v>1</v>
      </c>
      <c r="K183" s="202">
        <v>4</v>
      </c>
      <c r="L183" s="202" t="s">
        <v>1053</v>
      </c>
      <c r="O183" s="152"/>
      <c r="P183" s="152"/>
      <c r="Q183" s="164"/>
      <c r="R183" s="152"/>
    </row>
    <row r="184" spans="3:18">
      <c r="C184" s="199">
        <f t="shared" si="3"/>
        <v>32</v>
      </c>
      <c r="D184" s="202" t="s">
        <v>1005</v>
      </c>
      <c r="E184" s="202" t="s">
        <v>718</v>
      </c>
      <c r="F184" s="202">
        <v>63</v>
      </c>
      <c r="G184" s="202">
        <v>25</v>
      </c>
      <c r="H184" s="202">
        <v>6</v>
      </c>
      <c r="I184" s="202">
        <v>3</v>
      </c>
      <c r="J184" s="202">
        <v>1</v>
      </c>
      <c r="K184" s="202">
        <v>4</v>
      </c>
      <c r="L184" s="202" t="s">
        <v>1053</v>
      </c>
      <c r="O184" s="152"/>
      <c r="P184" s="152"/>
      <c r="Q184" s="164"/>
      <c r="R184" s="152"/>
    </row>
    <row r="185" spans="3:18">
      <c r="C185" s="199">
        <f t="shared" si="3"/>
        <v>33</v>
      </c>
      <c r="D185" s="202" t="s">
        <v>1005</v>
      </c>
      <c r="E185" s="202" t="s">
        <v>688</v>
      </c>
      <c r="F185" s="202">
        <v>63</v>
      </c>
      <c r="G185" s="202">
        <v>141.19999999999999</v>
      </c>
      <c r="H185" s="202">
        <v>6</v>
      </c>
      <c r="I185" s="202">
        <v>3</v>
      </c>
      <c r="J185" s="202">
        <v>1</v>
      </c>
      <c r="K185" s="202">
        <v>4</v>
      </c>
      <c r="L185" s="202" t="s">
        <v>1053</v>
      </c>
      <c r="O185" s="152"/>
      <c r="P185" s="152"/>
      <c r="Q185" s="164"/>
      <c r="R185" s="152"/>
    </row>
    <row r="186" spans="3:18">
      <c r="C186" s="199">
        <f t="shared" si="3"/>
        <v>34</v>
      </c>
      <c r="D186" s="202" t="s">
        <v>688</v>
      </c>
      <c r="E186" s="202" t="s">
        <v>1184</v>
      </c>
      <c r="F186" s="202">
        <v>63</v>
      </c>
      <c r="G186" s="202">
        <v>42.5</v>
      </c>
      <c r="H186" s="202">
        <v>6</v>
      </c>
      <c r="I186" s="202">
        <v>3</v>
      </c>
      <c r="J186" s="202">
        <v>1</v>
      </c>
      <c r="K186" s="202">
        <v>4</v>
      </c>
      <c r="L186" s="202" t="s">
        <v>1053</v>
      </c>
      <c r="O186" s="152"/>
      <c r="P186" s="152"/>
      <c r="Q186" s="164"/>
      <c r="R186" s="152"/>
    </row>
    <row r="187" spans="3:18">
      <c r="C187" s="199">
        <f t="shared" si="3"/>
        <v>35</v>
      </c>
      <c r="D187" s="202" t="s">
        <v>688</v>
      </c>
      <c r="E187" s="202" t="s">
        <v>739</v>
      </c>
      <c r="F187" s="202">
        <v>63</v>
      </c>
      <c r="G187" s="202">
        <v>16</v>
      </c>
      <c r="H187" s="202">
        <v>6</v>
      </c>
      <c r="I187" s="202">
        <v>3</v>
      </c>
      <c r="J187" s="202">
        <v>1</v>
      </c>
      <c r="K187" s="202">
        <v>4</v>
      </c>
      <c r="L187" s="202" t="s">
        <v>1053</v>
      </c>
      <c r="O187" s="152"/>
      <c r="P187" s="152"/>
      <c r="Q187" s="164"/>
      <c r="R187" s="152"/>
    </row>
    <row r="188" spans="3:18">
      <c r="C188" s="199">
        <f t="shared" si="3"/>
        <v>36</v>
      </c>
      <c r="D188" s="202" t="s">
        <v>703</v>
      </c>
      <c r="E188" s="202" t="s">
        <v>75</v>
      </c>
      <c r="F188" s="202">
        <v>63</v>
      </c>
      <c r="G188" s="202">
        <v>165.5</v>
      </c>
      <c r="H188" s="202">
        <v>6</v>
      </c>
      <c r="I188" s="202">
        <v>3</v>
      </c>
      <c r="J188" s="202">
        <v>1</v>
      </c>
      <c r="K188" s="202">
        <v>4</v>
      </c>
      <c r="L188" s="202" t="s">
        <v>1053</v>
      </c>
      <c r="O188" s="152"/>
      <c r="P188" s="152"/>
      <c r="Q188" s="164"/>
      <c r="R188" s="152"/>
    </row>
    <row r="189" spans="3:18">
      <c r="C189" s="199">
        <f t="shared" si="3"/>
        <v>37</v>
      </c>
      <c r="D189" s="202" t="s">
        <v>441</v>
      </c>
      <c r="E189" s="202" t="s">
        <v>411</v>
      </c>
      <c r="F189" s="202">
        <v>63</v>
      </c>
      <c r="G189" s="202">
        <v>3.3</v>
      </c>
      <c r="H189" s="202">
        <v>6</v>
      </c>
      <c r="I189" s="202">
        <v>3</v>
      </c>
      <c r="J189" s="202">
        <v>1</v>
      </c>
      <c r="K189" s="202">
        <v>4</v>
      </c>
      <c r="L189" s="202" t="s">
        <v>1053</v>
      </c>
      <c r="O189" s="152"/>
      <c r="P189" s="152"/>
      <c r="Q189" s="164"/>
      <c r="R189" s="152"/>
    </row>
    <row r="190" spans="3:18">
      <c r="C190" s="199">
        <f t="shared" si="3"/>
        <v>38</v>
      </c>
      <c r="D190" s="202" t="s">
        <v>441</v>
      </c>
      <c r="E190" s="202" t="s">
        <v>411</v>
      </c>
      <c r="F190" s="202">
        <v>63</v>
      </c>
      <c r="G190" s="202">
        <v>275</v>
      </c>
      <c r="H190" s="202">
        <v>6</v>
      </c>
      <c r="I190" s="202">
        <v>3</v>
      </c>
      <c r="J190" s="202">
        <v>1</v>
      </c>
      <c r="K190" s="202">
        <v>4</v>
      </c>
      <c r="L190" s="202" t="s">
        <v>1053</v>
      </c>
      <c r="O190" s="152"/>
      <c r="P190" s="152"/>
      <c r="Q190" s="164"/>
      <c r="R190" s="152"/>
    </row>
    <row r="191" spans="3:18">
      <c r="C191" s="199">
        <f t="shared" si="3"/>
        <v>39</v>
      </c>
      <c r="D191" s="202" t="s">
        <v>1185</v>
      </c>
      <c r="E191" s="202" t="s">
        <v>411</v>
      </c>
      <c r="F191" s="202">
        <v>63</v>
      </c>
      <c r="G191" s="202">
        <v>27</v>
      </c>
      <c r="H191" s="202">
        <v>6</v>
      </c>
      <c r="I191" s="202">
        <v>3</v>
      </c>
      <c r="J191" s="202">
        <v>1</v>
      </c>
      <c r="K191" s="202">
        <v>4</v>
      </c>
      <c r="L191" s="202" t="s">
        <v>1053</v>
      </c>
      <c r="O191" s="152"/>
      <c r="P191" s="152"/>
      <c r="Q191" s="164"/>
      <c r="R191" s="152"/>
    </row>
    <row r="192" spans="3:18">
      <c r="C192" s="199">
        <f t="shared" si="3"/>
        <v>40</v>
      </c>
      <c r="D192" s="202" t="s">
        <v>391</v>
      </c>
      <c r="E192" s="202" t="s">
        <v>654</v>
      </c>
      <c r="F192" s="202">
        <v>63</v>
      </c>
      <c r="G192" s="202">
        <v>313.5</v>
      </c>
      <c r="H192" s="202">
        <v>6</v>
      </c>
      <c r="I192" s="202">
        <v>3</v>
      </c>
      <c r="J192" s="202">
        <v>1</v>
      </c>
      <c r="K192" s="202">
        <v>4</v>
      </c>
      <c r="L192" s="202" t="s">
        <v>1053</v>
      </c>
    </row>
    <row r="193" spans="3:12" ht="15.75">
      <c r="C193" s="208" t="s">
        <v>1055</v>
      </c>
      <c r="D193" s="208"/>
      <c r="E193" s="208"/>
      <c r="F193" s="208"/>
      <c r="G193" s="284" t="s">
        <v>1056</v>
      </c>
      <c r="H193" s="284"/>
      <c r="I193" s="284"/>
      <c r="J193" s="202"/>
      <c r="K193" s="202" t="s">
        <v>1057</v>
      </c>
      <c r="L193" s="202"/>
    </row>
    <row r="194" spans="3:12" ht="15.75">
      <c r="C194" s="283" t="s">
        <v>1058</v>
      </c>
      <c r="D194" s="283"/>
      <c r="E194" s="283"/>
      <c r="F194" s="283"/>
      <c r="G194" s="284" t="s">
        <v>1058</v>
      </c>
      <c r="H194" s="284"/>
      <c r="I194" s="284"/>
      <c r="J194" s="284"/>
      <c r="K194" s="284" t="s">
        <v>1058</v>
      </c>
      <c r="L194" s="284"/>
    </row>
    <row r="195" spans="3:12" ht="15.75">
      <c r="C195" s="283" t="s">
        <v>1059</v>
      </c>
      <c r="D195" s="283"/>
      <c r="E195" s="283"/>
      <c r="F195" s="283"/>
      <c r="G195" s="284" t="s">
        <v>1059</v>
      </c>
      <c r="H195" s="284"/>
      <c r="I195" s="284"/>
      <c r="J195" s="284"/>
      <c r="K195" s="284" t="s">
        <v>1059</v>
      </c>
      <c r="L195" s="284"/>
    </row>
    <row r="196" spans="3:12" ht="15.75">
      <c r="C196" s="283" t="s">
        <v>1060</v>
      </c>
      <c r="D196" s="283"/>
      <c r="E196" s="283"/>
      <c r="F196" s="283"/>
      <c r="G196" s="284" t="s">
        <v>1060</v>
      </c>
      <c r="H196" s="284"/>
      <c r="I196" s="284"/>
      <c r="J196" s="284"/>
      <c r="K196" s="284" t="s">
        <v>1060</v>
      </c>
      <c r="L196" s="284"/>
    </row>
    <row r="198" spans="3:12" ht="18.75">
      <c r="C198" s="285" t="s">
        <v>1032</v>
      </c>
      <c r="D198" s="285"/>
      <c r="E198" s="285" t="s">
        <v>1033</v>
      </c>
      <c r="F198" s="285"/>
      <c r="G198" s="285"/>
      <c r="H198" s="285"/>
      <c r="I198" s="285"/>
      <c r="J198" s="285"/>
      <c r="K198" s="285"/>
      <c r="L198" s="285"/>
    </row>
    <row r="199" spans="3:12" ht="18.75">
      <c r="C199" s="285" t="s">
        <v>1034</v>
      </c>
      <c r="D199" s="285"/>
      <c r="E199" s="285" t="s">
        <v>1035</v>
      </c>
      <c r="F199" s="285"/>
      <c r="G199" s="285"/>
      <c r="H199" s="285"/>
      <c r="I199" s="285"/>
      <c r="J199" s="285"/>
      <c r="K199" s="285"/>
      <c r="L199" s="285"/>
    </row>
    <row r="200" spans="3:12" ht="18.75">
      <c r="C200" s="285" t="s">
        <v>1036</v>
      </c>
      <c r="D200" s="285"/>
      <c r="E200" s="285" t="s">
        <v>1037</v>
      </c>
      <c r="F200" s="285"/>
      <c r="G200" s="285"/>
      <c r="H200" s="285"/>
      <c r="I200" s="285"/>
      <c r="J200" s="285"/>
      <c r="K200" s="285"/>
      <c r="L200" s="285"/>
    </row>
    <row r="201" spans="3:12" ht="18.75">
      <c r="C201" s="285" t="s">
        <v>1038</v>
      </c>
      <c r="D201" s="285"/>
      <c r="E201" s="285" t="s">
        <v>1039</v>
      </c>
      <c r="F201" s="285"/>
      <c r="G201" s="285"/>
      <c r="H201" s="285"/>
      <c r="I201" s="285"/>
      <c r="J201" s="285"/>
      <c r="K201" s="285"/>
      <c r="L201" s="285"/>
    </row>
    <row r="202" spans="3:12" ht="18.75">
      <c r="C202" s="285" t="s">
        <v>1040</v>
      </c>
      <c r="D202" s="285"/>
      <c r="E202" s="285" t="s">
        <v>1041</v>
      </c>
      <c r="F202" s="285"/>
      <c r="G202" s="285"/>
      <c r="H202" s="285"/>
      <c r="I202" s="285"/>
      <c r="J202" s="285"/>
      <c r="K202" s="285"/>
      <c r="L202" s="285"/>
    </row>
    <row r="203" spans="3:12" ht="18.75">
      <c r="C203" s="285" t="s">
        <v>1042</v>
      </c>
      <c r="D203" s="285"/>
      <c r="E203" s="285" t="s">
        <v>1170</v>
      </c>
      <c r="F203" s="285"/>
      <c r="G203" s="285"/>
      <c r="H203" s="285"/>
      <c r="I203" s="285"/>
      <c r="J203" s="285"/>
      <c r="K203" s="201" t="s">
        <v>1108</v>
      </c>
      <c r="L203" s="201"/>
    </row>
    <row r="204" spans="3:12" ht="45">
      <c r="C204" s="198" t="s">
        <v>1044</v>
      </c>
      <c r="D204" s="198" t="s">
        <v>69</v>
      </c>
      <c r="E204" s="198" t="s">
        <v>70</v>
      </c>
      <c r="F204" s="198" t="s">
        <v>1045</v>
      </c>
      <c r="G204" s="198" t="s">
        <v>1046</v>
      </c>
      <c r="H204" s="198" t="s">
        <v>1047</v>
      </c>
      <c r="I204" s="198" t="s">
        <v>1048</v>
      </c>
      <c r="J204" s="132" t="s">
        <v>1049</v>
      </c>
      <c r="K204" s="133" t="s">
        <v>56</v>
      </c>
      <c r="L204" s="198" t="s">
        <v>1050</v>
      </c>
    </row>
    <row r="205" spans="3:12">
      <c r="C205" s="199">
        <v>1</v>
      </c>
      <c r="D205" s="202" t="s">
        <v>654</v>
      </c>
      <c r="E205" s="202" t="s">
        <v>73</v>
      </c>
      <c r="F205" s="202">
        <v>63</v>
      </c>
      <c r="G205" s="202">
        <v>683.7</v>
      </c>
      <c r="H205" s="202">
        <v>5.5</v>
      </c>
      <c r="I205" s="202">
        <v>3.3</v>
      </c>
      <c r="J205" s="202">
        <v>1</v>
      </c>
      <c r="K205" s="202">
        <v>4.3</v>
      </c>
      <c r="L205" s="202" t="s">
        <v>1053</v>
      </c>
    </row>
    <row r="206" spans="3:12">
      <c r="C206" s="199">
        <f>1+C205</f>
        <v>2</v>
      </c>
      <c r="D206" s="202" t="s">
        <v>654</v>
      </c>
      <c r="E206" s="202" t="s">
        <v>73</v>
      </c>
      <c r="F206" s="202">
        <v>63</v>
      </c>
      <c r="G206" s="202">
        <v>6</v>
      </c>
      <c r="H206" s="202">
        <v>5.5</v>
      </c>
      <c r="I206" s="202">
        <v>3.3</v>
      </c>
      <c r="J206" s="202">
        <v>1</v>
      </c>
      <c r="K206" s="202">
        <v>4.3</v>
      </c>
      <c r="L206" s="202" t="s">
        <v>1053</v>
      </c>
    </row>
    <row r="207" spans="3:12">
      <c r="C207" s="199">
        <f t="shared" ref="C207:C240" si="4">1+C206</f>
        <v>3</v>
      </c>
      <c r="D207" s="202" t="s">
        <v>654</v>
      </c>
      <c r="E207" s="202" t="s">
        <v>1186</v>
      </c>
      <c r="F207" s="202">
        <v>63</v>
      </c>
      <c r="G207" s="202">
        <v>153</v>
      </c>
      <c r="H207" s="202">
        <v>5.5</v>
      </c>
      <c r="I207" s="202">
        <v>3.3</v>
      </c>
      <c r="J207" s="202">
        <v>1</v>
      </c>
      <c r="K207" s="202">
        <v>4.3</v>
      </c>
      <c r="L207" s="202" t="s">
        <v>1053</v>
      </c>
    </row>
    <row r="208" spans="3:12">
      <c r="C208" s="199">
        <f t="shared" si="4"/>
        <v>4</v>
      </c>
      <c r="D208" s="202" t="s">
        <v>391</v>
      </c>
      <c r="E208" s="202" t="s">
        <v>654</v>
      </c>
      <c r="F208" s="202">
        <v>63</v>
      </c>
      <c r="G208" s="202">
        <v>116</v>
      </c>
      <c r="H208" s="202">
        <v>5.5</v>
      </c>
      <c r="I208" s="202">
        <v>3.3</v>
      </c>
      <c r="J208" s="202">
        <v>1</v>
      </c>
      <c r="K208" s="202">
        <v>4.3</v>
      </c>
      <c r="L208" s="202" t="s">
        <v>1053</v>
      </c>
    </row>
    <row r="209" spans="3:12">
      <c r="C209" s="199">
        <f t="shared" si="4"/>
        <v>5</v>
      </c>
      <c r="D209" s="202" t="s">
        <v>1187</v>
      </c>
      <c r="E209" s="202" t="s">
        <v>1188</v>
      </c>
      <c r="F209" s="202">
        <v>63</v>
      </c>
      <c r="G209" s="202">
        <v>38.5</v>
      </c>
      <c r="H209" s="202">
        <v>5.5</v>
      </c>
      <c r="I209" s="202">
        <v>3.3</v>
      </c>
      <c r="J209" s="202">
        <v>1</v>
      </c>
      <c r="K209" s="202">
        <v>4.3</v>
      </c>
      <c r="L209" s="202" t="s">
        <v>1053</v>
      </c>
    </row>
    <row r="210" spans="3:12">
      <c r="C210" s="199">
        <f t="shared" si="4"/>
        <v>6</v>
      </c>
      <c r="D210" s="202" t="s">
        <v>1188</v>
      </c>
      <c r="E210" s="202" t="s">
        <v>1189</v>
      </c>
      <c r="F210" s="202">
        <v>63</v>
      </c>
      <c r="G210" s="202">
        <v>20.5</v>
      </c>
      <c r="H210" s="202">
        <v>5.5</v>
      </c>
      <c r="I210" s="202">
        <v>3.3</v>
      </c>
      <c r="J210" s="202">
        <v>1</v>
      </c>
      <c r="K210" s="202">
        <v>4.3</v>
      </c>
      <c r="L210" s="202" t="s">
        <v>1053</v>
      </c>
    </row>
    <row r="211" spans="3:12">
      <c r="C211" s="199">
        <f t="shared" si="4"/>
        <v>7</v>
      </c>
      <c r="D211" s="202" t="s">
        <v>1190</v>
      </c>
      <c r="E211" s="202" t="s">
        <v>1191</v>
      </c>
      <c r="F211" s="202">
        <v>63</v>
      </c>
      <c r="G211" s="202">
        <v>37.799999999999997</v>
      </c>
      <c r="H211" s="202">
        <v>5.5</v>
      </c>
      <c r="I211" s="202">
        <v>3.3</v>
      </c>
      <c r="J211" s="202">
        <v>1</v>
      </c>
      <c r="K211" s="202">
        <v>4.3</v>
      </c>
      <c r="L211" s="202" t="s">
        <v>1053</v>
      </c>
    </row>
    <row r="212" spans="3:12">
      <c r="C212" s="199">
        <f t="shared" si="4"/>
        <v>8</v>
      </c>
      <c r="D212" s="202" t="s">
        <v>391</v>
      </c>
      <c r="E212" s="202" t="s">
        <v>654</v>
      </c>
      <c r="F212" s="202">
        <v>63</v>
      </c>
      <c r="G212" s="202">
        <v>6</v>
      </c>
      <c r="H212" s="202">
        <v>5.5</v>
      </c>
      <c r="I212" s="202">
        <v>3.3</v>
      </c>
      <c r="J212" s="202">
        <v>1</v>
      </c>
      <c r="K212" s="202">
        <v>4.3</v>
      </c>
      <c r="L212" s="202" t="s">
        <v>1053</v>
      </c>
    </row>
    <row r="213" spans="3:12">
      <c r="C213" s="199">
        <f t="shared" si="4"/>
        <v>9</v>
      </c>
      <c r="D213" s="202" t="s">
        <v>654</v>
      </c>
      <c r="E213" s="202" t="s">
        <v>1192</v>
      </c>
      <c r="F213" s="202">
        <v>63</v>
      </c>
      <c r="G213" s="202">
        <v>30.8</v>
      </c>
      <c r="H213" s="202">
        <v>5.5</v>
      </c>
      <c r="I213" s="202">
        <v>3.3</v>
      </c>
      <c r="J213" s="202">
        <v>1</v>
      </c>
      <c r="K213" s="202">
        <v>4.3</v>
      </c>
      <c r="L213" s="202" t="s">
        <v>1053</v>
      </c>
    </row>
    <row r="214" spans="3:12">
      <c r="C214" s="199">
        <f t="shared" si="4"/>
        <v>10</v>
      </c>
      <c r="D214" s="202" t="s">
        <v>1192</v>
      </c>
      <c r="E214" s="202" t="s">
        <v>388</v>
      </c>
      <c r="F214" s="202">
        <v>63</v>
      </c>
      <c r="G214" s="202">
        <v>89.6</v>
      </c>
      <c r="H214" s="202">
        <v>5.5</v>
      </c>
      <c r="I214" s="202">
        <v>3.3</v>
      </c>
      <c r="J214" s="202">
        <v>1</v>
      </c>
      <c r="K214" s="202">
        <v>4.3</v>
      </c>
      <c r="L214" s="202" t="s">
        <v>1053</v>
      </c>
    </row>
    <row r="215" spans="3:12">
      <c r="C215" s="199">
        <f t="shared" si="4"/>
        <v>11</v>
      </c>
      <c r="D215" s="202" t="s">
        <v>1192</v>
      </c>
      <c r="E215" s="202" t="s">
        <v>660</v>
      </c>
      <c r="F215" s="202">
        <v>63</v>
      </c>
      <c r="G215" s="202">
        <v>62</v>
      </c>
      <c r="H215" s="202">
        <v>5.5</v>
      </c>
      <c r="I215" s="202">
        <v>3.3</v>
      </c>
      <c r="J215" s="202">
        <v>1</v>
      </c>
      <c r="K215" s="202">
        <v>4.3</v>
      </c>
      <c r="L215" s="202" t="s">
        <v>1053</v>
      </c>
    </row>
    <row r="216" spans="3:12">
      <c r="C216" s="199">
        <f t="shared" si="4"/>
        <v>12</v>
      </c>
      <c r="D216" s="202" t="s">
        <v>654</v>
      </c>
      <c r="E216" s="202" t="s">
        <v>736</v>
      </c>
      <c r="F216" s="202">
        <v>63</v>
      </c>
      <c r="G216" s="202">
        <v>47.5</v>
      </c>
      <c r="H216" s="202">
        <v>5.5</v>
      </c>
      <c r="I216" s="202">
        <v>3.3</v>
      </c>
      <c r="J216" s="202">
        <v>1</v>
      </c>
      <c r="K216" s="202">
        <v>4.3</v>
      </c>
      <c r="L216" s="202" t="s">
        <v>1053</v>
      </c>
    </row>
    <row r="217" spans="3:12">
      <c r="C217" s="199">
        <f t="shared" si="4"/>
        <v>13</v>
      </c>
      <c r="D217" s="202" t="s">
        <v>736</v>
      </c>
      <c r="E217" s="202" t="s">
        <v>1020</v>
      </c>
      <c r="F217" s="202">
        <v>63</v>
      </c>
      <c r="G217" s="202">
        <v>241.1</v>
      </c>
      <c r="H217" s="202">
        <v>5.5</v>
      </c>
      <c r="I217" s="202">
        <v>3.3</v>
      </c>
      <c r="J217" s="202">
        <v>1</v>
      </c>
      <c r="K217" s="202">
        <v>4.3</v>
      </c>
      <c r="L217" s="202" t="s">
        <v>1053</v>
      </c>
    </row>
    <row r="218" spans="3:12">
      <c r="C218" s="199">
        <f t="shared" si="4"/>
        <v>14</v>
      </c>
      <c r="D218" s="202" t="s">
        <v>1020</v>
      </c>
      <c r="E218" s="202" t="s">
        <v>737</v>
      </c>
      <c r="F218" s="202">
        <v>63</v>
      </c>
      <c r="G218" s="202">
        <v>3</v>
      </c>
      <c r="H218" s="202">
        <v>5.5</v>
      </c>
      <c r="I218" s="202">
        <v>3.3</v>
      </c>
      <c r="J218" s="202">
        <v>1</v>
      </c>
      <c r="K218" s="202">
        <v>4.3</v>
      </c>
      <c r="L218" s="202" t="s">
        <v>1053</v>
      </c>
    </row>
    <row r="219" spans="3:12">
      <c r="C219" s="199">
        <f t="shared" si="4"/>
        <v>15</v>
      </c>
      <c r="D219" s="202" t="s">
        <v>1193</v>
      </c>
      <c r="E219" s="202" t="s">
        <v>1194</v>
      </c>
      <c r="F219" s="202">
        <v>63</v>
      </c>
      <c r="G219" s="202">
        <v>10.7</v>
      </c>
      <c r="H219" s="202">
        <v>5.5</v>
      </c>
      <c r="I219" s="202">
        <v>3.3</v>
      </c>
      <c r="J219" s="202">
        <v>1</v>
      </c>
      <c r="K219" s="202">
        <v>4.3</v>
      </c>
      <c r="L219" s="202" t="s">
        <v>1053</v>
      </c>
    </row>
    <row r="220" spans="3:12">
      <c r="C220" s="199">
        <f t="shared" si="4"/>
        <v>16</v>
      </c>
      <c r="D220" s="202" t="s">
        <v>1194</v>
      </c>
      <c r="E220" s="202" t="s">
        <v>1195</v>
      </c>
      <c r="F220" s="202">
        <v>63</v>
      </c>
      <c r="G220" s="202">
        <v>30</v>
      </c>
      <c r="H220" s="202">
        <v>5.5</v>
      </c>
      <c r="I220" s="202">
        <v>3.3</v>
      </c>
      <c r="J220" s="202">
        <v>1</v>
      </c>
      <c r="K220" s="202">
        <v>4.3</v>
      </c>
      <c r="L220" s="202" t="s">
        <v>1053</v>
      </c>
    </row>
    <row r="221" spans="3:12">
      <c r="C221" s="199">
        <f t="shared" si="4"/>
        <v>17</v>
      </c>
      <c r="D221" s="202" t="s">
        <v>1194</v>
      </c>
      <c r="E221" s="202" t="s">
        <v>1018</v>
      </c>
      <c r="F221" s="202">
        <v>63</v>
      </c>
      <c r="G221" s="202">
        <v>127.5</v>
      </c>
      <c r="H221" s="202">
        <v>5.5</v>
      </c>
      <c r="I221" s="202">
        <v>3.3</v>
      </c>
      <c r="J221" s="202">
        <v>1</v>
      </c>
      <c r="K221" s="202">
        <v>4.3</v>
      </c>
      <c r="L221" s="202" t="s">
        <v>1053</v>
      </c>
    </row>
    <row r="222" spans="3:12">
      <c r="C222" s="199">
        <f t="shared" si="4"/>
        <v>18</v>
      </c>
      <c r="D222" s="202" t="s">
        <v>185</v>
      </c>
      <c r="E222" s="202" t="s">
        <v>925</v>
      </c>
      <c r="F222" s="202">
        <v>63</v>
      </c>
      <c r="G222" s="202">
        <v>34.799999999999997</v>
      </c>
      <c r="H222" s="202">
        <v>5.5</v>
      </c>
      <c r="I222" s="202">
        <v>3.3</v>
      </c>
      <c r="J222" s="202">
        <v>1</v>
      </c>
      <c r="K222" s="202">
        <v>4.3</v>
      </c>
      <c r="L222" s="202" t="s">
        <v>1053</v>
      </c>
    </row>
    <row r="223" spans="3:12">
      <c r="C223" s="199">
        <f t="shared" si="4"/>
        <v>19</v>
      </c>
      <c r="D223" s="202" t="s">
        <v>202</v>
      </c>
      <c r="E223" s="202" t="s">
        <v>465</v>
      </c>
      <c r="F223" s="202">
        <v>63</v>
      </c>
      <c r="G223" s="202">
        <v>29.9</v>
      </c>
      <c r="H223" s="202">
        <v>5.5</v>
      </c>
      <c r="I223" s="202">
        <v>3.3</v>
      </c>
      <c r="J223" s="202">
        <v>1</v>
      </c>
      <c r="K223" s="202">
        <v>4.3</v>
      </c>
      <c r="L223" s="202" t="s">
        <v>1053</v>
      </c>
    </row>
    <row r="224" spans="3:12">
      <c r="C224" s="199">
        <f t="shared" si="4"/>
        <v>20</v>
      </c>
      <c r="D224" s="202" t="s">
        <v>465</v>
      </c>
      <c r="E224" s="202" t="s">
        <v>227</v>
      </c>
      <c r="F224" s="202">
        <v>63</v>
      </c>
      <c r="G224" s="202">
        <v>37.1</v>
      </c>
      <c r="H224" s="202">
        <v>5.5</v>
      </c>
      <c r="I224" s="202">
        <v>3.3</v>
      </c>
      <c r="J224" s="202">
        <v>1</v>
      </c>
      <c r="K224" s="202">
        <v>4.3</v>
      </c>
      <c r="L224" s="202" t="s">
        <v>1053</v>
      </c>
    </row>
    <row r="225" spans="3:12">
      <c r="C225" s="199">
        <f t="shared" si="4"/>
        <v>21</v>
      </c>
      <c r="D225" s="200" t="s">
        <v>465</v>
      </c>
      <c r="E225" s="200" t="s">
        <v>254</v>
      </c>
      <c r="F225" s="200">
        <v>63</v>
      </c>
      <c r="G225" s="200">
        <v>37.799999999999997</v>
      </c>
      <c r="H225" s="202">
        <v>5.5</v>
      </c>
      <c r="I225" s="202">
        <v>3.3</v>
      </c>
      <c r="J225" s="202">
        <v>1</v>
      </c>
      <c r="K225" s="202">
        <v>4.3</v>
      </c>
      <c r="L225" s="202" t="s">
        <v>1053</v>
      </c>
    </row>
    <row r="226" spans="3:12">
      <c r="C226" s="199">
        <f t="shared" si="4"/>
        <v>22</v>
      </c>
      <c r="D226" s="200" t="s">
        <v>252</v>
      </c>
      <c r="E226" s="200" t="s">
        <v>232</v>
      </c>
      <c r="F226" s="200">
        <v>63</v>
      </c>
      <c r="G226" s="200">
        <v>41.2</v>
      </c>
      <c r="H226" s="202">
        <v>5.5</v>
      </c>
      <c r="I226" s="202">
        <v>3.3</v>
      </c>
      <c r="J226" s="202">
        <v>1</v>
      </c>
      <c r="K226" s="202">
        <v>4.3</v>
      </c>
      <c r="L226" s="202" t="s">
        <v>1053</v>
      </c>
    </row>
    <row r="227" spans="3:12">
      <c r="C227" s="199">
        <f t="shared" si="4"/>
        <v>23</v>
      </c>
      <c r="D227" s="200" t="s">
        <v>252</v>
      </c>
      <c r="E227" s="200" t="s">
        <v>232</v>
      </c>
      <c r="F227" s="200">
        <v>63</v>
      </c>
      <c r="G227" s="200">
        <v>31.6</v>
      </c>
      <c r="H227" s="202">
        <v>5.5</v>
      </c>
      <c r="I227" s="202">
        <v>3.3</v>
      </c>
      <c r="J227" s="202">
        <v>1</v>
      </c>
      <c r="K227" s="202">
        <v>4.3</v>
      </c>
      <c r="L227" s="202" t="s">
        <v>1053</v>
      </c>
    </row>
    <row r="228" spans="3:12">
      <c r="C228" s="199">
        <f t="shared" si="4"/>
        <v>24</v>
      </c>
      <c r="D228" s="200" t="s">
        <v>252</v>
      </c>
      <c r="E228" s="200" t="s">
        <v>232</v>
      </c>
      <c r="F228" s="200">
        <v>63</v>
      </c>
      <c r="G228" s="200">
        <v>88.9</v>
      </c>
      <c r="H228" s="202">
        <v>5.5</v>
      </c>
      <c r="I228" s="202">
        <v>3.3</v>
      </c>
      <c r="J228" s="202">
        <v>1</v>
      </c>
      <c r="K228" s="202">
        <v>4.3</v>
      </c>
      <c r="L228" s="202" t="s">
        <v>1053</v>
      </c>
    </row>
    <row r="229" spans="3:12">
      <c r="C229" s="199">
        <f t="shared" si="4"/>
        <v>25</v>
      </c>
      <c r="D229" s="202" t="s">
        <v>464</v>
      </c>
      <c r="E229" s="202" t="s">
        <v>853</v>
      </c>
      <c r="F229" s="202">
        <v>63</v>
      </c>
      <c r="G229" s="202">
        <v>65.099999999999994</v>
      </c>
      <c r="H229" s="202">
        <v>5.5</v>
      </c>
      <c r="I229" s="202">
        <v>3.3</v>
      </c>
      <c r="J229" s="202">
        <v>1</v>
      </c>
      <c r="K229" s="202">
        <v>4.3</v>
      </c>
      <c r="L229" s="202" t="s">
        <v>1053</v>
      </c>
    </row>
    <row r="230" spans="3:12">
      <c r="C230" s="199">
        <f t="shared" si="4"/>
        <v>26</v>
      </c>
      <c r="D230" s="200" t="s">
        <v>233</v>
      </c>
      <c r="E230" s="200" t="s">
        <v>464</v>
      </c>
      <c r="F230" s="200">
        <v>63</v>
      </c>
      <c r="G230" s="200">
        <v>47.8</v>
      </c>
      <c r="H230" s="202">
        <v>5.5</v>
      </c>
      <c r="I230" s="202">
        <v>3.3</v>
      </c>
      <c r="J230" s="202">
        <v>1</v>
      </c>
      <c r="K230" s="202">
        <v>4.3</v>
      </c>
      <c r="L230" s="202" t="s">
        <v>1053</v>
      </c>
    </row>
    <row r="231" spans="3:12">
      <c r="C231" s="199">
        <f t="shared" si="4"/>
        <v>27</v>
      </c>
      <c r="D231" s="202" t="s">
        <v>254</v>
      </c>
      <c r="E231" s="202" t="s">
        <v>464</v>
      </c>
      <c r="F231" s="202">
        <v>63</v>
      </c>
      <c r="G231" s="202">
        <v>43.3</v>
      </c>
      <c r="H231" s="202">
        <v>5.5</v>
      </c>
      <c r="I231" s="202">
        <v>3.3</v>
      </c>
      <c r="J231" s="202">
        <v>1</v>
      </c>
      <c r="K231" s="202">
        <v>4.3</v>
      </c>
      <c r="L231" s="202" t="s">
        <v>1053</v>
      </c>
    </row>
    <row r="232" spans="3:12">
      <c r="C232" s="199">
        <f t="shared" si="4"/>
        <v>28</v>
      </c>
      <c r="D232" s="202" t="s">
        <v>254</v>
      </c>
      <c r="E232" s="202" t="s">
        <v>464</v>
      </c>
      <c r="F232" s="202">
        <v>63</v>
      </c>
      <c r="G232" s="202">
        <v>2.6</v>
      </c>
      <c r="H232" s="202">
        <v>5.5</v>
      </c>
      <c r="I232" s="202">
        <v>3.3</v>
      </c>
      <c r="J232" s="202">
        <v>1</v>
      </c>
      <c r="K232" s="202">
        <v>4.3</v>
      </c>
      <c r="L232" s="202" t="s">
        <v>1053</v>
      </c>
    </row>
    <row r="233" spans="3:12">
      <c r="C233" s="199">
        <f t="shared" si="4"/>
        <v>29</v>
      </c>
      <c r="D233" s="200" t="s">
        <v>254</v>
      </c>
      <c r="E233" s="200" t="s">
        <v>868</v>
      </c>
      <c r="F233" s="200">
        <v>63</v>
      </c>
      <c r="G233" s="200">
        <v>45.9</v>
      </c>
      <c r="H233" s="202">
        <v>5.5</v>
      </c>
      <c r="I233" s="202">
        <v>3.3</v>
      </c>
      <c r="J233" s="202">
        <v>1</v>
      </c>
      <c r="K233" s="202">
        <v>4.3</v>
      </c>
      <c r="L233" s="202" t="s">
        <v>1053</v>
      </c>
    </row>
    <row r="234" spans="3:12">
      <c r="C234" s="199">
        <f t="shared" si="4"/>
        <v>30</v>
      </c>
      <c r="D234" s="200" t="s">
        <v>853</v>
      </c>
      <c r="E234" s="200" t="s">
        <v>175</v>
      </c>
      <c r="F234" s="200">
        <v>63</v>
      </c>
      <c r="G234" s="200">
        <v>3.1</v>
      </c>
      <c r="H234" s="202">
        <v>5.5</v>
      </c>
      <c r="I234" s="202">
        <v>3.3</v>
      </c>
      <c r="J234" s="202">
        <v>1</v>
      </c>
      <c r="K234" s="202">
        <v>4.3</v>
      </c>
      <c r="L234" s="202" t="s">
        <v>1053</v>
      </c>
    </row>
    <row r="235" spans="3:12">
      <c r="C235" s="199">
        <f t="shared" si="4"/>
        <v>31</v>
      </c>
      <c r="D235" s="202" t="s">
        <v>853</v>
      </c>
      <c r="E235" s="202" t="s">
        <v>175</v>
      </c>
      <c r="F235" s="202">
        <v>63</v>
      </c>
      <c r="G235" s="202">
        <v>10.7</v>
      </c>
      <c r="H235" s="202">
        <v>5.5</v>
      </c>
      <c r="I235" s="202">
        <v>3.3</v>
      </c>
      <c r="J235" s="202">
        <v>1</v>
      </c>
      <c r="K235" s="202">
        <v>4.3</v>
      </c>
      <c r="L235" s="202" t="s">
        <v>1053</v>
      </c>
    </row>
    <row r="236" spans="3:12">
      <c r="C236" s="199">
        <f t="shared" si="4"/>
        <v>32</v>
      </c>
      <c r="D236" s="200" t="s">
        <v>202</v>
      </c>
      <c r="E236" s="200" t="s">
        <v>846</v>
      </c>
      <c r="F236" s="200">
        <v>63</v>
      </c>
      <c r="G236" s="200">
        <v>77.599999999999994</v>
      </c>
      <c r="H236" s="202">
        <v>5.5</v>
      </c>
      <c r="I236" s="202">
        <v>3.3</v>
      </c>
      <c r="J236" s="202">
        <v>1</v>
      </c>
      <c r="K236" s="202">
        <v>4.3</v>
      </c>
      <c r="L236" s="202" t="s">
        <v>1053</v>
      </c>
    </row>
    <row r="237" spans="3:12">
      <c r="C237" s="199">
        <f t="shared" si="4"/>
        <v>33</v>
      </c>
      <c r="D237" s="202" t="s">
        <v>202</v>
      </c>
      <c r="E237" s="202" t="s">
        <v>846</v>
      </c>
      <c r="F237" s="202">
        <v>63</v>
      </c>
      <c r="G237" s="202">
        <v>44.2</v>
      </c>
      <c r="H237" s="202">
        <v>5.5</v>
      </c>
      <c r="I237" s="202">
        <v>3.3</v>
      </c>
      <c r="J237" s="202">
        <v>1</v>
      </c>
      <c r="K237" s="202">
        <v>4.3</v>
      </c>
      <c r="L237" s="202" t="s">
        <v>1053</v>
      </c>
    </row>
    <row r="238" spans="3:12">
      <c r="C238" s="199">
        <f t="shared" si="4"/>
        <v>34</v>
      </c>
      <c r="D238" s="202" t="s">
        <v>202</v>
      </c>
      <c r="E238" s="202" t="s">
        <v>252</v>
      </c>
      <c r="F238" s="202">
        <v>63</v>
      </c>
      <c r="G238" s="202">
        <v>31.3</v>
      </c>
      <c r="H238" s="202">
        <v>5.5</v>
      </c>
      <c r="I238" s="202">
        <v>3.3</v>
      </c>
      <c r="J238" s="202">
        <v>1</v>
      </c>
      <c r="K238" s="202">
        <v>4.3</v>
      </c>
      <c r="L238" s="202" t="s">
        <v>1053</v>
      </c>
    </row>
    <row r="239" spans="3:12">
      <c r="C239" s="199">
        <f t="shared" si="4"/>
        <v>35</v>
      </c>
      <c r="D239" s="202" t="s">
        <v>252</v>
      </c>
      <c r="E239" s="202" t="s">
        <v>880</v>
      </c>
      <c r="F239" s="202">
        <v>63</v>
      </c>
      <c r="G239" s="202">
        <v>34.9</v>
      </c>
      <c r="H239" s="202">
        <v>5.5</v>
      </c>
      <c r="I239" s="202">
        <v>3.3</v>
      </c>
      <c r="J239" s="202">
        <v>1</v>
      </c>
      <c r="K239" s="202">
        <v>4.3</v>
      </c>
      <c r="L239" s="202" t="s">
        <v>1053</v>
      </c>
    </row>
    <row r="240" spans="3:12">
      <c r="C240" s="199">
        <f t="shared" si="4"/>
        <v>36</v>
      </c>
      <c r="D240" s="202" t="s">
        <v>175</v>
      </c>
      <c r="E240" s="202" t="s">
        <v>846</v>
      </c>
      <c r="F240" s="202">
        <v>63</v>
      </c>
      <c r="G240" s="202">
        <v>81.2</v>
      </c>
      <c r="H240" s="202">
        <v>5.5</v>
      </c>
      <c r="I240" s="202">
        <v>3.3</v>
      </c>
      <c r="J240" s="202">
        <v>1</v>
      </c>
      <c r="K240" s="202">
        <v>4.3</v>
      </c>
      <c r="L240" s="202" t="s">
        <v>1053</v>
      </c>
    </row>
    <row r="241" spans="3:12" ht="15.75">
      <c r="C241" s="208" t="s">
        <v>1055</v>
      </c>
      <c r="D241" s="208"/>
      <c r="E241" s="208"/>
      <c r="F241" s="208"/>
      <c r="G241" s="284" t="s">
        <v>1056</v>
      </c>
      <c r="H241" s="284"/>
      <c r="I241" s="284"/>
      <c r="J241" s="202"/>
      <c r="K241" s="202" t="s">
        <v>1057</v>
      </c>
      <c r="L241" s="202"/>
    </row>
    <row r="242" spans="3:12" ht="15.75">
      <c r="C242" s="283" t="s">
        <v>1058</v>
      </c>
      <c r="D242" s="283"/>
      <c r="E242" s="283"/>
      <c r="F242" s="283"/>
      <c r="G242" s="284" t="s">
        <v>1058</v>
      </c>
      <c r="H242" s="284"/>
      <c r="I242" s="284"/>
      <c r="J242" s="284"/>
      <c r="K242" s="284" t="s">
        <v>1058</v>
      </c>
      <c r="L242" s="284"/>
    </row>
    <row r="243" spans="3:12" ht="15.75">
      <c r="C243" s="283" t="s">
        <v>1059</v>
      </c>
      <c r="D243" s="283"/>
      <c r="E243" s="283"/>
      <c r="F243" s="283"/>
      <c r="G243" s="284" t="s">
        <v>1059</v>
      </c>
      <c r="H243" s="284"/>
      <c r="I243" s="284"/>
      <c r="J243" s="284"/>
      <c r="K243" s="284" t="s">
        <v>1059</v>
      </c>
      <c r="L243" s="284"/>
    </row>
    <row r="244" spans="3:12" ht="15.75">
      <c r="C244" s="283" t="s">
        <v>1060</v>
      </c>
      <c r="D244" s="283"/>
      <c r="E244" s="283"/>
      <c r="F244" s="283"/>
      <c r="G244" s="284" t="s">
        <v>1060</v>
      </c>
      <c r="H244" s="284"/>
      <c r="I244" s="284"/>
      <c r="J244" s="284"/>
      <c r="K244" s="284" t="s">
        <v>1060</v>
      </c>
      <c r="L244" s="284"/>
    </row>
    <row r="247" spans="3:12" ht="18.75">
      <c r="C247" s="285" t="s">
        <v>1032</v>
      </c>
      <c r="D247" s="285"/>
      <c r="E247" s="285" t="s">
        <v>1033</v>
      </c>
      <c r="F247" s="285"/>
      <c r="G247" s="285"/>
      <c r="H247" s="285"/>
      <c r="I247" s="285"/>
      <c r="J247" s="285"/>
      <c r="K247" s="285"/>
      <c r="L247" s="285"/>
    </row>
    <row r="248" spans="3:12" ht="18.75">
      <c r="C248" s="285" t="s">
        <v>1034</v>
      </c>
      <c r="D248" s="285"/>
      <c r="E248" s="285" t="s">
        <v>1035</v>
      </c>
      <c r="F248" s="285"/>
      <c r="G248" s="285"/>
      <c r="H248" s="285"/>
      <c r="I248" s="285"/>
      <c r="J248" s="285"/>
      <c r="K248" s="285"/>
      <c r="L248" s="285"/>
    </row>
    <row r="249" spans="3:12" ht="18.75">
      <c r="C249" s="285" t="s">
        <v>1036</v>
      </c>
      <c r="D249" s="285"/>
      <c r="E249" s="285" t="s">
        <v>1037</v>
      </c>
      <c r="F249" s="285"/>
      <c r="G249" s="285"/>
      <c r="H249" s="285"/>
      <c r="I249" s="285"/>
      <c r="J249" s="285"/>
      <c r="K249" s="285"/>
      <c r="L249" s="285"/>
    </row>
    <row r="250" spans="3:12" ht="18.75">
      <c r="C250" s="285" t="s">
        <v>1038</v>
      </c>
      <c r="D250" s="285"/>
      <c r="E250" s="285" t="s">
        <v>1039</v>
      </c>
      <c r="F250" s="285"/>
      <c r="G250" s="285"/>
      <c r="H250" s="285"/>
      <c r="I250" s="285"/>
      <c r="J250" s="285"/>
      <c r="K250" s="285"/>
      <c r="L250" s="285"/>
    </row>
    <row r="251" spans="3:12" ht="18.75">
      <c r="C251" s="285" t="s">
        <v>1040</v>
      </c>
      <c r="D251" s="285"/>
      <c r="E251" s="285" t="s">
        <v>1041</v>
      </c>
      <c r="F251" s="285"/>
      <c r="G251" s="285"/>
      <c r="H251" s="285"/>
      <c r="I251" s="285"/>
      <c r="J251" s="285"/>
      <c r="K251" s="285"/>
      <c r="L251" s="285"/>
    </row>
    <row r="252" spans="3:12" ht="18.75">
      <c r="C252" s="285" t="s">
        <v>1042</v>
      </c>
      <c r="D252" s="285"/>
      <c r="E252" s="285" t="s">
        <v>1170</v>
      </c>
      <c r="F252" s="285"/>
      <c r="G252" s="285"/>
      <c r="H252" s="285"/>
      <c r="I252" s="285"/>
      <c r="J252" s="285"/>
      <c r="K252" s="233" t="s">
        <v>1108</v>
      </c>
      <c r="L252" s="233"/>
    </row>
    <row r="253" spans="3:12" ht="45">
      <c r="C253" s="229" t="s">
        <v>1044</v>
      </c>
      <c r="D253" s="229" t="s">
        <v>69</v>
      </c>
      <c r="E253" s="229" t="s">
        <v>70</v>
      </c>
      <c r="F253" s="229" t="s">
        <v>1045</v>
      </c>
      <c r="G253" s="229" t="s">
        <v>1046</v>
      </c>
      <c r="H253" s="229" t="s">
        <v>1047</v>
      </c>
      <c r="I253" s="229" t="s">
        <v>1048</v>
      </c>
      <c r="J253" s="132" t="s">
        <v>1049</v>
      </c>
      <c r="K253" s="133" t="s">
        <v>56</v>
      </c>
      <c r="L253" s="229" t="s">
        <v>1050</v>
      </c>
    </row>
    <row r="254" spans="3:12">
      <c r="C254" s="232">
        <v>1</v>
      </c>
      <c r="D254" s="232">
        <v>97</v>
      </c>
      <c r="E254" s="232">
        <v>95</v>
      </c>
      <c r="F254" s="232">
        <v>63</v>
      </c>
      <c r="G254" s="232">
        <v>3</v>
      </c>
      <c r="H254" s="231" t="s">
        <v>118</v>
      </c>
      <c r="I254" s="231">
        <v>3.5</v>
      </c>
      <c r="J254" s="232">
        <v>1</v>
      </c>
      <c r="K254" s="232">
        <v>4.5</v>
      </c>
      <c r="L254" s="232" t="s">
        <v>246</v>
      </c>
    </row>
    <row r="255" spans="3:12">
      <c r="C255" s="232">
        <f>1+C254</f>
        <v>2</v>
      </c>
      <c r="D255" s="232">
        <v>97</v>
      </c>
      <c r="E255" s="232">
        <v>96</v>
      </c>
      <c r="F255" s="232">
        <v>63</v>
      </c>
      <c r="G255" s="232">
        <v>23</v>
      </c>
      <c r="H255" s="231" t="s">
        <v>118</v>
      </c>
      <c r="I255" s="231">
        <v>3.5</v>
      </c>
      <c r="J255" s="232">
        <v>1</v>
      </c>
      <c r="K255" s="232">
        <v>4.5</v>
      </c>
      <c r="L255" s="232" t="s">
        <v>246</v>
      </c>
    </row>
    <row r="256" spans="3:12">
      <c r="C256" s="232">
        <f t="shared" ref="C256:C278" si="5">1+C255</f>
        <v>3</v>
      </c>
      <c r="D256" s="232">
        <v>98</v>
      </c>
      <c r="E256" s="232">
        <v>97</v>
      </c>
      <c r="F256" s="232">
        <v>63</v>
      </c>
      <c r="G256" s="232">
        <v>38.9</v>
      </c>
      <c r="H256" s="231" t="s">
        <v>118</v>
      </c>
      <c r="I256" s="231">
        <v>3.5</v>
      </c>
      <c r="J256" s="232">
        <v>1</v>
      </c>
      <c r="K256" s="232">
        <v>4.5</v>
      </c>
      <c r="L256" s="232" t="s">
        <v>246</v>
      </c>
    </row>
    <row r="257" spans="3:12">
      <c r="C257" s="232">
        <f t="shared" si="5"/>
        <v>4</v>
      </c>
      <c r="D257" s="232">
        <v>108</v>
      </c>
      <c r="E257" s="232">
        <v>98</v>
      </c>
      <c r="F257" s="228">
        <v>110</v>
      </c>
      <c r="G257" s="232">
        <v>76</v>
      </c>
      <c r="H257" s="231" t="s">
        <v>118</v>
      </c>
      <c r="I257" s="231">
        <v>3.5</v>
      </c>
      <c r="J257" s="232">
        <v>1</v>
      </c>
      <c r="K257" s="232">
        <v>4.5</v>
      </c>
      <c r="L257" s="232" t="s">
        <v>246</v>
      </c>
    </row>
    <row r="258" spans="3:12">
      <c r="C258" s="232">
        <f t="shared" si="5"/>
        <v>5</v>
      </c>
      <c r="D258" s="232" t="s">
        <v>1509</v>
      </c>
      <c r="E258" s="232" t="s">
        <v>1510</v>
      </c>
      <c r="F258" s="228">
        <v>63</v>
      </c>
      <c r="G258" s="232">
        <v>150</v>
      </c>
      <c r="H258" s="231" t="s">
        <v>118</v>
      </c>
      <c r="I258" s="231">
        <v>3.5</v>
      </c>
      <c r="J258" s="232">
        <v>1</v>
      </c>
      <c r="K258" s="232">
        <v>4.5</v>
      </c>
      <c r="L258" s="232" t="s">
        <v>246</v>
      </c>
    </row>
    <row r="259" spans="3:12">
      <c r="C259" s="232">
        <f t="shared" si="5"/>
        <v>6</v>
      </c>
      <c r="D259" s="232">
        <v>125</v>
      </c>
      <c r="E259" s="232">
        <v>120</v>
      </c>
      <c r="F259" s="228">
        <v>110</v>
      </c>
      <c r="G259" s="232">
        <v>6.5</v>
      </c>
      <c r="H259" s="231" t="s">
        <v>118</v>
      </c>
      <c r="I259" s="231">
        <v>3.5</v>
      </c>
      <c r="J259" s="232">
        <v>1</v>
      </c>
      <c r="K259" s="232">
        <v>4.5</v>
      </c>
      <c r="L259" s="232" t="s">
        <v>246</v>
      </c>
    </row>
    <row r="260" spans="3:12">
      <c r="C260" s="232">
        <f t="shared" si="5"/>
        <v>7</v>
      </c>
      <c r="D260" s="232">
        <v>108</v>
      </c>
      <c r="E260" s="232">
        <v>125</v>
      </c>
      <c r="F260" s="228">
        <v>110</v>
      </c>
      <c r="G260" s="232">
        <v>130.9</v>
      </c>
      <c r="H260" s="231" t="s">
        <v>118</v>
      </c>
      <c r="I260" s="231">
        <v>3.5</v>
      </c>
      <c r="J260" s="232">
        <v>1</v>
      </c>
      <c r="K260" s="232">
        <v>4.5</v>
      </c>
      <c r="L260" s="232" t="s">
        <v>246</v>
      </c>
    </row>
    <row r="261" spans="3:12">
      <c r="C261" s="232">
        <f t="shared" si="5"/>
        <v>8</v>
      </c>
      <c r="D261" s="232">
        <v>108</v>
      </c>
      <c r="E261" s="232">
        <v>118</v>
      </c>
      <c r="F261" s="228">
        <v>63</v>
      </c>
      <c r="G261" s="232">
        <v>35</v>
      </c>
      <c r="H261" s="231" t="s">
        <v>118</v>
      </c>
      <c r="I261" s="231">
        <v>3.5</v>
      </c>
      <c r="J261" s="232">
        <v>1</v>
      </c>
      <c r="K261" s="232">
        <v>4.5</v>
      </c>
      <c r="L261" s="232" t="s">
        <v>246</v>
      </c>
    </row>
    <row r="262" spans="3:12">
      <c r="C262" s="232">
        <f t="shared" si="5"/>
        <v>9</v>
      </c>
      <c r="D262" s="232">
        <v>108</v>
      </c>
      <c r="E262" s="232">
        <v>118</v>
      </c>
      <c r="F262" s="228">
        <v>63</v>
      </c>
      <c r="G262" s="232">
        <v>150.1</v>
      </c>
      <c r="H262" s="231" t="s">
        <v>118</v>
      </c>
      <c r="I262" s="231">
        <v>3.5</v>
      </c>
      <c r="J262" s="232">
        <v>1</v>
      </c>
      <c r="K262" s="232">
        <v>4.5</v>
      </c>
      <c r="L262" s="232" t="s">
        <v>246</v>
      </c>
    </row>
    <row r="263" spans="3:12">
      <c r="C263" s="232">
        <f t="shared" si="5"/>
        <v>10</v>
      </c>
      <c r="D263" s="232">
        <v>108</v>
      </c>
      <c r="E263" s="232">
        <v>118</v>
      </c>
      <c r="F263" s="228">
        <v>63</v>
      </c>
      <c r="G263" s="232">
        <v>3</v>
      </c>
      <c r="H263" s="231" t="s">
        <v>118</v>
      </c>
      <c r="I263" s="231">
        <v>3.5</v>
      </c>
      <c r="J263" s="232">
        <v>1</v>
      </c>
      <c r="K263" s="232">
        <v>4.5</v>
      </c>
      <c r="L263" s="232" t="s">
        <v>246</v>
      </c>
    </row>
    <row r="264" spans="3:12">
      <c r="C264" s="232">
        <f t="shared" si="5"/>
        <v>11</v>
      </c>
      <c r="D264" s="232">
        <v>108</v>
      </c>
      <c r="E264" s="232">
        <v>118</v>
      </c>
      <c r="F264" s="228">
        <v>63</v>
      </c>
      <c r="G264" s="232">
        <v>80</v>
      </c>
      <c r="H264" s="231" t="s">
        <v>118</v>
      </c>
      <c r="I264" s="231">
        <v>3.5</v>
      </c>
      <c r="J264" s="232">
        <v>1</v>
      </c>
      <c r="K264" s="232">
        <v>4.5</v>
      </c>
      <c r="L264" s="232" t="s">
        <v>246</v>
      </c>
    </row>
    <row r="265" spans="3:12">
      <c r="C265" s="232">
        <f t="shared" si="5"/>
        <v>12</v>
      </c>
      <c r="D265" s="232" t="s">
        <v>1511</v>
      </c>
      <c r="E265" s="232" t="s">
        <v>1512</v>
      </c>
      <c r="F265" s="228">
        <v>63</v>
      </c>
      <c r="G265" s="232">
        <v>65</v>
      </c>
      <c r="H265" s="231" t="s">
        <v>118</v>
      </c>
      <c r="I265" s="231">
        <v>3.5</v>
      </c>
      <c r="J265" s="232">
        <v>1</v>
      </c>
      <c r="K265" s="232">
        <v>4.5</v>
      </c>
      <c r="L265" s="232" t="s">
        <v>246</v>
      </c>
    </row>
    <row r="266" spans="3:12">
      <c r="C266" s="232">
        <f t="shared" si="5"/>
        <v>13</v>
      </c>
      <c r="D266" s="232">
        <v>40</v>
      </c>
      <c r="E266" s="232">
        <v>29</v>
      </c>
      <c r="F266" s="228">
        <v>63</v>
      </c>
      <c r="G266" s="232">
        <v>20.5</v>
      </c>
      <c r="H266" s="231" t="s">
        <v>118</v>
      </c>
      <c r="I266" s="231">
        <v>3.5</v>
      </c>
      <c r="J266" s="232">
        <v>1</v>
      </c>
      <c r="K266" s="232">
        <v>4.5</v>
      </c>
      <c r="L266" s="232" t="s">
        <v>246</v>
      </c>
    </row>
    <row r="267" spans="3:12">
      <c r="C267" s="232">
        <f t="shared" si="5"/>
        <v>14</v>
      </c>
      <c r="D267" s="232">
        <v>41</v>
      </c>
      <c r="E267" s="232">
        <v>40</v>
      </c>
      <c r="F267" s="228">
        <v>63</v>
      </c>
      <c r="G267" s="232">
        <v>15</v>
      </c>
      <c r="H267" s="231" t="s">
        <v>118</v>
      </c>
      <c r="I267" s="231">
        <v>3.5</v>
      </c>
      <c r="J267" s="232">
        <v>1</v>
      </c>
      <c r="K267" s="232">
        <v>4.5</v>
      </c>
      <c r="L267" s="232" t="s">
        <v>246</v>
      </c>
    </row>
    <row r="268" spans="3:12">
      <c r="C268" s="232">
        <f t="shared" si="5"/>
        <v>15</v>
      </c>
      <c r="D268" s="232">
        <v>189</v>
      </c>
      <c r="E268" s="232">
        <v>187</v>
      </c>
      <c r="F268" s="228">
        <v>75</v>
      </c>
      <c r="G268" s="232">
        <v>79</v>
      </c>
      <c r="H268" s="231" t="s">
        <v>118</v>
      </c>
      <c r="I268" s="231">
        <v>3.5</v>
      </c>
      <c r="J268" s="232">
        <v>1</v>
      </c>
      <c r="K268" s="232">
        <v>4.5</v>
      </c>
      <c r="L268" s="232" t="s">
        <v>246</v>
      </c>
    </row>
    <row r="269" spans="3:12">
      <c r="C269" s="232">
        <f t="shared" si="5"/>
        <v>16</v>
      </c>
      <c r="D269" s="232">
        <v>178</v>
      </c>
      <c r="E269" s="232">
        <v>176</v>
      </c>
      <c r="F269" s="228">
        <v>90</v>
      </c>
      <c r="G269" s="232">
        <v>30</v>
      </c>
      <c r="H269" s="231" t="s">
        <v>118</v>
      </c>
      <c r="I269" s="231">
        <v>3.5</v>
      </c>
      <c r="J269" s="232">
        <v>1</v>
      </c>
      <c r="K269" s="232">
        <v>4.5</v>
      </c>
      <c r="L269" s="232" t="s">
        <v>246</v>
      </c>
    </row>
    <row r="270" spans="3:12">
      <c r="C270" s="232">
        <f t="shared" si="5"/>
        <v>17</v>
      </c>
      <c r="D270" s="232">
        <v>255</v>
      </c>
      <c r="E270" s="232">
        <v>256</v>
      </c>
      <c r="F270" s="228">
        <v>63</v>
      </c>
      <c r="G270" s="232">
        <v>80</v>
      </c>
      <c r="H270" s="231" t="s">
        <v>118</v>
      </c>
      <c r="I270" s="231">
        <v>3.5</v>
      </c>
      <c r="J270" s="232">
        <v>1</v>
      </c>
      <c r="K270" s="232">
        <v>4.5</v>
      </c>
      <c r="L270" s="232" t="s">
        <v>246</v>
      </c>
    </row>
    <row r="271" spans="3:12">
      <c r="C271" s="232">
        <f t="shared" si="5"/>
        <v>18</v>
      </c>
      <c r="D271" s="232">
        <v>255</v>
      </c>
      <c r="E271" s="232">
        <v>257</v>
      </c>
      <c r="F271" s="228">
        <v>63</v>
      </c>
      <c r="G271" s="232">
        <v>50</v>
      </c>
      <c r="H271" s="231" t="s">
        <v>118</v>
      </c>
      <c r="I271" s="231">
        <v>3.5</v>
      </c>
      <c r="J271" s="232">
        <v>1</v>
      </c>
      <c r="K271" s="232">
        <v>4.5</v>
      </c>
      <c r="L271" s="232" t="s">
        <v>246</v>
      </c>
    </row>
    <row r="272" spans="3:12">
      <c r="C272" s="232">
        <f t="shared" si="5"/>
        <v>19</v>
      </c>
      <c r="D272" s="232">
        <v>253</v>
      </c>
      <c r="E272" s="232">
        <v>255</v>
      </c>
      <c r="F272" s="228">
        <v>63</v>
      </c>
      <c r="G272" s="232">
        <v>123.9</v>
      </c>
      <c r="H272" s="231" t="s">
        <v>118</v>
      </c>
      <c r="I272" s="231">
        <v>3.5</v>
      </c>
      <c r="J272" s="232">
        <v>1</v>
      </c>
      <c r="K272" s="232">
        <v>4.5</v>
      </c>
      <c r="L272" s="232" t="s">
        <v>246</v>
      </c>
    </row>
    <row r="273" spans="3:12">
      <c r="C273" s="232">
        <f t="shared" si="5"/>
        <v>20</v>
      </c>
      <c r="D273" s="232" t="s">
        <v>1513</v>
      </c>
      <c r="E273" s="232" t="s">
        <v>1514</v>
      </c>
      <c r="F273" s="228">
        <v>63</v>
      </c>
      <c r="G273" s="232">
        <v>30.1</v>
      </c>
      <c r="H273" s="231" t="s">
        <v>118</v>
      </c>
      <c r="I273" s="231">
        <v>3.5</v>
      </c>
      <c r="J273" s="232">
        <v>1</v>
      </c>
      <c r="K273" s="232">
        <v>4.5</v>
      </c>
      <c r="L273" s="232" t="s">
        <v>246</v>
      </c>
    </row>
    <row r="274" spans="3:12">
      <c r="C274" s="232">
        <f t="shared" si="5"/>
        <v>21</v>
      </c>
      <c r="D274" s="232">
        <v>253</v>
      </c>
      <c r="E274" s="232">
        <v>254</v>
      </c>
      <c r="F274" s="228">
        <v>63</v>
      </c>
      <c r="G274" s="232">
        <v>101.2</v>
      </c>
      <c r="H274" s="231" t="s">
        <v>118</v>
      </c>
      <c r="I274" s="231">
        <v>3.5</v>
      </c>
      <c r="J274" s="232">
        <v>1</v>
      </c>
      <c r="K274" s="232">
        <v>4.5</v>
      </c>
      <c r="L274" s="232" t="s">
        <v>246</v>
      </c>
    </row>
    <row r="275" spans="3:12">
      <c r="C275" s="232">
        <f t="shared" si="5"/>
        <v>22</v>
      </c>
      <c r="D275" s="232" t="s">
        <v>1515</v>
      </c>
      <c r="E275" s="232" t="s">
        <v>1516</v>
      </c>
      <c r="F275" s="228">
        <v>63</v>
      </c>
      <c r="G275" s="232">
        <v>10.3</v>
      </c>
      <c r="H275" s="231" t="s">
        <v>118</v>
      </c>
      <c r="I275" s="231">
        <v>3.5</v>
      </c>
      <c r="J275" s="232">
        <v>1</v>
      </c>
      <c r="K275" s="232">
        <v>4.5</v>
      </c>
      <c r="L275" s="232" t="s">
        <v>246</v>
      </c>
    </row>
    <row r="276" spans="3:12">
      <c r="C276" s="232">
        <f t="shared" si="5"/>
        <v>23</v>
      </c>
      <c r="D276" s="232">
        <v>231</v>
      </c>
      <c r="E276" s="232">
        <v>253</v>
      </c>
      <c r="F276" s="228">
        <v>63</v>
      </c>
      <c r="G276" s="232">
        <v>598.5</v>
      </c>
      <c r="H276" s="231" t="s">
        <v>118</v>
      </c>
      <c r="I276" s="231">
        <v>3.5</v>
      </c>
      <c r="J276" s="232">
        <v>1</v>
      </c>
      <c r="K276" s="232">
        <v>4.5</v>
      </c>
      <c r="L276" s="232" t="s">
        <v>246</v>
      </c>
    </row>
    <row r="277" spans="3:12">
      <c r="C277" s="232">
        <f t="shared" si="5"/>
        <v>24</v>
      </c>
      <c r="D277" s="232" t="s">
        <v>1517</v>
      </c>
      <c r="E277" s="232" t="s">
        <v>1518</v>
      </c>
      <c r="F277" s="228">
        <v>63</v>
      </c>
      <c r="G277" s="232">
        <v>350.9</v>
      </c>
      <c r="H277" s="231" t="s">
        <v>118</v>
      </c>
      <c r="I277" s="231">
        <v>3.5</v>
      </c>
      <c r="J277" s="232">
        <v>1</v>
      </c>
      <c r="K277" s="232">
        <v>4.5</v>
      </c>
      <c r="L277" s="232" t="s">
        <v>246</v>
      </c>
    </row>
    <row r="278" spans="3:12">
      <c r="C278" s="232">
        <f t="shared" si="5"/>
        <v>25</v>
      </c>
      <c r="D278" s="232" t="s">
        <v>1519</v>
      </c>
      <c r="E278" s="232" t="s">
        <v>1520</v>
      </c>
      <c r="F278" s="228">
        <v>63</v>
      </c>
      <c r="G278" s="232">
        <v>16.100000000000001</v>
      </c>
      <c r="H278" s="231" t="s">
        <v>118</v>
      </c>
      <c r="I278" s="231">
        <v>3.5</v>
      </c>
      <c r="J278" s="232">
        <v>1</v>
      </c>
      <c r="K278" s="232">
        <v>4.5</v>
      </c>
      <c r="L278" s="232" t="s">
        <v>246</v>
      </c>
    </row>
    <row r="279" spans="3:12" ht="15.75">
      <c r="C279" s="208" t="s">
        <v>1055</v>
      </c>
      <c r="D279" s="208"/>
      <c r="E279" s="208"/>
      <c r="F279" s="208"/>
      <c r="G279" s="284" t="s">
        <v>1056</v>
      </c>
      <c r="H279" s="284"/>
      <c r="I279" s="284"/>
      <c r="J279" s="232"/>
      <c r="K279" s="232" t="s">
        <v>1057</v>
      </c>
      <c r="L279" s="232"/>
    </row>
    <row r="280" spans="3:12" ht="15.75">
      <c r="C280" s="283" t="s">
        <v>1058</v>
      </c>
      <c r="D280" s="283"/>
      <c r="E280" s="283"/>
      <c r="F280" s="283"/>
      <c r="G280" s="284" t="s">
        <v>1058</v>
      </c>
      <c r="H280" s="284"/>
      <c r="I280" s="284"/>
      <c r="J280" s="284"/>
      <c r="K280" s="284" t="s">
        <v>1058</v>
      </c>
      <c r="L280" s="284"/>
    </row>
    <row r="281" spans="3:12" ht="15.75">
      <c r="C281" s="283" t="s">
        <v>1059</v>
      </c>
      <c r="D281" s="283"/>
      <c r="E281" s="283"/>
      <c r="F281" s="283"/>
      <c r="G281" s="284" t="s">
        <v>1059</v>
      </c>
      <c r="H281" s="284"/>
      <c r="I281" s="284"/>
      <c r="J281" s="284"/>
      <c r="K281" s="284" t="s">
        <v>1059</v>
      </c>
      <c r="L281" s="284"/>
    </row>
    <row r="282" spans="3:12" ht="15.75">
      <c r="C282" s="283" t="s">
        <v>1060</v>
      </c>
      <c r="D282" s="283"/>
      <c r="E282" s="283"/>
      <c r="F282" s="283"/>
      <c r="G282" s="284" t="s">
        <v>1060</v>
      </c>
      <c r="H282" s="284"/>
      <c r="I282" s="284"/>
      <c r="J282" s="284"/>
      <c r="K282" s="284" t="s">
        <v>1060</v>
      </c>
      <c r="L282" s="284"/>
    </row>
    <row r="284" spans="3:12" ht="18.75">
      <c r="C284" s="285" t="s">
        <v>1032</v>
      </c>
      <c r="D284" s="285"/>
      <c r="E284" s="285" t="s">
        <v>1033</v>
      </c>
      <c r="F284" s="285"/>
      <c r="G284" s="285"/>
      <c r="H284" s="285"/>
      <c r="I284" s="285"/>
      <c r="J284" s="285"/>
      <c r="K284" s="285"/>
      <c r="L284" s="285"/>
    </row>
    <row r="285" spans="3:12" ht="18.75">
      <c r="C285" s="285" t="s">
        <v>1034</v>
      </c>
      <c r="D285" s="285"/>
      <c r="E285" s="285" t="s">
        <v>1035</v>
      </c>
      <c r="F285" s="285"/>
      <c r="G285" s="285"/>
      <c r="H285" s="285"/>
      <c r="I285" s="285"/>
      <c r="J285" s="285"/>
      <c r="K285" s="285"/>
      <c r="L285" s="285"/>
    </row>
    <row r="286" spans="3:12" ht="18.75">
      <c r="C286" s="285" t="s">
        <v>1036</v>
      </c>
      <c r="D286" s="285"/>
      <c r="E286" s="285" t="s">
        <v>1037</v>
      </c>
      <c r="F286" s="285"/>
      <c r="G286" s="285"/>
      <c r="H286" s="285"/>
      <c r="I286" s="285"/>
      <c r="J286" s="285"/>
      <c r="K286" s="285"/>
      <c r="L286" s="285"/>
    </row>
    <row r="287" spans="3:12" ht="18.75">
      <c r="C287" s="285" t="s">
        <v>1038</v>
      </c>
      <c r="D287" s="285"/>
      <c r="E287" s="285" t="s">
        <v>1039</v>
      </c>
      <c r="F287" s="285"/>
      <c r="G287" s="285"/>
      <c r="H287" s="285"/>
      <c r="I287" s="285"/>
      <c r="J287" s="285"/>
      <c r="K287" s="285"/>
      <c r="L287" s="285"/>
    </row>
    <row r="288" spans="3:12" ht="18.75">
      <c r="C288" s="285" t="s">
        <v>1040</v>
      </c>
      <c r="D288" s="285"/>
      <c r="E288" s="285" t="s">
        <v>1041</v>
      </c>
      <c r="F288" s="285"/>
      <c r="G288" s="285"/>
      <c r="H288" s="285"/>
      <c r="I288" s="285"/>
      <c r="J288" s="285"/>
      <c r="K288" s="285"/>
      <c r="L288" s="285"/>
    </row>
    <row r="289" spans="3:12" ht="18.75">
      <c r="C289" s="285" t="s">
        <v>1042</v>
      </c>
      <c r="D289" s="285"/>
      <c r="E289" s="285" t="s">
        <v>1170</v>
      </c>
      <c r="F289" s="285"/>
      <c r="G289" s="285"/>
      <c r="H289" s="285"/>
      <c r="I289" s="285"/>
      <c r="J289" s="285"/>
      <c r="K289" s="233" t="s">
        <v>1108</v>
      </c>
      <c r="L289" s="233"/>
    </row>
    <row r="290" spans="3:12" ht="45">
      <c r="C290" s="229" t="s">
        <v>1044</v>
      </c>
      <c r="D290" s="229" t="s">
        <v>69</v>
      </c>
      <c r="E290" s="229" t="s">
        <v>70</v>
      </c>
      <c r="F290" s="229" t="s">
        <v>1045</v>
      </c>
      <c r="G290" s="229" t="s">
        <v>1046</v>
      </c>
      <c r="H290" s="229" t="s">
        <v>1047</v>
      </c>
      <c r="I290" s="229" t="s">
        <v>1048</v>
      </c>
      <c r="J290" s="132" t="s">
        <v>1049</v>
      </c>
      <c r="K290" s="133" t="s">
        <v>56</v>
      </c>
      <c r="L290" s="229" t="s">
        <v>1050</v>
      </c>
    </row>
    <row r="291" spans="3:12">
      <c r="C291" s="232">
        <v>1</v>
      </c>
      <c r="D291" s="232" t="s">
        <v>1521</v>
      </c>
      <c r="E291" s="232" t="s">
        <v>1522</v>
      </c>
      <c r="F291" s="228">
        <v>63</v>
      </c>
      <c r="G291" s="232">
        <v>25.6</v>
      </c>
      <c r="H291" s="232">
        <v>5.5</v>
      </c>
      <c r="I291" s="232">
        <v>3.3</v>
      </c>
      <c r="J291" s="232">
        <v>1</v>
      </c>
      <c r="K291" s="232">
        <v>4.3</v>
      </c>
      <c r="L291" s="232" t="s">
        <v>1053</v>
      </c>
    </row>
    <row r="292" spans="3:12">
      <c r="C292" s="232">
        <f>1+C291</f>
        <v>2</v>
      </c>
      <c r="D292" s="232">
        <v>77</v>
      </c>
      <c r="E292" s="232">
        <v>88</v>
      </c>
      <c r="F292" s="228">
        <v>63</v>
      </c>
      <c r="G292" s="232">
        <v>175.4</v>
      </c>
      <c r="H292" s="232">
        <v>5.5</v>
      </c>
      <c r="I292" s="232">
        <v>3.3</v>
      </c>
      <c r="J292" s="232">
        <v>1</v>
      </c>
      <c r="K292" s="232">
        <v>4.3</v>
      </c>
      <c r="L292" s="232" t="s">
        <v>1053</v>
      </c>
    </row>
    <row r="293" spans="3:12">
      <c r="C293" s="232">
        <f t="shared" ref="C293:C321" si="6">1+C292</f>
        <v>3</v>
      </c>
      <c r="D293" s="232">
        <v>77</v>
      </c>
      <c r="E293" s="232">
        <v>80</v>
      </c>
      <c r="F293" s="228">
        <v>63</v>
      </c>
      <c r="G293" s="232">
        <v>125.6</v>
      </c>
      <c r="H293" s="232">
        <v>5.5</v>
      </c>
      <c r="I293" s="232">
        <v>3.3</v>
      </c>
      <c r="J293" s="232">
        <v>1</v>
      </c>
      <c r="K293" s="232">
        <v>4.3</v>
      </c>
      <c r="L293" s="232" t="s">
        <v>1053</v>
      </c>
    </row>
    <row r="294" spans="3:12">
      <c r="C294" s="232">
        <f t="shared" si="6"/>
        <v>4</v>
      </c>
      <c r="D294" s="232">
        <v>77</v>
      </c>
      <c r="E294" s="232">
        <v>75</v>
      </c>
      <c r="F294" s="232">
        <v>63</v>
      </c>
      <c r="G294" s="232">
        <v>6.3</v>
      </c>
      <c r="H294" s="232">
        <v>5.5</v>
      </c>
      <c r="I294" s="232">
        <v>3.3</v>
      </c>
      <c r="J294" s="232">
        <v>1</v>
      </c>
      <c r="K294" s="232">
        <v>4.3</v>
      </c>
      <c r="L294" s="232" t="s">
        <v>1053</v>
      </c>
    </row>
    <row r="295" spans="3:12">
      <c r="C295" s="232">
        <f t="shared" si="6"/>
        <v>5</v>
      </c>
      <c r="D295" s="232">
        <v>75</v>
      </c>
      <c r="E295" s="232">
        <v>74</v>
      </c>
      <c r="F295" s="232">
        <v>63</v>
      </c>
      <c r="G295" s="232">
        <v>56.1</v>
      </c>
      <c r="H295" s="232">
        <v>5.5</v>
      </c>
      <c r="I295" s="232">
        <v>3.3</v>
      </c>
      <c r="J295" s="232">
        <v>1</v>
      </c>
      <c r="K295" s="232">
        <v>4.3</v>
      </c>
      <c r="L295" s="232" t="s">
        <v>1053</v>
      </c>
    </row>
    <row r="296" spans="3:12">
      <c r="C296" s="232">
        <f t="shared" si="6"/>
        <v>6</v>
      </c>
      <c r="D296" s="232">
        <v>70</v>
      </c>
      <c r="E296" s="232">
        <v>75</v>
      </c>
      <c r="F296" s="232">
        <v>63</v>
      </c>
      <c r="G296" s="232">
        <v>70</v>
      </c>
      <c r="H296" s="232">
        <v>5.5</v>
      </c>
      <c r="I296" s="232">
        <v>3.3</v>
      </c>
      <c r="J296" s="232">
        <v>1</v>
      </c>
      <c r="K296" s="232">
        <v>4.3</v>
      </c>
      <c r="L296" s="232" t="s">
        <v>1053</v>
      </c>
    </row>
    <row r="297" spans="3:12">
      <c r="C297" s="232">
        <f t="shared" si="6"/>
        <v>7</v>
      </c>
      <c r="D297" s="232">
        <v>70</v>
      </c>
      <c r="E297" s="232">
        <v>55</v>
      </c>
      <c r="F297" s="232">
        <v>63</v>
      </c>
      <c r="G297" s="232">
        <v>3</v>
      </c>
      <c r="H297" s="232">
        <v>5.5</v>
      </c>
      <c r="I297" s="232">
        <v>3.3</v>
      </c>
      <c r="J297" s="232">
        <v>1</v>
      </c>
      <c r="K297" s="232">
        <v>4.3</v>
      </c>
      <c r="L297" s="232" t="s">
        <v>1053</v>
      </c>
    </row>
    <row r="298" spans="3:12">
      <c r="C298" s="232">
        <f t="shared" si="6"/>
        <v>8</v>
      </c>
      <c r="D298" s="232" t="s">
        <v>1523</v>
      </c>
      <c r="E298" s="232" t="s">
        <v>1524</v>
      </c>
      <c r="F298" s="232">
        <v>63</v>
      </c>
      <c r="G298" s="232">
        <v>16.899999999999999</v>
      </c>
      <c r="H298" s="232">
        <v>5.5</v>
      </c>
      <c r="I298" s="232">
        <v>3.3</v>
      </c>
      <c r="J298" s="232">
        <v>1</v>
      </c>
      <c r="K298" s="232">
        <v>4.3</v>
      </c>
      <c r="L298" s="232" t="s">
        <v>1053</v>
      </c>
    </row>
    <row r="299" spans="3:12">
      <c r="C299" s="232">
        <f t="shared" si="6"/>
        <v>9</v>
      </c>
      <c r="D299" s="232">
        <v>61</v>
      </c>
      <c r="E299" s="232">
        <v>70</v>
      </c>
      <c r="F299" s="232">
        <v>63</v>
      </c>
      <c r="G299" s="232">
        <v>91</v>
      </c>
      <c r="H299" s="232">
        <v>5.5</v>
      </c>
      <c r="I299" s="232">
        <v>3.3</v>
      </c>
      <c r="J299" s="232">
        <v>1</v>
      </c>
      <c r="K299" s="232">
        <v>4.3</v>
      </c>
      <c r="L299" s="232" t="s">
        <v>1053</v>
      </c>
    </row>
    <row r="300" spans="3:12">
      <c r="C300" s="232">
        <f t="shared" si="6"/>
        <v>10</v>
      </c>
      <c r="D300" s="232">
        <v>61</v>
      </c>
      <c r="E300" s="232">
        <v>62</v>
      </c>
      <c r="F300" s="232">
        <v>63</v>
      </c>
      <c r="G300" s="232">
        <v>35.1</v>
      </c>
      <c r="H300" s="232">
        <v>5.5</v>
      </c>
      <c r="I300" s="232">
        <v>3.3</v>
      </c>
      <c r="J300" s="232">
        <v>1</v>
      </c>
      <c r="K300" s="232">
        <v>4.3</v>
      </c>
      <c r="L300" s="232" t="s">
        <v>1053</v>
      </c>
    </row>
    <row r="301" spans="3:12">
      <c r="C301" s="232">
        <f t="shared" si="6"/>
        <v>11</v>
      </c>
      <c r="D301" s="232">
        <v>61</v>
      </c>
      <c r="E301" s="232">
        <v>62</v>
      </c>
      <c r="F301" s="232">
        <v>63</v>
      </c>
      <c r="G301" s="232">
        <v>3</v>
      </c>
      <c r="H301" s="232">
        <v>5.5</v>
      </c>
      <c r="I301" s="232">
        <v>3.3</v>
      </c>
      <c r="J301" s="232">
        <v>1</v>
      </c>
      <c r="K301" s="232">
        <v>4.3</v>
      </c>
      <c r="L301" s="232" t="s">
        <v>1053</v>
      </c>
    </row>
    <row r="302" spans="3:12">
      <c r="C302" s="232">
        <f t="shared" si="6"/>
        <v>12</v>
      </c>
      <c r="D302" s="232">
        <v>60</v>
      </c>
      <c r="E302" s="232">
        <v>62</v>
      </c>
      <c r="F302" s="232">
        <v>63</v>
      </c>
      <c r="G302" s="232">
        <v>15</v>
      </c>
      <c r="H302" s="232">
        <v>5.5</v>
      </c>
      <c r="I302" s="232">
        <v>3.3</v>
      </c>
      <c r="J302" s="232">
        <v>1</v>
      </c>
      <c r="K302" s="232">
        <v>4.3</v>
      </c>
      <c r="L302" s="232" t="s">
        <v>1053</v>
      </c>
    </row>
    <row r="303" spans="3:12">
      <c r="C303" s="232">
        <f t="shared" si="6"/>
        <v>13</v>
      </c>
      <c r="D303" s="232" t="s">
        <v>1525</v>
      </c>
      <c r="E303" s="232" t="s">
        <v>1526</v>
      </c>
      <c r="F303" s="232">
        <v>63</v>
      </c>
      <c r="G303" s="232">
        <v>10.9</v>
      </c>
      <c r="H303" s="232">
        <v>5.5</v>
      </c>
      <c r="I303" s="232">
        <v>3.3</v>
      </c>
      <c r="J303" s="232">
        <v>1</v>
      </c>
      <c r="K303" s="232">
        <v>4.3</v>
      </c>
      <c r="L303" s="232" t="s">
        <v>1053</v>
      </c>
    </row>
    <row r="304" spans="3:12">
      <c r="C304" s="232">
        <f t="shared" si="6"/>
        <v>14</v>
      </c>
      <c r="D304" s="232" t="s">
        <v>1527</v>
      </c>
      <c r="E304" s="232" t="s">
        <v>1528</v>
      </c>
      <c r="F304" s="232">
        <v>63</v>
      </c>
      <c r="G304" s="232">
        <v>30.1</v>
      </c>
      <c r="H304" s="232">
        <v>5.5</v>
      </c>
      <c r="I304" s="232">
        <v>3.3</v>
      </c>
      <c r="J304" s="232">
        <v>1</v>
      </c>
      <c r="K304" s="232">
        <v>4.3</v>
      </c>
      <c r="L304" s="232" t="s">
        <v>1053</v>
      </c>
    </row>
    <row r="305" spans="3:12">
      <c r="C305" s="232">
        <f t="shared" si="6"/>
        <v>15</v>
      </c>
      <c r="D305" s="232">
        <v>15</v>
      </c>
      <c r="E305" s="232">
        <v>93</v>
      </c>
      <c r="F305" s="232">
        <v>63</v>
      </c>
      <c r="G305" s="232">
        <v>250</v>
      </c>
      <c r="H305" s="232">
        <v>5.5</v>
      </c>
      <c r="I305" s="232">
        <v>3.3</v>
      </c>
      <c r="J305" s="232">
        <v>1</v>
      </c>
      <c r="K305" s="232">
        <v>4.3</v>
      </c>
      <c r="L305" s="232" t="s">
        <v>1053</v>
      </c>
    </row>
    <row r="306" spans="3:12">
      <c r="C306" s="232">
        <f t="shared" si="6"/>
        <v>16</v>
      </c>
      <c r="D306" s="232" t="s">
        <v>1529</v>
      </c>
      <c r="E306" s="232" t="s">
        <v>1530</v>
      </c>
      <c r="F306" s="232">
        <v>63</v>
      </c>
      <c r="G306" s="232">
        <v>20</v>
      </c>
      <c r="H306" s="232">
        <v>5.5</v>
      </c>
      <c r="I306" s="232">
        <v>3.3</v>
      </c>
      <c r="J306" s="232">
        <v>1</v>
      </c>
      <c r="K306" s="232">
        <v>4.3</v>
      </c>
      <c r="L306" s="232" t="s">
        <v>1053</v>
      </c>
    </row>
    <row r="307" spans="3:12">
      <c r="C307" s="232">
        <f t="shared" si="6"/>
        <v>17</v>
      </c>
      <c r="D307" s="232" t="s">
        <v>1531</v>
      </c>
      <c r="E307" s="232" t="s">
        <v>1532</v>
      </c>
      <c r="F307" s="232">
        <v>63</v>
      </c>
      <c r="G307" s="232">
        <v>60</v>
      </c>
      <c r="H307" s="232">
        <v>5.5</v>
      </c>
      <c r="I307" s="232">
        <v>3.3</v>
      </c>
      <c r="J307" s="232">
        <v>1</v>
      </c>
      <c r="K307" s="232">
        <v>4.3</v>
      </c>
      <c r="L307" s="232" t="s">
        <v>1053</v>
      </c>
    </row>
    <row r="308" spans="3:12">
      <c r="C308" s="232">
        <f t="shared" si="6"/>
        <v>18</v>
      </c>
      <c r="D308" s="232">
        <v>60</v>
      </c>
      <c r="E308" s="232">
        <v>64</v>
      </c>
      <c r="F308" s="232">
        <v>63</v>
      </c>
      <c r="G308" s="232">
        <v>87</v>
      </c>
      <c r="H308" s="232">
        <v>5.5</v>
      </c>
      <c r="I308" s="232">
        <v>3.3</v>
      </c>
      <c r="J308" s="232">
        <v>1</v>
      </c>
      <c r="K308" s="232">
        <v>4.3</v>
      </c>
      <c r="L308" s="232" t="s">
        <v>1053</v>
      </c>
    </row>
    <row r="309" spans="3:12">
      <c r="C309" s="232">
        <f t="shared" si="6"/>
        <v>19</v>
      </c>
      <c r="D309" s="232">
        <v>57</v>
      </c>
      <c r="E309" s="232">
        <v>60</v>
      </c>
      <c r="F309" s="232">
        <v>63</v>
      </c>
      <c r="G309" s="228">
        <v>34</v>
      </c>
      <c r="H309" s="232">
        <v>5.5</v>
      </c>
      <c r="I309" s="232">
        <v>3.3</v>
      </c>
      <c r="J309" s="232">
        <v>1</v>
      </c>
      <c r="K309" s="232">
        <v>4.3</v>
      </c>
      <c r="L309" s="232" t="s">
        <v>1053</v>
      </c>
    </row>
    <row r="310" spans="3:12">
      <c r="C310" s="232">
        <f t="shared" si="6"/>
        <v>20</v>
      </c>
      <c r="D310" s="228">
        <v>57</v>
      </c>
      <c r="E310" s="228">
        <v>58</v>
      </c>
      <c r="F310" s="232">
        <v>63</v>
      </c>
      <c r="G310" s="228">
        <v>38</v>
      </c>
      <c r="H310" s="232">
        <v>5.5</v>
      </c>
      <c r="I310" s="232">
        <v>3.3</v>
      </c>
      <c r="J310" s="232">
        <v>1</v>
      </c>
      <c r="K310" s="232">
        <v>4.3</v>
      </c>
      <c r="L310" s="232" t="s">
        <v>1053</v>
      </c>
    </row>
    <row r="311" spans="3:12">
      <c r="C311" s="232">
        <f t="shared" si="6"/>
        <v>21</v>
      </c>
      <c r="D311" s="232" t="s">
        <v>1533</v>
      </c>
      <c r="E311" s="232" t="s">
        <v>1534</v>
      </c>
      <c r="F311" s="232">
        <v>63</v>
      </c>
      <c r="G311" s="228">
        <v>50</v>
      </c>
      <c r="H311" s="232">
        <v>5.5</v>
      </c>
      <c r="I311" s="232">
        <v>3.3</v>
      </c>
      <c r="J311" s="232">
        <v>1</v>
      </c>
      <c r="K311" s="232">
        <v>4.3</v>
      </c>
      <c r="L311" s="232" t="s">
        <v>1053</v>
      </c>
    </row>
    <row r="312" spans="3:12">
      <c r="C312" s="232">
        <f t="shared" si="6"/>
        <v>22</v>
      </c>
      <c r="D312" s="228">
        <v>49</v>
      </c>
      <c r="E312" s="228">
        <v>57</v>
      </c>
      <c r="F312" s="232">
        <v>63</v>
      </c>
      <c r="G312" s="228">
        <v>93</v>
      </c>
      <c r="H312" s="232">
        <v>5.5</v>
      </c>
      <c r="I312" s="232">
        <v>3.3</v>
      </c>
      <c r="J312" s="232">
        <v>1</v>
      </c>
      <c r="K312" s="232">
        <v>4.3</v>
      </c>
      <c r="L312" s="232" t="s">
        <v>1053</v>
      </c>
    </row>
    <row r="313" spans="3:12">
      <c r="C313" s="232">
        <f t="shared" si="6"/>
        <v>23</v>
      </c>
      <c r="D313" s="232">
        <v>59</v>
      </c>
      <c r="E313" s="232">
        <v>49</v>
      </c>
      <c r="F313" s="232">
        <v>63</v>
      </c>
      <c r="G313" s="228">
        <v>89.9</v>
      </c>
      <c r="H313" s="232">
        <v>5.5</v>
      </c>
      <c r="I313" s="232">
        <v>3.3</v>
      </c>
      <c r="J313" s="232">
        <v>1</v>
      </c>
      <c r="K313" s="232">
        <v>4.3</v>
      </c>
      <c r="L313" s="232" t="s">
        <v>1053</v>
      </c>
    </row>
    <row r="314" spans="3:12">
      <c r="C314" s="232">
        <f t="shared" si="6"/>
        <v>24</v>
      </c>
      <c r="D314" s="228">
        <v>98</v>
      </c>
      <c r="E314" s="228">
        <v>59</v>
      </c>
      <c r="F314" s="232">
        <v>110</v>
      </c>
      <c r="G314" s="228">
        <v>55</v>
      </c>
      <c r="H314" s="232">
        <v>5.5</v>
      </c>
      <c r="I314" s="232">
        <v>3.3</v>
      </c>
      <c r="J314" s="232">
        <v>1</v>
      </c>
      <c r="K314" s="232">
        <v>4.3</v>
      </c>
      <c r="L314" s="232" t="s">
        <v>1053</v>
      </c>
    </row>
    <row r="315" spans="3:12">
      <c r="C315" s="232">
        <f t="shared" si="6"/>
        <v>25</v>
      </c>
      <c r="D315" s="232" t="s">
        <v>1535</v>
      </c>
      <c r="E315" s="232" t="s">
        <v>1536</v>
      </c>
      <c r="F315" s="232">
        <v>63</v>
      </c>
      <c r="G315" s="228">
        <v>25</v>
      </c>
      <c r="H315" s="232">
        <v>5.5</v>
      </c>
      <c r="I315" s="232">
        <v>3.3</v>
      </c>
      <c r="J315" s="232">
        <v>1</v>
      </c>
      <c r="K315" s="232">
        <v>4.3</v>
      </c>
      <c r="L315" s="232" t="s">
        <v>1053</v>
      </c>
    </row>
    <row r="316" spans="3:12">
      <c r="C316" s="232">
        <f t="shared" si="6"/>
        <v>26</v>
      </c>
      <c r="D316" s="228">
        <v>97</v>
      </c>
      <c r="E316" s="228">
        <v>95</v>
      </c>
      <c r="F316" s="232">
        <v>63</v>
      </c>
      <c r="G316" s="228">
        <v>73</v>
      </c>
      <c r="H316" s="232">
        <v>5.5</v>
      </c>
      <c r="I316" s="232">
        <v>3.3</v>
      </c>
      <c r="J316" s="232">
        <v>1</v>
      </c>
      <c r="K316" s="232">
        <v>4.3</v>
      </c>
      <c r="L316" s="232" t="s">
        <v>1053</v>
      </c>
    </row>
    <row r="317" spans="3:12">
      <c r="C317" s="232">
        <f t="shared" si="6"/>
        <v>27</v>
      </c>
      <c r="D317" s="232" t="s">
        <v>1537</v>
      </c>
      <c r="E317" s="232" t="s">
        <v>1538</v>
      </c>
      <c r="F317" s="232">
        <v>63</v>
      </c>
      <c r="G317" s="228">
        <v>80.099999999999994</v>
      </c>
      <c r="H317" s="232">
        <v>5.5</v>
      </c>
      <c r="I317" s="232">
        <v>3.3</v>
      </c>
      <c r="J317" s="232">
        <v>1</v>
      </c>
      <c r="K317" s="232">
        <v>4.3</v>
      </c>
      <c r="L317" s="232" t="s">
        <v>1053</v>
      </c>
    </row>
    <row r="318" spans="3:12">
      <c r="C318" s="232">
        <f t="shared" si="6"/>
        <v>28</v>
      </c>
      <c r="D318" s="228">
        <v>5</v>
      </c>
      <c r="E318" s="228">
        <v>7</v>
      </c>
      <c r="F318" s="228">
        <v>63</v>
      </c>
      <c r="G318" s="228">
        <v>154</v>
      </c>
      <c r="H318" s="232">
        <v>5.5</v>
      </c>
      <c r="I318" s="232">
        <v>3.3</v>
      </c>
      <c r="J318" s="232">
        <v>1</v>
      </c>
      <c r="K318" s="232">
        <v>4.3</v>
      </c>
      <c r="L318" s="232" t="s">
        <v>1053</v>
      </c>
    </row>
    <row r="319" spans="3:12">
      <c r="C319" s="232">
        <f t="shared" si="6"/>
        <v>29</v>
      </c>
      <c r="D319" s="228">
        <v>5</v>
      </c>
      <c r="E319" s="228">
        <v>8</v>
      </c>
      <c r="F319" s="228">
        <v>110</v>
      </c>
      <c r="G319" s="228">
        <v>30</v>
      </c>
      <c r="H319" s="232">
        <v>5.5</v>
      </c>
      <c r="I319" s="232">
        <v>3.3</v>
      </c>
      <c r="J319" s="232">
        <v>1</v>
      </c>
      <c r="K319" s="232">
        <v>4.3</v>
      </c>
      <c r="L319" s="232" t="s">
        <v>1053</v>
      </c>
    </row>
    <row r="320" spans="3:12">
      <c r="C320" s="232">
        <f t="shared" si="6"/>
        <v>30</v>
      </c>
      <c r="D320" s="232" t="s">
        <v>1539</v>
      </c>
      <c r="E320" s="232" t="s">
        <v>1540</v>
      </c>
      <c r="F320" s="228">
        <v>63</v>
      </c>
      <c r="G320" s="228">
        <v>69</v>
      </c>
      <c r="H320" s="232">
        <v>5.5</v>
      </c>
      <c r="I320" s="232">
        <v>3.3</v>
      </c>
      <c r="J320" s="232">
        <v>1</v>
      </c>
      <c r="K320" s="232">
        <v>4.3</v>
      </c>
      <c r="L320" s="232" t="s">
        <v>1053</v>
      </c>
    </row>
    <row r="321" spans="3:12">
      <c r="C321" s="232">
        <f t="shared" si="6"/>
        <v>31</v>
      </c>
      <c r="D321" s="232" t="s">
        <v>1507</v>
      </c>
      <c r="E321" s="232" t="s">
        <v>1541</v>
      </c>
      <c r="F321" s="228">
        <v>63</v>
      </c>
      <c r="G321" s="232">
        <f>4.1+8.4+5.8+2.1+3.9+8+8+29+3+13</f>
        <v>85.3</v>
      </c>
      <c r="H321" s="232">
        <v>5.5</v>
      </c>
      <c r="I321" s="232">
        <v>3.3</v>
      </c>
      <c r="J321" s="232">
        <v>1</v>
      </c>
      <c r="K321" s="232">
        <v>4.3</v>
      </c>
      <c r="L321" s="232" t="s">
        <v>1053</v>
      </c>
    </row>
    <row r="322" spans="3:12" ht="15.75">
      <c r="C322" s="208" t="s">
        <v>1055</v>
      </c>
      <c r="D322" s="208"/>
      <c r="E322" s="208"/>
      <c r="F322" s="208"/>
      <c r="G322" s="284" t="s">
        <v>1056</v>
      </c>
      <c r="H322" s="284"/>
      <c r="I322" s="284"/>
      <c r="J322" s="232"/>
      <c r="K322" s="232" t="s">
        <v>1057</v>
      </c>
      <c r="L322" s="232"/>
    </row>
    <row r="323" spans="3:12" ht="15.75">
      <c r="C323" s="283" t="s">
        <v>1058</v>
      </c>
      <c r="D323" s="283"/>
      <c r="E323" s="283"/>
      <c r="F323" s="283"/>
      <c r="G323" s="284" t="s">
        <v>1058</v>
      </c>
      <c r="H323" s="284"/>
      <c r="I323" s="284"/>
      <c r="J323" s="284"/>
      <c r="K323" s="284" t="s">
        <v>1058</v>
      </c>
      <c r="L323" s="284"/>
    </row>
    <row r="324" spans="3:12" ht="15.75">
      <c r="C324" s="283" t="s">
        <v>1059</v>
      </c>
      <c r="D324" s="283"/>
      <c r="E324" s="283"/>
      <c r="F324" s="283"/>
      <c r="G324" s="284" t="s">
        <v>1059</v>
      </c>
      <c r="H324" s="284"/>
      <c r="I324" s="284"/>
      <c r="J324" s="284"/>
      <c r="K324" s="284" t="s">
        <v>1059</v>
      </c>
      <c r="L324" s="284"/>
    </row>
    <row r="325" spans="3:12" ht="15.75">
      <c r="C325" s="283" t="s">
        <v>1060</v>
      </c>
      <c r="D325" s="283"/>
      <c r="E325" s="283"/>
      <c r="F325" s="283"/>
      <c r="G325" s="284" t="s">
        <v>1060</v>
      </c>
      <c r="H325" s="284"/>
      <c r="I325" s="284"/>
      <c r="J325" s="284"/>
      <c r="K325" s="284" t="s">
        <v>1060</v>
      </c>
      <c r="L325" s="284"/>
    </row>
  </sheetData>
  <mergeCells count="154">
    <mergeCell ref="C324:F324"/>
    <mergeCell ref="G324:J324"/>
    <mergeCell ref="K324:L324"/>
    <mergeCell ref="C325:F325"/>
    <mergeCell ref="G325:J325"/>
    <mergeCell ref="K325:L325"/>
    <mergeCell ref="C287:D287"/>
    <mergeCell ref="E287:L287"/>
    <mergeCell ref="C288:D288"/>
    <mergeCell ref="E288:L288"/>
    <mergeCell ref="C289:D289"/>
    <mergeCell ref="E289:J289"/>
    <mergeCell ref="G322:I322"/>
    <mergeCell ref="C323:F323"/>
    <mergeCell ref="G323:J323"/>
    <mergeCell ref="K323:L323"/>
    <mergeCell ref="C282:F282"/>
    <mergeCell ref="G282:J282"/>
    <mergeCell ref="K282:L282"/>
    <mergeCell ref="C284:D284"/>
    <mergeCell ref="E284:L284"/>
    <mergeCell ref="C285:D285"/>
    <mergeCell ref="E285:L285"/>
    <mergeCell ref="C286:D286"/>
    <mergeCell ref="E286:L286"/>
    <mergeCell ref="C252:D252"/>
    <mergeCell ref="E252:J252"/>
    <mergeCell ref="G279:I279"/>
    <mergeCell ref="C280:F280"/>
    <mergeCell ref="G280:J280"/>
    <mergeCell ref="K280:L280"/>
    <mergeCell ref="C281:F281"/>
    <mergeCell ref="G281:J281"/>
    <mergeCell ref="K281:L281"/>
    <mergeCell ref="C247:D247"/>
    <mergeCell ref="E247:L247"/>
    <mergeCell ref="C248:D248"/>
    <mergeCell ref="E248:L248"/>
    <mergeCell ref="C249:D249"/>
    <mergeCell ref="E249:L249"/>
    <mergeCell ref="C250:D250"/>
    <mergeCell ref="E250:L250"/>
    <mergeCell ref="C251:D251"/>
    <mergeCell ref="E251:L251"/>
    <mergeCell ref="C203:D203"/>
    <mergeCell ref="E203:J203"/>
    <mergeCell ref="C198:D198"/>
    <mergeCell ref="E198:L198"/>
    <mergeCell ref="C199:D199"/>
    <mergeCell ref="E199:L199"/>
    <mergeCell ref="C200:D200"/>
    <mergeCell ref="E200:L200"/>
    <mergeCell ref="C201:D201"/>
    <mergeCell ref="E201:L201"/>
    <mergeCell ref="C202:D202"/>
    <mergeCell ref="E202:L202"/>
    <mergeCell ref="C104:D104"/>
    <mergeCell ref="E104:J104"/>
    <mergeCell ref="C146:D146"/>
    <mergeCell ref="E146:L146"/>
    <mergeCell ref="C147:D147"/>
    <mergeCell ref="E147:L147"/>
    <mergeCell ref="C148:D148"/>
    <mergeCell ref="E148:L148"/>
    <mergeCell ref="C149:D149"/>
    <mergeCell ref="E149:L149"/>
    <mergeCell ref="C99:D99"/>
    <mergeCell ref="E99:L99"/>
    <mergeCell ref="C100:D100"/>
    <mergeCell ref="E100:L100"/>
    <mergeCell ref="C101:D101"/>
    <mergeCell ref="E101:L101"/>
    <mergeCell ref="C102:D102"/>
    <mergeCell ref="E102:L102"/>
    <mergeCell ref="C103:D103"/>
    <mergeCell ref="E103:L103"/>
    <mergeCell ref="C7:D7"/>
    <mergeCell ref="E7:J7"/>
    <mergeCell ref="C53:D53"/>
    <mergeCell ref="E53:L53"/>
    <mergeCell ref="C54:D54"/>
    <mergeCell ref="E54:L54"/>
    <mergeCell ref="C55:D55"/>
    <mergeCell ref="E55:L55"/>
    <mergeCell ref="C56:D56"/>
    <mergeCell ref="E56:L56"/>
    <mergeCell ref="C2:D2"/>
    <mergeCell ref="E2:L2"/>
    <mergeCell ref="C3:D3"/>
    <mergeCell ref="E3:L3"/>
    <mergeCell ref="C4:D4"/>
    <mergeCell ref="E4:L4"/>
    <mergeCell ref="C5:D5"/>
    <mergeCell ref="E5:L5"/>
    <mergeCell ref="C6:D6"/>
    <mergeCell ref="E6:L6"/>
    <mergeCell ref="K242:L242"/>
    <mergeCell ref="K243:L243"/>
    <mergeCell ref="K244:L244"/>
    <mergeCell ref="G241:I241"/>
    <mergeCell ref="G242:J242"/>
    <mergeCell ref="G243:J243"/>
    <mergeCell ref="G244:J244"/>
    <mergeCell ref="C242:F242"/>
    <mergeCell ref="C244:F244"/>
    <mergeCell ref="C243:F243"/>
    <mergeCell ref="K196:L196"/>
    <mergeCell ref="G141:I141"/>
    <mergeCell ref="C142:F142"/>
    <mergeCell ref="G142:J142"/>
    <mergeCell ref="K142:L142"/>
    <mergeCell ref="C143:F143"/>
    <mergeCell ref="G143:J143"/>
    <mergeCell ref="K143:L143"/>
    <mergeCell ref="C144:F144"/>
    <mergeCell ref="G144:J144"/>
    <mergeCell ref="K144:L144"/>
    <mergeCell ref="G193:I193"/>
    <mergeCell ref="C194:F194"/>
    <mergeCell ref="G194:J194"/>
    <mergeCell ref="K194:L194"/>
    <mergeCell ref="C195:F195"/>
    <mergeCell ref="G195:J195"/>
    <mergeCell ref="K195:L195"/>
    <mergeCell ref="C150:D150"/>
    <mergeCell ref="E150:L150"/>
    <mergeCell ref="C151:D151"/>
    <mergeCell ref="E151:J151"/>
    <mergeCell ref="C196:F196"/>
    <mergeCell ref="G196:J196"/>
    <mergeCell ref="K96:L96"/>
    <mergeCell ref="G48:I48"/>
    <mergeCell ref="C49:F49"/>
    <mergeCell ref="G49:J49"/>
    <mergeCell ref="K49:L49"/>
    <mergeCell ref="C50:F50"/>
    <mergeCell ref="G50:J50"/>
    <mergeCell ref="K50:L50"/>
    <mergeCell ref="C51:F51"/>
    <mergeCell ref="G51:J51"/>
    <mergeCell ref="K51:L51"/>
    <mergeCell ref="G93:I93"/>
    <mergeCell ref="C94:F94"/>
    <mergeCell ref="G94:J94"/>
    <mergeCell ref="K94:L94"/>
    <mergeCell ref="C95:F95"/>
    <mergeCell ref="G95:J95"/>
    <mergeCell ref="K95:L95"/>
    <mergeCell ref="C57:D57"/>
    <mergeCell ref="E57:L57"/>
    <mergeCell ref="C58:D58"/>
    <mergeCell ref="E58:J58"/>
    <mergeCell ref="C96:F96"/>
    <mergeCell ref="G96:J9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63"/>
  <sheetViews>
    <sheetView topLeftCell="B22" workbookViewId="0">
      <selection activeCell="B29" sqref="B29:K32"/>
    </sheetView>
  </sheetViews>
  <sheetFormatPr defaultRowHeight="15"/>
  <cols>
    <col min="3" max="3" width="11.42578125" customWidth="1"/>
    <col min="4" max="4" width="17.42578125" customWidth="1"/>
    <col min="5" max="5" width="14.7109375" customWidth="1"/>
    <col min="6" max="6" width="14.28515625" customWidth="1"/>
    <col min="7" max="7" width="15" customWidth="1"/>
    <col min="8" max="8" width="21" customWidth="1"/>
    <col min="9" max="9" width="16.7109375" customWidth="1"/>
    <col min="10" max="10" width="13.42578125" customWidth="1"/>
    <col min="11" max="11" width="16.28515625" customWidth="1"/>
  </cols>
  <sheetData>
    <row r="3" spans="2:11" ht="18.75">
      <c r="B3" s="285" t="s">
        <v>1032</v>
      </c>
      <c r="C3" s="285"/>
      <c r="D3" s="285" t="s">
        <v>1033</v>
      </c>
      <c r="E3" s="285"/>
      <c r="F3" s="285"/>
      <c r="G3" s="285"/>
      <c r="H3" s="285"/>
      <c r="I3" s="285"/>
      <c r="J3" s="285"/>
      <c r="K3" s="285"/>
    </row>
    <row r="4" spans="2:11" ht="18.75">
      <c r="B4" s="285" t="s">
        <v>1034</v>
      </c>
      <c r="C4" s="285"/>
      <c r="D4" s="285" t="s">
        <v>1035</v>
      </c>
      <c r="E4" s="285"/>
      <c r="F4" s="285"/>
      <c r="G4" s="285"/>
      <c r="H4" s="285"/>
      <c r="I4" s="285"/>
      <c r="J4" s="285"/>
      <c r="K4" s="285"/>
    </row>
    <row r="5" spans="2:11" ht="18.75">
      <c r="B5" s="285" t="s">
        <v>1036</v>
      </c>
      <c r="C5" s="285"/>
      <c r="D5" s="285" t="s">
        <v>1037</v>
      </c>
      <c r="E5" s="285"/>
      <c r="F5" s="285"/>
      <c r="G5" s="285"/>
      <c r="H5" s="285"/>
      <c r="I5" s="285"/>
      <c r="J5" s="285"/>
      <c r="K5" s="285"/>
    </row>
    <row r="6" spans="2:11" ht="18.75">
      <c r="B6" s="285" t="s">
        <v>1038</v>
      </c>
      <c r="C6" s="285"/>
      <c r="D6" s="285" t="s">
        <v>1039</v>
      </c>
      <c r="E6" s="285"/>
      <c r="F6" s="285"/>
      <c r="G6" s="285"/>
      <c r="H6" s="285"/>
      <c r="I6" s="285"/>
      <c r="J6" s="285"/>
      <c r="K6" s="285"/>
    </row>
    <row r="7" spans="2:11" ht="18.75">
      <c r="B7" s="285" t="s">
        <v>1040</v>
      </c>
      <c r="C7" s="285"/>
      <c r="D7" s="285" t="s">
        <v>1041</v>
      </c>
      <c r="E7" s="285"/>
      <c r="F7" s="285"/>
      <c r="G7" s="285"/>
      <c r="H7" s="285"/>
      <c r="I7" s="285"/>
      <c r="J7" s="285"/>
      <c r="K7" s="285"/>
    </row>
    <row r="8" spans="2:11" ht="18.75">
      <c r="B8" s="285" t="s">
        <v>1042</v>
      </c>
      <c r="C8" s="285"/>
      <c r="D8" s="285" t="s">
        <v>1570</v>
      </c>
      <c r="E8" s="285"/>
      <c r="F8" s="285"/>
      <c r="G8" s="285"/>
      <c r="H8" s="285"/>
      <c r="I8" s="285"/>
      <c r="J8" s="233" t="s">
        <v>1108</v>
      </c>
      <c r="K8" s="233"/>
    </row>
    <row r="9" spans="2:11" ht="45">
      <c r="B9" s="229" t="s">
        <v>1044</v>
      </c>
      <c r="C9" s="229" t="s">
        <v>69</v>
      </c>
      <c r="D9" s="229" t="s">
        <v>70</v>
      </c>
      <c r="E9" s="229" t="s">
        <v>1045</v>
      </c>
      <c r="F9" s="229" t="s">
        <v>1046</v>
      </c>
      <c r="G9" s="229" t="s">
        <v>1047</v>
      </c>
      <c r="H9" s="229" t="s">
        <v>1048</v>
      </c>
      <c r="I9" s="132" t="s">
        <v>1049</v>
      </c>
      <c r="J9" s="133" t="s">
        <v>56</v>
      </c>
      <c r="K9" s="229" t="s">
        <v>1050</v>
      </c>
    </row>
    <row r="10" spans="2:11">
      <c r="B10" s="238">
        <v>1</v>
      </c>
      <c r="C10" s="238" t="s">
        <v>193</v>
      </c>
      <c r="D10" s="238" t="s">
        <v>176</v>
      </c>
      <c r="E10" s="238">
        <v>200</v>
      </c>
      <c r="F10" s="238">
        <v>1502.2</v>
      </c>
      <c r="G10" s="238">
        <v>6</v>
      </c>
      <c r="H10" s="238">
        <v>3</v>
      </c>
      <c r="I10" s="238">
        <v>1</v>
      </c>
      <c r="J10" s="238">
        <v>4</v>
      </c>
      <c r="K10" s="238" t="s">
        <v>1053</v>
      </c>
    </row>
    <row r="11" spans="2:11">
      <c r="B11" s="238">
        <f>1+B10</f>
        <v>2</v>
      </c>
      <c r="C11" s="232" t="s">
        <v>193</v>
      </c>
      <c r="D11" s="232" t="s">
        <v>176</v>
      </c>
      <c r="E11" s="232">
        <v>200</v>
      </c>
      <c r="F11" s="232">
        <v>7.8</v>
      </c>
      <c r="G11" s="238">
        <v>6</v>
      </c>
      <c r="H11" s="238">
        <v>3</v>
      </c>
      <c r="I11" s="238">
        <v>1</v>
      </c>
      <c r="J11" s="238">
        <v>4</v>
      </c>
      <c r="K11" s="238" t="s">
        <v>1053</v>
      </c>
    </row>
    <row r="12" spans="2:11">
      <c r="B12" s="238">
        <f t="shared" ref="B12:B28" si="0">1+B11</f>
        <v>3</v>
      </c>
      <c r="C12" s="238" t="s">
        <v>221</v>
      </c>
      <c r="D12" s="238" t="s">
        <v>226</v>
      </c>
      <c r="E12" s="238">
        <v>63</v>
      </c>
      <c r="F12" s="238">
        <v>215</v>
      </c>
      <c r="G12" s="238">
        <v>6</v>
      </c>
      <c r="H12" s="238">
        <v>3</v>
      </c>
      <c r="I12" s="238">
        <v>1</v>
      </c>
      <c r="J12" s="238">
        <v>4</v>
      </c>
      <c r="K12" s="238" t="s">
        <v>1053</v>
      </c>
    </row>
    <row r="13" spans="2:11">
      <c r="B13" s="238">
        <f t="shared" si="0"/>
        <v>4</v>
      </c>
      <c r="C13" s="238" t="s">
        <v>861</v>
      </c>
      <c r="D13" s="238" t="s">
        <v>227</v>
      </c>
      <c r="E13" s="238">
        <v>63</v>
      </c>
      <c r="F13" s="238">
        <v>5</v>
      </c>
      <c r="G13" s="238">
        <v>6</v>
      </c>
      <c r="H13" s="238">
        <v>3</v>
      </c>
      <c r="I13" s="238">
        <v>1</v>
      </c>
      <c r="J13" s="238">
        <v>4</v>
      </c>
      <c r="K13" s="238" t="s">
        <v>1053</v>
      </c>
    </row>
    <row r="14" spans="2:11">
      <c r="B14" s="238">
        <f t="shared" si="0"/>
        <v>5</v>
      </c>
      <c r="C14" s="238" t="s">
        <v>467</v>
      </c>
      <c r="D14" s="238">
        <v>92</v>
      </c>
      <c r="E14" s="238">
        <v>63</v>
      </c>
      <c r="F14" s="238">
        <v>7</v>
      </c>
      <c r="G14" s="238">
        <v>6</v>
      </c>
      <c r="H14" s="238">
        <v>3</v>
      </c>
      <c r="I14" s="238">
        <v>1</v>
      </c>
      <c r="J14" s="238">
        <v>4</v>
      </c>
      <c r="K14" s="238" t="s">
        <v>1053</v>
      </c>
    </row>
    <row r="15" spans="2:11">
      <c r="B15" s="238">
        <f t="shared" si="0"/>
        <v>6</v>
      </c>
      <c r="C15" s="238" t="s">
        <v>221</v>
      </c>
      <c r="D15" s="238" t="s">
        <v>943</v>
      </c>
      <c r="E15" s="238">
        <v>63</v>
      </c>
      <c r="F15" s="238">
        <v>83.3</v>
      </c>
      <c r="G15" s="238">
        <v>6</v>
      </c>
      <c r="H15" s="238">
        <v>3</v>
      </c>
      <c r="I15" s="238">
        <v>1</v>
      </c>
      <c r="J15" s="238">
        <v>4</v>
      </c>
      <c r="K15" s="238" t="s">
        <v>1053</v>
      </c>
    </row>
    <row r="16" spans="2:11">
      <c r="B16" s="238">
        <f t="shared" si="0"/>
        <v>7</v>
      </c>
      <c r="C16" s="238" t="s">
        <v>933</v>
      </c>
      <c r="D16" s="238" t="s">
        <v>191</v>
      </c>
      <c r="E16" s="238">
        <v>63</v>
      </c>
      <c r="F16" s="238">
        <v>65</v>
      </c>
      <c r="G16" s="238">
        <v>6</v>
      </c>
      <c r="H16" s="238">
        <v>3</v>
      </c>
      <c r="I16" s="238">
        <v>1</v>
      </c>
      <c r="J16" s="238">
        <v>4</v>
      </c>
      <c r="K16" s="238" t="s">
        <v>1053</v>
      </c>
    </row>
    <row r="17" spans="2:11">
      <c r="B17" s="238">
        <f t="shared" si="0"/>
        <v>8</v>
      </c>
      <c r="C17" s="238" t="s">
        <v>933</v>
      </c>
      <c r="D17" s="238" t="s">
        <v>915</v>
      </c>
      <c r="E17" s="238">
        <v>63</v>
      </c>
      <c r="F17" s="238">
        <v>26.8</v>
      </c>
      <c r="G17" s="238">
        <v>6</v>
      </c>
      <c r="H17" s="238">
        <v>3</v>
      </c>
      <c r="I17" s="238">
        <v>1</v>
      </c>
      <c r="J17" s="238">
        <v>4</v>
      </c>
      <c r="K17" s="238" t="s">
        <v>1053</v>
      </c>
    </row>
    <row r="18" spans="2:11">
      <c r="B18" s="238">
        <f t="shared" si="0"/>
        <v>9</v>
      </c>
      <c r="C18" s="238" t="s">
        <v>900</v>
      </c>
      <c r="D18" s="238" t="s">
        <v>915</v>
      </c>
      <c r="E18" s="238">
        <v>63</v>
      </c>
      <c r="F18" s="238">
        <v>53</v>
      </c>
      <c r="G18" s="238">
        <v>6</v>
      </c>
      <c r="H18" s="238">
        <v>3</v>
      </c>
      <c r="I18" s="238">
        <v>1</v>
      </c>
      <c r="J18" s="238">
        <v>4</v>
      </c>
      <c r="K18" s="238" t="s">
        <v>1053</v>
      </c>
    </row>
    <row r="19" spans="2:11">
      <c r="B19" s="238">
        <f t="shared" si="0"/>
        <v>10</v>
      </c>
      <c r="C19" s="238" t="s">
        <v>915</v>
      </c>
      <c r="D19" s="238" t="s">
        <v>865</v>
      </c>
      <c r="E19" s="238">
        <v>63</v>
      </c>
      <c r="F19" s="238">
        <v>76.2</v>
      </c>
      <c r="G19" s="238">
        <v>6</v>
      </c>
      <c r="H19" s="238">
        <v>3</v>
      </c>
      <c r="I19" s="238">
        <v>1</v>
      </c>
      <c r="J19" s="238">
        <v>4</v>
      </c>
      <c r="K19" s="238" t="s">
        <v>1053</v>
      </c>
    </row>
    <row r="20" spans="2:11">
      <c r="B20" s="238">
        <f t="shared" si="0"/>
        <v>11</v>
      </c>
      <c r="C20" s="238" t="s">
        <v>915</v>
      </c>
      <c r="D20" s="238" t="s">
        <v>865</v>
      </c>
      <c r="E20" s="238">
        <v>63</v>
      </c>
      <c r="F20" s="238">
        <v>5</v>
      </c>
      <c r="G20" s="238">
        <v>6</v>
      </c>
      <c r="H20" s="238">
        <v>3</v>
      </c>
      <c r="I20" s="238">
        <v>1</v>
      </c>
      <c r="J20" s="238">
        <v>4</v>
      </c>
      <c r="K20" s="238" t="s">
        <v>1053</v>
      </c>
    </row>
    <row r="21" spans="2:11">
      <c r="B21" s="238">
        <f t="shared" si="0"/>
        <v>12</v>
      </c>
      <c r="C21" s="238" t="s">
        <v>467</v>
      </c>
      <c r="D21" s="238" t="s">
        <v>927</v>
      </c>
      <c r="E21" s="238">
        <v>63</v>
      </c>
      <c r="F21" s="238">
        <v>5</v>
      </c>
      <c r="G21" s="238">
        <v>6</v>
      </c>
      <c r="H21" s="238">
        <v>3</v>
      </c>
      <c r="I21" s="238">
        <v>1</v>
      </c>
      <c r="J21" s="238">
        <v>4</v>
      </c>
      <c r="K21" s="238" t="s">
        <v>1053</v>
      </c>
    </row>
    <row r="22" spans="2:11">
      <c r="B22" s="238">
        <f t="shared" si="0"/>
        <v>13</v>
      </c>
      <c r="C22" s="238" t="s">
        <v>467</v>
      </c>
      <c r="D22" s="238" t="s">
        <v>865</v>
      </c>
      <c r="E22" s="238">
        <v>63</v>
      </c>
      <c r="F22" s="238">
        <v>7</v>
      </c>
      <c r="G22" s="238">
        <v>6</v>
      </c>
      <c r="H22" s="238">
        <v>3</v>
      </c>
      <c r="I22" s="238">
        <v>1</v>
      </c>
      <c r="J22" s="238">
        <v>4</v>
      </c>
      <c r="K22" s="238" t="s">
        <v>1053</v>
      </c>
    </row>
    <row r="23" spans="2:11">
      <c r="B23" s="238">
        <f t="shared" si="0"/>
        <v>14</v>
      </c>
      <c r="C23" s="238" t="s">
        <v>1461</v>
      </c>
      <c r="D23" s="238" t="s">
        <v>179</v>
      </c>
      <c r="E23" s="238">
        <v>63</v>
      </c>
      <c r="F23" s="238">
        <v>208.3</v>
      </c>
      <c r="G23" s="238">
        <v>6</v>
      </c>
      <c r="H23" s="238">
        <v>3</v>
      </c>
      <c r="I23" s="238">
        <v>1</v>
      </c>
      <c r="J23" s="238">
        <v>4</v>
      </c>
      <c r="K23" s="238" t="s">
        <v>1053</v>
      </c>
    </row>
    <row r="24" spans="2:11">
      <c r="B24" s="238">
        <f t="shared" si="0"/>
        <v>15</v>
      </c>
      <c r="C24" s="238" t="s">
        <v>187</v>
      </c>
      <c r="D24" s="238" t="s">
        <v>873</v>
      </c>
      <c r="E24" s="238">
        <v>63</v>
      </c>
      <c r="F24" s="238">
        <v>94.6</v>
      </c>
      <c r="G24" s="238">
        <v>6</v>
      </c>
      <c r="H24" s="238">
        <v>3</v>
      </c>
      <c r="I24" s="238">
        <v>1</v>
      </c>
      <c r="J24" s="238">
        <v>4</v>
      </c>
      <c r="K24" s="238" t="s">
        <v>1053</v>
      </c>
    </row>
    <row r="25" spans="2:11">
      <c r="B25" s="238">
        <f t="shared" si="0"/>
        <v>16</v>
      </c>
      <c r="C25" s="238" t="s">
        <v>875</v>
      </c>
      <c r="D25" s="238" t="s">
        <v>199</v>
      </c>
      <c r="E25" s="238">
        <v>63</v>
      </c>
      <c r="F25" s="238">
        <v>6</v>
      </c>
      <c r="G25" s="238">
        <v>6</v>
      </c>
      <c r="H25" s="238">
        <v>3</v>
      </c>
      <c r="I25" s="238">
        <v>1</v>
      </c>
      <c r="J25" s="238">
        <v>4</v>
      </c>
      <c r="K25" s="238" t="s">
        <v>1053</v>
      </c>
    </row>
    <row r="26" spans="2:11">
      <c r="B26" s="238">
        <f t="shared" si="0"/>
        <v>17</v>
      </c>
      <c r="C26" s="238" t="s">
        <v>875</v>
      </c>
      <c r="D26" s="238" t="s">
        <v>199</v>
      </c>
      <c r="E26" s="238">
        <v>63</v>
      </c>
      <c r="F26" s="238">
        <v>76</v>
      </c>
      <c r="G26" s="238">
        <v>6</v>
      </c>
      <c r="H26" s="238">
        <v>3</v>
      </c>
      <c r="I26" s="238">
        <v>1</v>
      </c>
      <c r="J26" s="238">
        <v>4</v>
      </c>
      <c r="K26" s="238" t="s">
        <v>1053</v>
      </c>
    </row>
    <row r="27" spans="2:11">
      <c r="B27" s="238">
        <f t="shared" si="0"/>
        <v>18</v>
      </c>
      <c r="C27" s="238" t="s">
        <v>879</v>
      </c>
      <c r="D27" s="238" t="s">
        <v>193</v>
      </c>
      <c r="E27" s="238">
        <v>63</v>
      </c>
      <c r="F27" s="238">
        <v>815.3</v>
      </c>
      <c r="G27" s="238">
        <v>6</v>
      </c>
      <c r="H27" s="238">
        <v>3</v>
      </c>
      <c r="I27" s="238">
        <v>1</v>
      </c>
      <c r="J27" s="238">
        <v>4</v>
      </c>
      <c r="K27" s="238" t="s">
        <v>1053</v>
      </c>
    </row>
    <row r="28" spans="2:11">
      <c r="B28" s="238">
        <f t="shared" si="0"/>
        <v>19</v>
      </c>
      <c r="C28" s="238" t="s">
        <v>879</v>
      </c>
      <c r="D28" s="238" t="s">
        <v>926</v>
      </c>
      <c r="E28" s="238">
        <v>63</v>
      </c>
      <c r="F28" s="238">
        <v>46.3</v>
      </c>
      <c r="G28" s="238">
        <v>6</v>
      </c>
      <c r="H28" s="238">
        <v>3</v>
      </c>
      <c r="I28" s="238">
        <v>1</v>
      </c>
      <c r="J28" s="238">
        <v>4</v>
      </c>
      <c r="K28" s="238" t="s">
        <v>1053</v>
      </c>
    </row>
    <row r="29" spans="2:11" ht="15.75">
      <c r="B29" s="208" t="s">
        <v>1055</v>
      </c>
      <c r="C29" s="208"/>
      <c r="D29" s="208"/>
      <c r="E29" s="208"/>
      <c r="F29" s="284" t="s">
        <v>1056</v>
      </c>
      <c r="G29" s="284"/>
      <c r="H29" s="284"/>
      <c r="I29" s="238"/>
      <c r="J29" s="238" t="s">
        <v>1057</v>
      </c>
      <c r="K29" s="238"/>
    </row>
    <row r="30" spans="2:11" ht="15.75">
      <c r="B30" s="283" t="s">
        <v>1058</v>
      </c>
      <c r="C30" s="283"/>
      <c r="D30" s="283"/>
      <c r="E30" s="283"/>
      <c r="F30" s="284" t="s">
        <v>1058</v>
      </c>
      <c r="G30" s="284"/>
      <c r="H30" s="284"/>
      <c r="I30" s="284"/>
      <c r="J30" s="284" t="s">
        <v>1058</v>
      </c>
      <c r="K30" s="284"/>
    </row>
    <row r="31" spans="2:11" ht="15.75">
      <c r="B31" s="283" t="s">
        <v>1059</v>
      </c>
      <c r="C31" s="283"/>
      <c r="D31" s="283"/>
      <c r="E31" s="283"/>
      <c r="F31" s="284" t="s">
        <v>1059</v>
      </c>
      <c r="G31" s="284"/>
      <c r="H31" s="284"/>
      <c r="I31" s="284"/>
      <c r="J31" s="284" t="s">
        <v>1059</v>
      </c>
      <c r="K31" s="284"/>
    </row>
    <row r="32" spans="2:11" ht="15.75">
      <c r="B32" s="283" t="s">
        <v>1060</v>
      </c>
      <c r="C32" s="283"/>
      <c r="D32" s="283"/>
      <c r="E32" s="283"/>
      <c r="F32" s="284" t="s">
        <v>1060</v>
      </c>
      <c r="G32" s="284"/>
      <c r="H32" s="284"/>
      <c r="I32" s="284"/>
      <c r="J32" s="284" t="s">
        <v>1060</v>
      </c>
      <c r="K32" s="284"/>
    </row>
    <row r="35" spans="2:11" ht="18.75">
      <c r="B35" s="285" t="s">
        <v>1032</v>
      </c>
      <c r="C35" s="285"/>
      <c r="D35" s="285" t="s">
        <v>1033</v>
      </c>
      <c r="E35" s="285"/>
      <c r="F35" s="285"/>
      <c r="G35" s="285"/>
      <c r="H35" s="285"/>
      <c r="I35" s="285"/>
      <c r="J35" s="285"/>
      <c r="K35" s="285"/>
    </row>
    <row r="36" spans="2:11" ht="18.75">
      <c r="B36" s="285" t="s">
        <v>1034</v>
      </c>
      <c r="C36" s="285"/>
      <c r="D36" s="285" t="s">
        <v>1035</v>
      </c>
      <c r="E36" s="285"/>
      <c r="F36" s="285"/>
      <c r="G36" s="285"/>
      <c r="H36" s="285"/>
      <c r="I36" s="285"/>
      <c r="J36" s="285"/>
      <c r="K36" s="285"/>
    </row>
    <row r="37" spans="2:11" ht="18.75">
      <c r="B37" s="285" t="s">
        <v>1036</v>
      </c>
      <c r="C37" s="285"/>
      <c r="D37" s="285" t="s">
        <v>1037</v>
      </c>
      <c r="E37" s="285"/>
      <c r="F37" s="285"/>
      <c r="G37" s="285"/>
      <c r="H37" s="285"/>
      <c r="I37" s="285"/>
      <c r="J37" s="285"/>
      <c r="K37" s="285"/>
    </row>
    <row r="38" spans="2:11" ht="18.75">
      <c r="B38" s="285" t="s">
        <v>1038</v>
      </c>
      <c r="C38" s="285"/>
      <c r="D38" s="285" t="s">
        <v>1039</v>
      </c>
      <c r="E38" s="285"/>
      <c r="F38" s="285"/>
      <c r="G38" s="285"/>
      <c r="H38" s="285"/>
      <c r="I38" s="285"/>
      <c r="J38" s="285"/>
      <c r="K38" s="285"/>
    </row>
    <row r="39" spans="2:11" ht="18.75">
      <c r="B39" s="285" t="s">
        <v>1040</v>
      </c>
      <c r="C39" s="285"/>
      <c r="D39" s="285" t="s">
        <v>1041</v>
      </c>
      <c r="E39" s="285"/>
      <c r="F39" s="285"/>
      <c r="G39" s="285"/>
      <c r="H39" s="285"/>
      <c r="I39" s="285"/>
      <c r="J39" s="285"/>
      <c r="K39" s="285"/>
    </row>
    <row r="40" spans="2:11" ht="18.75">
      <c r="B40" s="285" t="s">
        <v>1042</v>
      </c>
      <c r="C40" s="285"/>
      <c r="D40" s="285" t="s">
        <v>1570</v>
      </c>
      <c r="E40" s="285"/>
      <c r="F40" s="285"/>
      <c r="G40" s="285"/>
      <c r="H40" s="285"/>
      <c r="I40" s="285"/>
      <c r="J40" s="237" t="s">
        <v>1108</v>
      </c>
      <c r="K40" s="237"/>
    </row>
    <row r="41" spans="2:11" ht="45">
      <c r="B41" s="234" t="s">
        <v>1044</v>
      </c>
      <c r="C41" s="234" t="s">
        <v>69</v>
      </c>
      <c r="D41" s="234" t="s">
        <v>70</v>
      </c>
      <c r="E41" s="234" t="s">
        <v>1045</v>
      </c>
      <c r="F41" s="234" t="s">
        <v>1046</v>
      </c>
      <c r="G41" s="234" t="s">
        <v>1047</v>
      </c>
      <c r="H41" s="234" t="s">
        <v>1048</v>
      </c>
      <c r="I41" s="132" t="s">
        <v>1049</v>
      </c>
      <c r="J41" s="133" t="s">
        <v>56</v>
      </c>
      <c r="K41" s="234" t="s">
        <v>1050</v>
      </c>
    </row>
    <row r="42" spans="2:11">
      <c r="B42">
        <v>1</v>
      </c>
      <c r="C42" s="232" t="s">
        <v>868</v>
      </c>
      <c r="D42" s="232" t="s">
        <v>193</v>
      </c>
      <c r="E42" s="232">
        <v>160</v>
      </c>
      <c r="F42" s="232">
        <v>625</v>
      </c>
      <c r="G42" s="238">
        <v>5.5</v>
      </c>
      <c r="H42" s="228">
        <v>3</v>
      </c>
      <c r="I42" s="228">
        <v>1</v>
      </c>
      <c r="J42" s="228">
        <v>4</v>
      </c>
      <c r="K42" s="238" t="s">
        <v>1053</v>
      </c>
    </row>
    <row r="43" spans="2:11">
      <c r="B43" s="238">
        <f>1+B42</f>
        <v>2</v>
      </c>
      <c r="C43" s="232" t="s">
        <v>842</v>
      </c>
      <c r="D43" s="232" t="s">
        <v>903</v>
      </c>
      <c r="E43" s="232">
        <v>140</v>
      </c>
      <c r="F43" s="232">
        <v>231.3</v>
      </c>
      <c r="G43" s="238">
        <v>5.5</v>
      </c>
      <c r="H43" s="228">
        <v>3</v>
      </c>
      <c r="I43" s="228">
        <v>1</v>
      </c>
      <c r="J43" s="228">
        <v>4</v>
      </c>
      <c r="K43" s="238" t="s">
        <v>1053</v>
      </c>
    </row>
    <row r="44" spans="2:11">
      <c r="B44" s="238">
        <f t="shared" ref="B44:B74" si="1">1+B43</f>
        <v>3</v>
      </c>
      <c r="C44" s="232" t="s">
        <v>903</v>
      </c>
      <c r="D44" s="232" t="s">
        <v>921</v>
      </c>
      <c r="E44" s="232">
        <v>140</v>
      </c>
      <c r="F44" s="232">
        <v>10</v>
      </c>
      <c r="G44" s="238">
        <v>5.5</v>
      </c>
      <c r="H44" s="228">
        <v>3</v>
      </c>
      <c r="I44" s="228">
        <v>1</v>
      </c>
      <c r="J44" s="228">
        <v>4</v>
      </c>
      <c r="K44" s="238" t="s">
        <v>1053</v>
      </c>
    </row>
    <row r="45" spans="2:11">
      <c r="B45" s="238">
        <f t="shared" si="1"/>
        <v>4</v>
      </c>
      <c r="C45" s="232" t="s">
        <v>921</v>
      </c>
      <c r="D45" s="232" t="s">
        <v>868</v>
      </c>
      <c r="E45" s="232">
        <v>140</v>
      </c>
      <c r="F45" s="232">
        <v>338</v>
      </c>
      <c r="G45" s="238">
        <v>5.5</v>
      </c>
      <c r="H45" s="228">
        <v>3</v>
      </c>
      <c r="I45" s="228">
        <v>1</v>
      </c>
      <c r="J45" s="228">
        <v>4</v>
      </c>
      <c r="K45" s="238" t="s">
        <v>1053</v>
      </c>
    </row>
    <row r="46" spans="2:11">
      <c r="B46" s="238">
        <f t="shared" si="1"/>
        <v>5</v>
      </c>
      <c r="C46" s="232" t="s">
        <v>868</v>
      </c>
      <c r="D46" s="232" t="s">
        <v>1461</v>
      </c>
      <c r="E46" s="232">
        <v>125</v>
      </c>
      <c r="F46" s="232">
        <v>129.69999999999999</v>
      </c>
      <c r="G46" s="238">
        <v>5.5</v>
      </c>
      <c r="H46" s="228">
        <v>3</v>
      </c>
      <c r="I46" s="228">
        <v>1</v>
      </c>
      <c r="J46" s="228">
        <v>4</v>
      </c>
      <c r="K46" s="238" t="s">
        <v>1053</v>
      </c>
    </row>
    <row r="47" spans="2:11">
      <c r="B47" s="238">
        <f t="shared" si="1"/>
        <v>6</v>
      </c>
      <c r="C47" s="232" t="s">
        <v>1461</v>
      </c>
      <c r="D47" s="232" t="s">
        <v>221</v>
      </c>
      <c r="E47" s="232">
        <v>125</v>
      </c>
      <c r="F47" s="232">
        <v>111.8</v>
      </c>
      <c r="G47" s="238">
        <v>5.5</v>
      </c>
      <c r="H47" s="228">
        <v>3</v>
      </c>
      <c r="I47" s="228">
        <v>1</v>
      </c>
      <c r="J47" s="228">
        <v>4</v>
      </c>
      <c r="K47" s="238" t="s">
        <v>1053</v>
      </c>
    </row>
    <row r="48" spans="2:11">
      <c r="B48" s="238">
        <f t="shared" si="1"/>
        <v>7</v>
      </c>
      <c r="C48" s="232" t="s">
        <v>880</v>
      </c>
      <c r="D48" s="232" t="s">
        <v>1542</v>
      </c>
      <c r="E48" s="232">
        <v>63</v>
      </c>
      <c r="F48" s="232">
        <v>112.3</v>
      </c>
      <c r="G48" s="238">
        <v>5.5</v>
      </c>
      <c r="H48" s="228">
        <v>3</v>
      </c>
      <c r="I48" s="228">
        <v>1</v>
      </c>
      <c r="J48" s="228">
        <v>4</v>
      </c>
      <c r="K48" s="238" t="s">
        <v>1053</v>
      </c>
    </row>
    <row r="49" spans="2:11">
      <c r="B49" s="238">
        <f t="shared" si="1"/>
        <v>8</v>
      </c>
      <c r="C49" s="232" t="s">
        <v>166</v>
      </c>
      <c r="D49" s="232" t="s">
        <v>1542</v>
      </c>
      <c r="E49" s="232">
        <v>63</v>
      </c>
      <c r="F49" s="232">
        <v>161</v>
      </c>
      <c r="G49" s="238">
        <v>5.5</v>
      </c>
      <c r="H49" s="228">
        <v>3</v>
      </c>
      <c r="I49" s="228">
        <v>1</v>
      </c>
      <c r="J49" s="228">
        <v>4</v>
      </c>
      <c r="K49" s="238" t="s">
        <v>1053</v>
      </c>
    </row>
    <row r="50" spans="2:11">
      <c r="B50" s="238">
        <f t="shared" si="1"/>
        <v>9</v>
      </c>
      <c r="C50" s="232" t="s">
        <v>258</v>
      </c>
      <c r="D50" s="232" t="s">
        <v>228</v>
      </c>
      <c r="E50" s="232">
        <v>63</v>
      </c>
      <c r="F50" s="232">
        <v>25</v>
      </c>
      <c r="G50" s="238">
        <v>5.5</v>
      </c>
      <c r="H50" s="228">
        <v>3</v>
      </c>
      <c r="I50" s="228">
        <v>1</v>
      </c>
      <c r="J50" s="228">
        <v>4</v>
      </c>
      <c r="K50" s="238" t="s">
        <v>1053</v>
      </c>
    </row>
    <row r="51" spans="2:11">
      <c r="B51" s="238">
        <f t="shared" si="1"/>
        <v>10</v>
      </c>
      <c r="C51" s="232" t="s">
        <v>228</v>
      </c>
      <c r="D51" s="232" t="s">
        <v>234</v>
      </c>
      <c r="E51" s="232">
        <v>63</v>
      </c>
      <c r="F51" s="232">
        <v>30</v>
      </c>
      <c r="G51" s="238">
        <v>5.5</v>
      </c>
      <c r="H51" s="228">
        <v>3</v>
      </c>
      <c r="I51" s="228">
        <v>1</v>
      </c>
      <c r="J51" s="228">
        <v>4</v>
      </c>
      <c r="K51" s="238" t="s">
        <v>1053</v>
      </c>
    </row>
    <row r="52" spans="2:11">
      <c r="B52" s="238">
        <f t="shared" si="1"/>
        <v>11</v>
      </c>
      <c r="C52" s="232" t="s">
        <v>228</v>
      </c>
      <c r="D52" s="232" t="s">
        <v>841</v>
      </c>
      <c r="E52" s="232">
        <v>63</v>
      </c>
      <c r="F52" s="232">
        <v>23.4</v>
      </c>
      <c r="G52" s="238">
        <v>5.5</v>
      </c>
      <c r="H52" s="228">
        <v>3</v>
      </c>
      <c r="I52" s="228">
        <v>1</v>
      </c>
      <c r="J52" s="228">
        <v>4</v>
      </c>
      <c r="K52" s="238" t="s">
        <v>1053</v>
      </c>
    </row>
    <row r="53" spans="2:11">
      <c r="B53" s="238">
        <f t="shared" si="1"/>
        <v>12</v>
      </c>
      <c r="C53" s="232" t="s">
        <v>1423</v>
      </c>
      <c r="D53" s="232" t="s">
        <v>1418</v>
      </c>
      <c r="E53" s="232">
        <v>63</v>
      </c>
      <c r="F53" s="232">
        <v>104.3</v>
      </c>
      <c r="G53" s="238">
        <v>5.5</v>
      </c>
      <c r="H53" s="228">
        <v>3</v>
      </c>
      <c r="I53" s="228">
        <v>1</v>
      </c>
      <c r="J53" s="228">
        <v>4</v>
      </c>
      <c r="K53" s="238" t="s">
        <v>1053</v>
      </c>
    </row>
    <row r="54" spans="2:11">
      <c r="B54" s="238">
        <f t="shared" si="1"/>
        <v>13</v>
      </c>
      <c r="C54" s="232" t="s">
        <v>1418</v>
      </c>
      <c r="D54" s="232" t="s">
        <v>914</v>
      </c>
      <c r="E54" s="232">
        <v>63</v>
      </c>
      <c r="F54" s="232">
        <v>53.2</v>
      </c>
      <c r="G54" s="238">
        <v>5.5</v>
      </c>
      <c r="H54" s="228">
        <v>3</v>
      </c>
      <c r="I54" s="228">
        <v>1</v>
      </c>
      <c r="J54" s="228">
        <v>4</v>
      </c>
      <c r="K54" s="238" t="s">
        <v>1053</v>
      </c>
    </row>
    <row r="55" spans="2:11">
      <c r="B55" s="238">
        <f t="shared" si="1"/>
        <v>14</v>
      </c>
      <c r="C55" s="232" t="s">
        <v>1418</v>
      </c>
      <c r="D55" s="232" t="s">
        <v>1449</v>
      </c>
      <c r="E55" s="232">
        <v>63</v>
      </c>
      <c r="F55" s="232">
        <v>123.2</v>
      </c>
      <c r="G55" s="238">
        <v>5.5</v>
      </c>
      <c r="H55" s="228">
        <v>3</v>
      </c>
      <c r="I55" s="228">
        <v>1</v>
      </c>
      <c r="J55" s="228">
        <v>4</v>
      </c>
      <c r="K55" s="238" t="s">
        <v>1053</v>
      </c>
    </row>
    <row r="56" spans="2:11">
      <c r="B56" s="238">
        <f t="shared" si="1"/>
        <v>15</v>
      </c>
      <c r="C56" s="232" t="s">
        <v>1449</v>
      </c>
      <c r="D56" s="232" t="s">
        <v>1543</v>
      </c>
      <c r="E56" s="232">
        <v>63</v>
      </c>
      <c r="F56" s="232">
        <v>40</v>
      </c>
      <c r="G56" s="238">
        <v>5.5</v>
      </c>
      <c r="H56" s="228">
        <v>3</v>
      </c>
      <c r="I56" s="228">
        <v>1</v>
      </c>
      <c r="J56" s="228">
        <v>4</v>
      </c>
      <c r="K56" s="238" t="s">
        <v>1053</v>
      </c>
    </row>
    <row r="57" spans="2:11">
      <c r="B57" s="238">
        <f t="shared" si="1"/>
        <v>16</v>
      </c>
      <c r="C57" s="232" t="s">
        <v>1449</v>
      </c>
      <c r="D57" s="232" t="s">
        <v>1543</v>
      </c>
      <c r="E57" s="232">
        <v>63</v>
      </c>
      <c r="F57" s="232">
        <v>11.1</v>
      </c>
      <c r="G57" s="238">
        <v>5.5</v>
      </c>
      <c r="H57" s="228">
        <v>3</v>
      </c>
      <c r="I57" s="228">
        <v>1</v>
      </c>
      <c r="J57" s="228">
        <v>4</v>
      </c>
      <c r="K57" s="238" t="s">
        <v>1053</v>
      </c>
    </row>
    <row r="58" spans="2:11">
      <c r="B58" s="238">
        <f t="shared" si="1"/>
        <v>17</v>
      </c>
      <c r="C58" s="232" t="s">
        <v>1449</v>
      </c>
      <c r="D58" s="232" t="s">
        <v>1544</v>
      </c>
      <c r="E58" s="232">
        <v>63</v>
      </c>
      <c r="F58" s="232">
        <v>186.8</v>
      </c>
      <c r="G58" s="238">
        <v>5.5</v>
      </c>
      <c r="H58" s="228">
        <v>3</v>
      </c>
      <c r="I58" s="228">
        <v>1</v>
      </c>
      <c r="J58" s="228">
        <v>4</v>
      </c>
      <c r="K58" s="238" t="s">
        <v>1053</v>
      </c>
    </row>
    <row r="59" spans="2:11">
      <c r="B59" s="238">
        <f t="shared" si="1"/>
        <v>18</v>
      </c>
      <c r="C59" s="232" t="s">
        <v>921</v>
      </c>
      <c r="D59" s="232" t="s">
        <v>1416</v>
      </c>
      <c r="E59" s="232">
        <v>63</v>
      </c>
      <c r="F59" s="232">
        <v>315.60000000000002</v>
      </c>
      <c r="G59" s="238">
        <v>5.5</v>
      </c>
      <c r="H59" s="228">
        <v>3</v>
      </c>
      <c r="I59" s="228">
        <v>1</v>
      </c>
      <c r="J59" s="228">
        <v>4</v>
      </c>
      <c r="K59" s="238" t="s">
        <v>1053</v>
      </c>
    </row>
    <row r="60" spans="2:11">
      <c r="B60" s="238">
        <f t="shared" si="1"/>
        <v>19</v>
      </c>
      <c r="C60" s="232" t="s">
        <v>844</v>
      </c>
      <c r="D60" s="232" t="s">
        <v>245</v>
      </c>
      <c r="E60" s="232">
        <v>63</v>
      </c>
      <c r="F60" s="232">
        <v>21.1</v>
      </c>
      <c r="G60" s="238">
        <v>5.5</v>
      </c>
      <c r="H60" s="228">
        <v>3</v>
      </c>
      <c r="I60" s="228">
        <v>1</v>
      </c>
      <c r="J60" s="228">
        <v>4</v>
      </c>
      <c r="K60" s="238" t="s">
        <v>1053</v>
      </c>
    </row>
    <row r="61" spans="2:11">
      <c r="B61" s="238">
        <f t="shared" si="1"/>
        <v>20</v>
      </c>
      <c r="C61" s="232" t="s">
        <v>210</v>
      </c>
      <c r="D61" s="232" t="s">
        <v>1078</v>
      </c>
      <c r="E61" s="232">
        <v>63</v>
      </c>
      <c r="F61" s="232">
        <v>30.2</v>
      </c>
      <c r="G61" s="238">
        <v>5.5</v>
      </c>
      <c r="H61" s="228">
        <v>3</v>
      </c>
      <c r="I61" s="228">
        <v>1</v>
      </c>
      <c r="J61" s="228">
        <v>4</v>
      </c>
      <c r="K61" s="238" t="s">
        <v>1053</v>
      </c>
    </row>
    <row r="62" spans="2:11">
      <c r="B62" s="238">
        <f t="shared" si="1"/>
        <v>21</v>
      </c>
      <c r="C62" s="232" t="s">
        <v>471</v>
      </c>
      <c r="D62" s="232" t="s">
        <v>210</v>
      </c>
      <c r="E62" s="232">
        <v>63</v>
      </c>
      <c r="F62" s="232">
        <v>27.2</v>
      </c>
      <c r="G62" s="238">
        <v>5.5</v>
      </c>
      <c r="H62" s="228">
        <v>3</v>
      </c>
      <c r="I62" s="228">
        <v>1</v>
      </c>
      <c r="J62" s="228">
        <v>4</v>
      </c>
      <c r="K62" s="238" t="s">
        <v>1053</v>
      </c>
    </row>
    <row r="63" spans="2:11">
      <c r="B63" s="238">
        <f t="shared" si="1"/>
        <v>22</v>
      </c>
      <c r="C63" s="232" t="s">
        <v>844</v>
      </c>
      <c r="D63" s="232" t="s">
        <v>855</v>
      </c>
      <c r="E63" s="232">
        <v>63</v>
      </c>
      <c r="F63" s="232">
        <v>20.5</v>
      </c>
      <c r="G63" s="238">
        <v>5.5</v>
      </c>
      <c r="H63" s="228">
        <v>3</v>
      </c>
      <c r="I63" s="228">
        <v>1</v>
      </c>
      <c r="J63" s="228">
        <v>4</v>
      </c>
      <c r="K63" s="238" t="s">
        <v>1053</v>
      </c>
    </row>
    <row r="64" spans="2:11">
      <c r="B64" s="238">
        <f t="shared" si="1"/>
        <v>23</v>
      </c>
      <c r="C64" s="232" t="s">
        <v>210</v>
      </c>
      <c r="D64" s="232" t="s">
        <v>223</v>
      </c>
      <c r="E64" s="232">
        <v>63</v>
      </c>
      <c r="F64" s="232">
        <v>24.7</v>
      </c>
      <c r="G64" s="238">
        <v>5.5</v>
      </c>
      <c r="H64" s="228">
        <v>3</v>
      </c>
      <c r="I64" s="228">
        <v>1</v>
      </c>
      <c r="J64" s="228">
        <v>4</v>
      </c>
      <c r="K64" s="238" t="s">
        <v>1053</v>
      </c>
    </row>
    <row r="65" spans="2:11">
      <c r="B65" s="238">
        <f t="shared" si="1"/>
        <v>24</v>
      </c>
      <c r="C65" s="232" t="s">
        <v>223</v>
      </c>
      <c r="D65" s="232" t="s">
        <v>213</v>
      </c>
      <c r="E65" s="232">
        <v>63</v>
      </c>
      <c r="F65" s="232">
        <v>54.5</v>
      </c>
      <c r="G65" s="238">
        <v>5.5</v>
      </c>
      <c r="H65" s="228">
        <v>3</v>
      </c>
      <c r="I65" s="228">
        <v>1</v>
      </c>
      <c r="J65" s="228">
        <v>4</v>
      </c>
      <c r="K65" s="238" t="s">
        <v>1053</v>
      </c>
    </row>
    <row r="66" spans="2:11">
      <c r="B66" s="238">
        <f t="shared" si="1"/>
        <v>25</v>
      </c>
      <c r="C66" s="232" t="s">
        <v>251</v>
      </c>
      <c r="D66" s="232" t="s">
        <v>213</v>
      </c>
      <c r="E66" s="232">
        <v>63</v>
      </c>
      <c r="F66" s="232">
        <v>48.5</v>
      </c>
      <c r="G66" s="238">
        <v>5.5</v>
      </c>
      <c r="H66" s="228">
        <v>3</v>
      </c>
      <c r="I66" s="228">
        <v>1</v>
      </c>
      <c r="J66" s="228">
        <v>4</v>
      </c>
      <c r="K66" s="238" t="s">
        <v>1053</v>
      </c>
    </row>
    <row r="67" spans="2:11">
      <c r="B67" s="238">
        <f t="shared" si="1"/>
        <v>26</v>
      </c>
      <c r="C67" s="232" t="s">
        <v>251</v>
      </c>
      <c r="D67" s="232" t="s">
        <v>853</v>
      </c>
      <c r="E67" s="232">
        <v>63</v>
      </c>
      <c r="F67" s="232">
        <v>46.8</v>
      </c>
      <c r="G67" s="238">
        <v>5.5</v>
      </c>
      <c r="H67" s="228">
        <v>3</v>
      </c>
      <c r="I67" s="228">
        <v>1</v>
      </c>
      <c r="J67" s="228">
        <v>4</v>
      </c>
      <c r="K67" s="238" t="s">
        <v>1053</v>
      </c>
    </row>
    <row r="68" spans="2:11">
      <c r="B68" s="238">
        <f t="shared" si="1"/>
        <v>27</v>
      </c>
      <c r="C68" s="232" t="s">
        <v>853</v>
      </c>
      <c r="D68" s="232" t="s">
        <v>200</v>
      </c>
      <c r="E68" s="232">
        <v>63</v>
      </c>
      <c r="F68" s="232">
        <v>41.5</v>
      </c>
      <c r="G68" s="238">
        <v>5.5</v>
      </c>
      <c r="H68" s="228">
        <v>3</v>
      </c>
      <c r="I68" s="228">
        <v>1</v>
      </c>
      <c r="J68" s="228">
        <v>4</v>
      </c>
      <c r="K68" s="238" t="s">
        <v>1053</v>
      </c>
    </row>
    <row r="69" spans="2:11">
      <c r="B69" s="238">
        <f t="shared" si="1"/>
        <v>28</v>
      </c>
      <c r="C69" s="232" t="s">
        <v>853</v>
      </c>
      <c r="D69" s="232" t="s">
        <v>849</v>
      </c>
      <c r="E69" s="232">
        <v>63</v>
      </c>
      <c r="F69" s="232">
        <v>62.6</v>
      </c>
      <c r="G69" s="238">
        <v>5.5</v>
      </c>
      <c r="H69" s="228">
        <v>3</v>
      </c>
      <c r="I69" s="228">
        <v>1</v>
      </c>
      <c r="J69" s="228">
        <v>4</v>
      </c>
      <c r="K69" s="238" t="s">
        <v>1053</v>
      </c>
    </row>
    <row r="70" spans="2:11">
      <c r="B70" s="238">
        <f t="shared" si="1"/>
        <v>29</v>
      </c>
      <c r="C70" s="232" t="s">
        <v>853</v>
      </c>
      <c r="D70" s="232" t="s">
        <v>849</v>
      </c>
      <c r="E70" s="232">
        <v>63</v>
      </c>
      <c r="F70" s="232">
        <v>34</v>
      </c>
      <c r="G70" s="238">
        <v>5.5</v>
      </c>
      <c r="H70" s="228">
        <v>3</v>
      </c>
      <c r="I70" s="228">
        <v>1</v>
      </c>
      <c r="J70" s="228">
        <v>4</v>
      </c>
      <c r="K70" s="238" t="s">
        <v>1053</v>
      </c>
    </row>
    <row r="71" spans="2:11">
      <c r="B71" s="238">
        <f t="shared" si="1"/>
        <v>30</v>
      </c>
      <c r="C71" s="232" t="s">
        <v>849</v>
      </c>
      <c r="D71" s="232" t="s">
        <v>1542</v>
      </c>
      <c r="E71" s="232">
        <v>63</v>
      </c>
      <c r="F71" s="232">
        <v>26</v>
      </c>
      <c r="G71" s="238">
        <v>5.5</v>
      </c>
      <c r="H71" s="228">
        <v>3</v>
      </c>
      <c r="I71" s="228">
        <v>1</v>
      </c>
      <c r="J71" s="228">
        <v>4</v>
      </c>
      <c r="K71" s="238" t="s">
        <v>1053</v>
      </c>
    </row>
    <row r="72" spans="2:11">
      <c r="B72" s="238">
        <f t="shared" si="1"/>
        <v>31</v>
      </c>
      <c r="C72" s="232" t="s">
        <v>1542</v>
      </c>
      <c r="D72" s="232" t="s">
        <v>853</v>
      </c>
      <c r="E72" s="232">
        <v>63</v>
      </c>
      <c r="F72" s="232">
        <v>71.3</v>
      </c>
      <c r="G72" s="238">
        <v>5.5</v>
      </c>
      <c r="H72" s="228">
        <v>3</v>
      </c>
      <c r="I72" s="228">
        <v>1</v>
      </c>
      <c r="J72" s="228">
        <v>4</v>
      </c>
      <c r="K72" s="238" t="s">
        <v>1053</v>
      </c>
    </row>
    <row r="73" spans="2:11">
      <c r="B73" s="238">
        <f t="shared" si="1"/>
        <v>32</v>
      </c>
      <c r="C73" s="232" t="s">
        <v>1542</v>
      </c>
      <c r="D73" s="232" t="s">
        <v>841</v>
      </c>
      <c r="E73" s="232">
        <v>63</v>
      </c>
      <c r="F73" s="232">
        <v>19</v>
      </c>
      <c r="G73" s="238">
        <v>5.5</v>
      </c>
      <c r="H73" s="228">
        <v>3</v>
      </c>
      <c r="I73" s="228">
        <v>1</v>
      </c>
      <c r="J73" s="228">
        <v>4</v>
      </c>
      <c r="K73" s="238" t="s">
        <v>1053</v>
      </c>
    </row>
    <row r="74" spans="2:11">
      <c r="B74" s="238">
        <f t="shared" si="1"/>
        <v>33</v>
      </c>
      <c r="C74" s="232" t="s">
        <v>841</v>
      </c>
      <c r="D74" s="232" t="s">
        <v>223</v>
      </c>
      <c r="E74" s="232">
        <v>63</v>
      </c>
      <c r="F74" s="232">
        <v>80.2</v>
      </c>
      <c r="G74" s="238">
        <v>5.5</v>
      </c>
      <c r="H74" s="228">
        <v>3</v>
      </c>
      <c r="I74" s="228">
        <v>1</v>
      </c>
      <c r="J74" s="228">
        <v>4</v>
      </c>
      <c r="K74" s="238" t="s">
        <v>1053</v>
      </c>
    </row>
    <row r="75" spans="2:11" ht="15.75">
      <c r="B75" s="208" t="s">
        <v>1055</v>
      </c>
      <c r="C75" s="208"/>
      <c r="D75" s="208"/>
      <c r="E75" s="208"/>
      <c r="F75" s="284" t="s">
        <v>1056</v>
      </c>
      <c r="G75" s="284"/>
      <c r="H75" s="284"/>
      <c r="I75" s="238"/>
      <c r="J75" s="238" t="s">
        <v>1057</v>
      </c>
      <c r="K75" s="238"/>
    </row>
    <row r="76" spans="2:11" ht="15.75">
      <c r="B76" s="283" t="s">
        <v>1058</v>
      </c>
      <c r="C76" s="283"/>
      <c r="D76" s="283"/>
      <c r="E76" s="283"/>
      <c r="F76" s="284" t="s">
        <v>1058</v>
      </c>
      <c r="G76" s="284"/>
      <c r="H76" s="284"/>
      <c r="I76" s="284"/>
      <c r="J76" s="284" t="s">
        <v>1058</v>
      </c>
      <c r="K76" s="284"/>
    </row>
    <row r="77" spans="2:11" ht="15.75">
      <c r="B77" s="283" t="s">
        <v>1059</v>
      </c>
      <c r="C77" s="283"/>
      <c r="D77" s="283"/>
      <c r="E77" s="283"/>
      <c r="F77" s="284" t="s">
        <v>1059</v>
      </c>
      <c r="G77" s="284"/>
      <c r="H77" s="284"/>
      <c r="I77" s="284"/>
      <c r="J77" s="284" t="s">
        <v>1059</v>
      </c>
      <c r="K77" s="284"/>
    </row>
    <row r="78" spans="2:11" ht="15.75">
      <c r="B78" s="283" t="s">
        <v>1060</v>
      </c>
      <c r="C78" s="283"/>
      <c r="D78" s="283"/>
      <c r="E78" s="283"/>
      <c r="F78" s="284" t="s">
        <v>1060</v>
      </c>
      <c r="G78" s="284"/>
      <c r="H78" s="284"/>
      <c r="I78" s="284"/>
      <c r="J78" s="284" t="s">
        <v>1060</v>
      </c>
      <c r="K78" s="284"/>
    </row>
    <row r="80" spans="2:11" ht="18.75">
      <c r="B80" s="285" t="s">
        <v>1032</v>
      </c>
      <c r="C80" s="285"/>
      <c r="D80" s="285" t="s">
        <v>1033</v>
      </c>
      <c r="E80" s="285"/>
      <c r="F80" s="285"/>
      <c r="G80" s="285"/>
      <c r="H80" s="285"/>
      <c r="I80" s="285"/>
      <c r="J80" s="285"/>
      <c r="K80" s="285"/>
    </row>
    <row r="81" spans="2:11" ht="18.75">
      <c r="B81" s="285" t="s">
        <v>1034</v>
      </c>
      <c r="C81" s="285"/>
      <c r="D81" s="285" t="s">
        <v>1035</v>
      </c>
      <c r="E81" s="285"/>
      <c r="F81" s="285"/>
      <c r="G81" s="285"/>
      <c r="H81" s="285"/>
      <c r="I81" s="285"/>
      <c r="J81" s="285"/>
      <c r="K81" s="285"/>
    </row>
    <row r="82" spans="2:11" ht="18.75">
      <c r="B82" s="285" t="s">
        <v>1036</v>
      </c>
      <c r="C82" s="285"/>
      <c r="D82" s="285" t="s">
        <v>1037</v>
      </c>
      <c r="E82" s="285"/>
      <c r="F82" s="285"/>
      <c r="G82" s="285"/>
      <c r="H82" s="285"/>
      <c r="I82" s="285"/>
      <c r="J82" s="285"/>
      <c r="K82" s="285"/>
    </row>
    <row r="83" spans="2:11" ht="18.75">
      <c r="B83" s="285" t="s">
        <v>1038</v>
      </c>
      <c r="C83" s="285"/>
      <c r="D83" s="285" t="s">
        <v>1039</v>
      </c>
      <c r="E83" s="285"/>
      <c r="F83" s="285"/>
      <c r="G83" s="285"/>
      <c r="H83" s="285"/>
      <c r="I83" s="285"/>
      <c r="J83" s="285"/>
      <c r="K83" s="285"/>
    </row>
    <row r="84" spans="2:11" ht="18.75">
      <c r="B84" s="285" t="s">
        <v>1040</v>
      </c>
      <c r="C84" s="285"/>
      <c r="D84" s="285" t="s">
        <v>1041</v>
      </c>
      <c r="E84" s="285"/>
      <c r="F84" s="285"/>
      <c r="G84" s="285"/>
      <c r="H84" s="285"/>
      <c r="I84" s="285"/>
      <c r="J84" s="285"/>
      <c r="K84" s="285"/>
    </row>
    <row r="85" spans="2:11" ht="18.75">
      <c r="B85" s="285" t="s">
        <v>1042</v>
      </c>
      <c r="C85" s="285"/>
      <c r="D85" s="285" t="s">
        <v>1570</v>
      </c>
      <c r="E85" s="285"/>
      <c r="F85" s="285"/>
      <c r="G85" s="285"/>
      <c r="H85" s="285"/>
      <c r="I85" s="285"/>
      <c r="J85" s="237" t="s">
        <v>1108</v>
      </c>
      <c r="K85" s="237"/>
    </row>
    <row r="86" spans="2:11" ht="45">
      <c r="B86" s="234" t="s">
        <v>1044</v>
      </c>
      <c r="C86" s="234" t="s">
        <v>69</v>
      </c>
      <c r="D86" s="234" t="s">
        <v>70</v>
      </c>
      <c r="E86" s="234" t="s">
        <v>1045</v>
      </c>
      <c r="F86" s="234" t="s">
        <v>1046</v>
      </c>
      <c r="G86" s="234" t="s">
        <v>1047</v>
      </c>
      <c r="H86" s="234" t="s">
        <v>1048</v>
      </c>
      <c r="I86" s="132" t="s">
        <v>1049</v>
      </c>
      <c r="J86" s="133" t="s">
        <v>56</v>
      </c>
      <c r="K86" s="234" t="s">
        <v>1050</v>
      </c>
    </row>
    <row r="87" spans="2:11">
      <c r="B87" s="238">
        <v>1</v>
      </c>
      <c r="C87" s="232" t="s">
        <v>849</v>
      </c>
      <c r="D87" s="232" t="s">
        <v>983</v>
      </c>
      <c r="E87" s="232">
        <v>63</v>
      </c>
      <c r="F87" s="232">
        <v>198.3</v>
      </c>
      <c r="G87" s="236" t="s">
        <v>118</v>
      </c>
      <c r="H87" s="236">
        <v>3.5</v>
      </c>
      <c r="I87" s="238">
        <v>1</v>
      </c>
      <c r="J87" s="238">
        <v>4.5</v>
      </c>
      <c r="K87" s="238" t="s">
        <v>246</v>
      </c>
    </row>
    <row r="88" spans="2:11">
      <c r="B88" s="238">
        <f>1+B87</f>
        <v>2</v>
      </c>
      <c r="C88" s="232" t="s">
        <v>849</v>
      </c>
      <c r="D88" s="232" t="s">
        <v>983</v>
      </c>
      <c r="E88" s="232">
        <v>63</v>
      </c>
      <c r="F88" s="232">
        <v>38.700000000000003</v>
      </c>
      <c r="G88" s="236" t="s">
        <v>118</v>
      </c>
      <c r="H88" s="236">
        <v>3.5</v>
      </c>
      <c r="I88" s="238">
        <v>1</v>
      </c>
      <c r="J88" s="238">
        <v>4.5</v>
      </c>
      <c r="K88" s="238" t="s">
        <v>246</v>
      </c>
    </row>
    <row r="89" spans="2:11">
      <c r="B89" s="238">
        <f t="shared" ref="B89:B108" si="2">1+B88</f>
        <v>3</v>
      </c>
      <c r="C89" s="228" t="s">
        <v>1398</v>
      </c>
      <c r="D89" s="232" t="s">
        <v>450</v>
      </c>
      <c r="E89" s="228">
        <v>63</v>
      </c>
      <c r="F89" s="228">
        <v>65.5</v>
      </c>
      <c r="G89" s="236" t="s">
        <v>118</v>
      </c>
      <c r="H89" s="236">
        <v>3.5</v>
      </c>
      <c r="I89" s="238">
        <v>1</v>
      </c>
      <c r="J89" s="238">
        <v>4.5</v>
      </c>
      <c r="K89" s="238" t="s">
        <v>246</v>
      </c>
    </row>
    <row r="90" spans="2:11">
      <c r="B90" s="238">
        <f t="shared" si="2"/>
        <v>4</v>
      </c>
      <c r="C90" s="228" t="s">
        <v>1398</v>
      </c>
      <c r="D90" s="232" t="s">
        <v>1394</v>
      </c>
      <c r="E90" s="228">
        <v>63</v>
      </c>
      <c r="F90" s="228">
        <v>7</v>
      </c>
      <c r="G90" s="236" t="s">
        <v>118</v>
      </c>
      <c r="H90" s="236">
        <v>3.5</v>
      </c>
      <c r="I90" s="238">
        <v>1</v>
      </c>
      <c r="J90" s="238">
        <v>4.5</v>
      </c>
      <c r="K90" s="238" t="s">
        <v>246</v>
      </c>
    </row>
    <row r="91" spans="2:11">
      <c r="B91" s="238">
        <f t="shared" si="2"/>
        <v>5</v>
      </c>
      <c r="C91" s="228" t="s">
        <v>1394</v>
      </c>
      <c r="D91" s="232" t="s">
        <v>895</v>
      </c>
      <c r="E91" s="228">
        <v>63</v>
      </c>
      <c r="F91" s="228">
        <v>55</v>
      </c>
      <c r="G91" s="236" t="s">
        <v>118</v>
      </c>
      <c r="H91" s="236">
        <v>3.5</v>
      </c>
      <c r="I91" s="238">
        <v>1</v>
      </c>
      <c r="J91" s="238">
        <v>4.5</v>
      </c>
      <c r="K91" s="238" t="s">
        <v>246</v>
      </c>
    </row>
    <row r="92" spans="2:11">
      <c r="B92" s="238">
        <f t="shared" si="2"/>
        <v>6</v>
      </c>
      <c r="C92" s="228" t="s">
        <v>895</v>
      </c>
      <c r="D92" s="232" t="s">
        <v>420</v>
      </c>
      <c r="E92" s="228">
        <v>63</v>
      </c>
      <c r="F92" s="228">
        <v>106</v>
      </c>
      <c r="G92" s="236" t="s">
        <v>118</v>
      </c>
      <c r="H92" s="236">
        <v>3.5</v>
      </c>
      <c r="I92" s="238">
        <v>1</v>
      </c>
      <c r="J92" s="238">
        <v>4.5</v>
      </c>
      <c r="K92" s="238" t="s">
        <v>246</v>
      </c>
    </row>
    <row r="93" spans="2:11">
      <c r="B93" s="238">
        <f t="shared" si="2"/>
        <v>7</v>
      </c>
      <c r="C93" s="228" t="s">
        <v>895</v>
      </c>
      <c r="D93" s="232" t="s">
        <v>494</v>
      </c>
      <c r="E93" s="228">
        <v>63</v>
      </c>
      <c r="F93" s="228">
        <v>85.1</v>
      </c>
      <c r="G93" s="236" t="s">
        <v>118</v>
      </c>
      <c r="H93" s="236">
        <v>3.5</v>
      </c>
      <c r="I93" s="238">
        <v>1</v>
      </c>
      <c r="J93" s="238">
        <v>4.5</v>
      </c>
      <c r="K93" s="238" t="s">
        <v>246</v>
      </c>
    </row>
    <row r="94" spans="2:11">
      <c r="B94" s="238">
        <f t="shared" si="2"/>
        <v>8</v>
      </c>
      <c r="C94" s="228" t="s">
        <v>494</v>
      </c>
      <c r="D94" s="232" t="s">
        <v>220</v>
      </c>
      <c r="E94" s="228">
        <v>63</v>
      </c>
      <c r="F94" s="228">
        <v>50</v>
      </c>
      <c r="G94" s="236" t="s">
        <v>118</v>
      </c>
      <c r="H94" s="236">
        <v>3.5</v>
      </c>
      <c r="I94" s="238">
        <v>1</v>
      </c>
      <c r="J94" s="238">
        <v>4.5</v>
      </c>
      <c r="K94" s="238" t="s">
        <v>246</v>
      </c>
    </row>
    <row r="95" spans="2:11">
      <c r="B95" s="238">
        <f t="shared" si="2"/>
        <v>9</v>
      </c>
      <c r="C95" s="228" t="s">
        <v>494</v>
      </c>
      <c r="D95" s="232" t="s">
        <v>1546</v>
      </c>
      <c r="E95" s="228">
        <v>63</v>
      </c>
      <c r="F95" s="228">
        <v>79</v>
      </c>
      <c r="G95" s="236" t="s">
        <v>118</v>
      </c>
      <c r="H95" s="236">
        <v>3.5</v>
      </c>
      <c r="I95" s="238">
        <v>1</v>
      </c>
      <c r="J95" s="238">
        <v>4.5</v>
      </c>
      <c r="K95" s="238" t="s">
        <v>246</v>
      </c>
    </row>
    <row r="96" spans="2:11">
      <c r="B96" s="238">
        <f t="shared" si="2"/>
        <v>10</v>
      </c>
      <c r="C96" s="228" t="s">
        <v>1547</v>
      </c>
      <c r="D96" s="232" t="s">
        <v>1405</v>
      </c>
      <c r="E96" s="228">
        <v>63</v>
      </c>
      <c r="F96" s="228">
        <v>41</v>
      </c>
      <c r="G96" s="236" t="s">
        <v>118</v>
      </c>
      <c r="H96" s="236">
        <v>3.5</v>
      </c>
      <c r="I96" s="238">
        <v>1</v>
      </c>
      <c r="J96" s="238">
        <v>4.5</v>
      </c>
      <c r="K96" s="238" t="s">
        <v>246</v>
      </c>
    </row>
    <row r="97" spans="2:11">
      <c r="B97" s="238">
        <f t="shared" si="2"/>
        <v>11</v>
      </c>
      <c r="C97" s="228" t="s">
        <v>1450</v>
      </c>
      <c r="D97" s="232" t="s">
        <v>1548</v>
      </c>
      <c r="E97" s="228">
        <v>63</v>
      </c>
      <c r="F97" s="228">
        <v>51</v>
      </c>
      <c r="G97" s="236" t="s">
        <v>118</v>
      </c>
      <c r="H97" s="236">
        <v>3.5</v>
      </c>
      <c r="I97" s="238">
        <v>1</v>
      </c>
      <c r="J97" s="238">
        <v>4.5</v>
      </c>
      <c r="K97" s="238" t="s">
        <v>246</v>
      </c>
    </row>
    <row r="98" spans="2:11">
      <c r="B98" s="238">
        <f t="shared" si="2"/>
        <v>12</v>
      </c>
      <c r="C98" s="228" t="s">
        <v>488</v>
      </c>
      <c r="D98" s="232" t="s">
        <v>1450</v>
      </c>
      <c r="E98" s="228">
        <v>63</v>
      </c>
      <c r="F98" s="228">
        <v>91.3</v>
      </c>
      <c r="G98" s="236" t="s">
        <v>118</v>
      </c>
      <c r="H98" s="236">
        <v>3.5</v>
      </c>
      <c r="I98" s="238">
        <v>1</v>
      </c>
      <c r="J98" s="238">
        <v>4.5</v>
      </c>
      <c r="K98" s="238" t="s">
        <v>246</v>
      </c>
    </row>
    <row r="99" spans="2:11">
      <c r="B99" s="238">
        <f t="shared" si="2"/>
        <v>13</v>
      </c>
      <c r="C99" s="228" t="s">
        <v>1549</v>
      </c>
      <c r="D99" s="232" t="s">
        <v>1414</v>
      </c>
      <c r="E99" s="228">
        <v>63</v>
      </c>
      <c r="F99" s="228">
        <v>103</v>
      </c>
      <c r="G99" s="236" t="s">
        <v>118</v>
      </c>
      <c r="H99" s="236">
        <v>3.5</v>
      </c>
      <c r="I99" s="238">
        <v>1</v>
      </c>
      <c r="J99" s="238">
        <v>4.5</v>
      </c>
      <c r="K99" s="238" t="s">
        <v>246</v>
      </c>
    </row>
    <row r="100" spans="2:11">
      <c r="B100" s="238">
        <f t="shared" si="2"/>
        <v>14</v>
      </c>
      <c r="C100" s="228" t="s">
        <v>1394</v>
      </c>
      <c r="D100" s="232" t="s">
        <v>938</v>
      </c>
      <c r="E100" s="228">
        <v>63</v>
      </c>
      <c r="F100" s="228">
        <v>113.3</v>
      </c>
      <c r="G100" s="236" t="s">
        <v>118</v>
      </c>
      <c r="H100" s="236">
        <v>3.5</v>
      </c>
      <c r="I100" s="238">
        <v>1</v>
      </c>
      <c r="J100" s="238">
        <v>4.5</v>
      </c>
      <c r="K100" s="238" t="s">
        <v>246</v>
      </c>
    </row>
    <row r="101" spans="2:11">
      <c r="B101" s="238">
        <f t="shared" si="2"/>
        <v>15</v>
      </c>
      <c r="C101" s="228" t="s">
        <v>938</v>
      </c>
      <c r="D101" s="232" t="s">
        <v>490</v>
      </c>
      <c r="E101" s="228">
        <v>63</v>
      </c>
      <c r="F101" s="228">
        <v>65.400000000000006</v>
      </c>
      <c r="G101" s="236" t="s">
        <v>118</v>
      </c>
      <c r="H101" s="236">
        <v>3.5</v>
      </c>
      <c r="I101" s="238">
        <v>1</v>
      </c>
      <c r="J101" s="238">
        <v>4.5</v>
      </c>
      <c r="K101" s="238" t="s">
        <v>246</v>
      </c>
    </row>
    <row r="102" spans="2:11">
      <c r="B102" s="238">
        <f t="shared" si="2"/>
        <v>16</v>
      </c>
      <c r="C102" s="228" t="s">
        <v>938</v>
      </c>
      <c r="D102" s="232" t="s">
        <v>455</v>
      </c>
      <c r="E102" s="228">
        <v>63</v>
      </c>
      <c r="F102" s="228">
        <v>368.3</v>
      </c>
      <c r="G102" s="236" t="s">
        <v>118</v>
      </c>
      <c r="H102" s="236">
        <v>3.5</v>
      </c>
      <c r="I102" s="238">
        <v>1</v>
      </c>
      <c r="J102" s="238">
        <v>4.5</v>
      </c>
      <c r="K102" s="238" t="s">
        <v>246</v>
      </c>
    </row>
    <row r="103" spans="2:11">
      <c r="B103" s="238">
        <f t="shared" si="2"/>
        <v>17</v>
      </c>
      <c r="C103" s="228" t="s">
        <v>938</v>
      </c>
      <c r="D103" s="232" t="s">
        <v>455</v>
      </c>
      <c r="E103" s="228">
        <v>63</v>
      </c>
      <c r="F103" s="228">
        <v>7</v>
      </c>
      <c r="G103" s="236" t="s">
        <v>118</v>
      </c>
      <c r="H103" s="236">
        <v>3.5</v>
      </c>
      <c r="I103" s="238">
        <v>1</v>
      </c>
      <c r="J103" s="238">
        <v>4.5</v>
      </c>
      <c r="K103" s="238" t="s">
        <v>246</v>
      </c>
    </row>
    <row r="104" spans="2:11">
      <c r="B104" s="238">
        <f t="shared" si="2"/>
        <v>18</v>
      </c>
      <c r="C104" s="228" t="s">
        <v>455</v>
      </c>
      <c r="D104" s="232" t="s">
        <v>218</v>
      </c>
      <c r="E104" s="228">
        <v>110</v>
      </c>
      <c r="F104" s="228">
        <v>311.10000000000002</v>
      </c>
      <c r="G104" s="236" t="s">
        <v>118</v>
      </c>
      <c r="H104" s="236">
        <v>3.5</v>
      </c>
      <c r="I104" s="238">
        <v>1</v>
      </c>
      <c r="J104" s="238">
        <v>4.5</v>
      </c>
      <c r="K104" s="238" t="s">
        <v>246</v>
      </c>
    </row>
    <row r="105" spans="2:11">
      <c r="B105" s="238">
        <f t="shared" si="2"/>
        <v>19</v>
      </c>
      <c r="C105" s="228" t="s">
        <v>1441</v>
      </c>
      <c r="D105" s="232" t="s">
        <v>218</v>
      </c>
      <c r="E105" s="228">
        <v>63</v>
      </c>
      <c r="F105" s="228">
        <v>413.1</v>
      </c>
      <c r="G105" s="236" t="s">
        <v>118</v>
      </c>
      <c r="H105" s="236">
        <v>3.5</v>
      </c>
      <c r="I105" s="238">
        <v>1</v>
      </c>
      <c r="J105" s="238">
        <v>4.5</v>
      </c>
      <c r="K105" s="238" t="s">
        <v>246</v>
      </c>
    </row>
    <row r="106" spans="2:11">
      <c r="B106" s="238">
        <f t="shared" si="2"/>
        <v>20</v>
      </c>
      <c r="C106" s="228" t="s">
        <v>1441</v>
      </c>
      <c r="D106" s="232" t="s">
        <v>218</v>
      </c>
      <c r="E106" s="228">
        <v>63</v>
      </c>
      <c r="F106" s="228">
        <v>10</v>
      </c>
      <c r="G106" s="236" t="s">
        <v>118</v>
      </c>
      <c r="H106" s="236">
        <v>3.5</v>
      </c>
      <c r="I106" s="238">
        <v>1</v>
      </c>
      <c r="J106" s="238">
        <v>4.5</v>
      </c>
      <c r="K106" s="238" t="s">
        <v>246</v>
      </c>
    </row>
    <row r="107" spans="2:11">
      <c r="B107" s="238">
        <f t="shared" si="2"/>
        <v>21</v>
      </c>
      <c r="C107" s="228" t="s">
        <v>190</v>
      </c>
      <c r="D107" s="232" t="s">
        <v>490</v>
      </c>
      <c r="E107" s="228">
        <v>63</v>
      </c>
      <c r="F107" s="228">
        <v>307.7</v>
      </c>
      <c r="G107" s="236" t="s">
        <v>118</v>
      </c>
      <c r="H107" s="236">
        <v>3.5</v>
      </c>
      <c r="I107" s="238">
        <v>1</v>
      </c>
      <c r="J107" s="238">
        <v>4.5</v>
      </c>
      <c r="K107" s="238" t="s">
        <v>246</v>
      </c>
    </row>
    <row r="108" spans="2:11">
      <c r="B108" s="238">
        <f t="shared" si="2"/>
        <v>22</v>
      </c>
      <c r="C108" s="228" t="s">
        <v>455</v>
      </c>
      <c r="D108" s="232" t="s">
        <v>921</v>
      </c>
      <c r="E108" s="228">
        <v>125</v>
      </c>
      <c r="F108" s="228">
        <v>211</v>
      </c>
      <c r="G108" s="236" t="s">
        <v>118</v>
      </c>
      <c r="H108" s="236">
        <v>3.5</v>
      </c>
      <c r="I108" s="238">
        <v>1</v>
      </c>
      <c r="J108" s="238">
        <v>4.5</v>
      </c>
      <c r="K108" s="238" t="s">
        <v>246</v>
      </c>
    </row>
    <row r="109" spans="2:11" ht="15.75">
      <c r="B109" s="208" t="s">
        <v>1055</v>
      </c>
      <c r="C109" s="208"/>
      <c r="D109" s="208"/>
      <c r="E109" s="208"/>
      <c r="F109" s="284" t="s">
        <v>1056</v>
      </c>
      <c r="G109" s="284"/>
      <c r="H109" s="284"/>
      <c r="I109" s="238"/>
      <c r="J109" s="238" t="s">
        <v>1057</v>
      </c>
      <c r="K109" s="238"/>
    </row>
    <row r="110" spans="2:11" ht="15.75">
      <c r="B110" s="283" t="s">
        <v>1058</v>
      </c>
      <c r="C110" s="283"/>
      <c r="D110" s="283"/>
      <c r="E110" s="283"/>
      <c r="F110" s="284" t="s">
        <v>1058</v>
      </c>
      <c r="G110" s="284"/>
      <c r="H110" s="284"/>
      <c r="I110" s="284"/>
      <c r="J110" s="284" t="s">
        <v>1058</v>
      </c>
      <c r="K110" s="284"/>
    </row>
    <row r="111" spans="2:11" ht="15.75">
      <c r="B111" s="283" t="s">
        <v>1059</v>
      </c>
      <c r="C111" s="283"/>
      <c r="D111" s="283"/>
      <c r="E111" s="283"/>
      <c r="F111" s="284" t="s">
        <v>1059</v>
      </c>
      <c r="G111" s="284"/>
      <c r="H111" s="284"/>
      <c r="I111" s="284"/>
      <c r="J111" s="284" t="s">
        <v>1059</v>
      </c>
      <c r="K111" s="284"/>
    </row>
    <row r="112" spans="2:11" ht="15.75">
      <c r="B112" s="283" t="s">
        <v>1060</v>
      </c>
      <c r="C112" s="283"/>
      <c r="D112" s="283"/>
      <c r="E112" s="283"/>
      <c r="F112" s="284" t="s">
        <v>1060</v>
      </c>
      <c r="G112" s="284"/>
      <c r="H112" s="284"/>
      <c r="I112" s="284"/>
      <c r="J112" s="284" t="s">
        <v>1060</v>
      </c>
      <c r="K112" s="284"/>
    </row>
    <row r="114" spans="2:11" ht="18.75">
      <c r="B114" s="285" t="s">
        <v>1032</v>
      </c>
      <c r="C114" s="285"/>
      <c r="D114" s="285" t="s">
        <v>1033</v>
      </c>
      <c r="E114" s="285"/>
      <c r="F114" s="285"/>
      <c r="G114" s="285"/>
      <c r="H114" s="285"/>
      <c r="I114" s="285"/>
      <c r="J114" s="285"/>
      <c r="K114" s="285"/>
    </row>
    <row r="115" spans="2:11" ht="18.75">
      <c r="B115" s="285" t="s">
        <v>1034</v>
      </c>
      <c r="C115" s="285"/>
      <c r="D115" s="285" t="s">
        <v>1035</v>
      </c>
      <c r="E115" s="285"/>
      <c r="F115" s="285"/>
      <c r="G115" s="285"/>
      <c r="H115" s="285"/>
      <c r="I115" s="285"/>
      <c r="J115" s="285"/>
      <c r="K115" s="285"/>
    </row>
    <row r="116" spans="2:11" ht="18.75">
      <c r="B116" s="285" t="s">
        <v>1036</v>
      </c>
      <c r="C116" s="285"/>
      <c r="D116" s="285" t="s">
        <v>1037</v>
      </c>
      <c r="E116" s="285"/>
      <c r="F116" s="285"/>
      <c r="G116" s="285"/>
      <c r="H116" s="285"/>
      <c r="I116" s="285"/>
      <c r="J116" s="285"/>
      <c r="K116" s="285"/>
    </row>
    <row r="117" spans="2:11" ht="18.75">
      <c r="B117" s="285" t="s">
        <v>1038</v>
      </c>
      <c r="C117" s="285"/>
      <c r="D117" s="285" t="s">
        <v>1039</v>
      </c>
      <c r="E117" s="285"/>
      <c r="F117" s="285"/>
      <c r="G117" s="285"/>
      <c r="H117" s="285"/>
      <c r="I117" s="285"/>
      <c r="J117" s="285"/>
      <c r="K117" s="285"/>
    </row>
    <row r="118" spans="2:11" ht="18.75">
      <c r="B118" s="285" t="s">
        <v>1040</v>
      </c>
      <c r="C118" s="285"/>
      <c r="D118" s="285" t="s">
        <v>1041</v>
      </c>
      <c r="E118" s="285"/>
      <c r="F118" s="285"/>
      <c r="G118" s="285"/>
      <c r="H118" s="285"/>
      <c r="I118" s="285"/>
      <c r="J118" s="285"/>
      <c r="K118" s="285"/>
    </row>
    <row r="119" spans="2:11" ht="18.75">
      <c r="B119" s="285" t="s">
        <v>1042</v>
      </c>
      <c r="C119" s="285"/>
      <c r="D119" s="285" t="s">
        <v>1570</v>
      </c>
      <c r="E119" s="285"/>
      <c r="F119" s="285"/>
      <c r="G119" s="285"/>
      <c r="H119" s="285"/>
      <c r="I119" s="285"/>
      <c r="J119" s="237" t="s">
        <v>1108</v>
      </c>
      <c r="K119" s="237"/>
    </row>
    <row r="120" spans="2:11" ht="45">
      <c r="B120" s="234" t="s">
        <v>1044</v>
      </c>
      <c r="C120" s="234" t="s">
        <v>69</v>
      </c>
      <c r="D120" s="234" t="s">
        <v>70</v>
      </c>
      <c r="E120" s="234" t="s">
        <v>1045</v>
      </c>
      <c r="F120" s="234" t="s">
        <v>1046</v>
      </c>
      <c r="G120" s="234" t="s">
        <v>1047</v>
      </c>
      <c r="H120" s="234" t="s">
        <v>1048</v>
      </c>
      <c r="I120" s="132" t="s">
        <v>1049</v>
      </c>
      <c r="J120" s="133" t="s">
        <v>56</v>
      </c>
      <c r="K120" s="234" t="s">
        <v>1050</v>
      </c>
    </row>
    <row r="121" spans="2:11">
      <c r="B121" s="235">
        <v>1</v>
      </c>
      <c r="C121" s="228" t="s">
        <v>1398</v>
      </c>
      <c r="D121" s="232" t="s">
        <v>455</v>
      </c>
      <c r="E121" s="228">
        <v>63</v>
      </c>
      <c r="F121" s="228">
        <v>803.2</v>
      </c>
      <c r="G121" s="238">
        <v>5.5</v>
      </c>
      <c r="H121" s="238">
        <v>3.3</v>
      </c>
      <c r="I121" s="238">
        <v>1</v>
      </c>
      <c r="J121" s="238">
        <v>4.3</v>
      </c>
      <c r="K121" s="238" t="s">
        <v>1053</v>
      </c>
    </row>
    <row r="122" spans="2:11">
      <c r="B122" s="238">
        <f>1+B121</f>
        <v>2</v>
      </c>
      <c r="C122" s="228" t="s">
        <v>983</v>
      </c>
      <c r="D122" s="232" t="s">
        <v>955</v>
      </c>
      <c r="E122" s="228">
        <v>63</v>
      </c>
      <c r="F122" s="228">
        <v>72.3</v>
      </c>
      <c r="G122" s="238">
        <v>5.5</v>
      </c>
      <c r="H122" s="238">
        <v>3.3</v>
      </c>
      <c r="I122" s="238">
        <v>1</v>
      </c>
      <c r="J122" s="238">
        <v>4.3</v>
      </c>
      <c r="K122" s="238" t="s">
        <v>1053</v>
      </c>
    </row>
    <row r="123" spans="2:11">
      <c r="B123" s="238">
        <f t="shared" ref="B123:B152" si="3">1+B122</f>
        <v>3</v>
      </c>
      <c r="C123" s="228" t="s">
        <v>984</v>
      </c>
      <c r="D123" s="232" t="s">
        <v>989</v>
      </c>
      <c r="E123" s="228">
        <v>63</v>
      </c>
      <c r="F123" s="228">
        <v>133</v>
      </c>
      <c r="G123" s="238">
        <v>5.5</v>
      </c>
      <c r="H123" s="238">
        <v>3.3</v>
      </c>
      <c r="I123" s="238">
        <v>1</v>
      </c>
      <c r="J123" s="238">
        <v>4.3</v>
      </c>
      <c r="K123" s="238" t="s">
        <v>1053</v>
      </c>
    </row>
    <row r="124" spans="2:11">
      <c r="B124" s="238">
        <f t="shared" si="3"/>
        <v>4</v>
      </c>
      <c r="C124" s="228" t="s">
        <v>989</v>
      </c>
      <c r="D124" s="232" t="s">
        <v>988</v>
      </c>
      <c r="E124" s="228">
        <v>63</v>
      </c>
      <c r="F124" s="228">
        <v>102.3</v>
      </c>
      <c r="G124" s="238">
        <v>5.5</v>
      </c>
      <c r="H124" s="238">
        <v>3.3</v>
      </c>
      <c r="I124" s="238">
        <v>1</v>
      </c>
      <c r="J124" s="238">
        <v>4.3</v>
      </c>
      <c r="K124" s="238" t="s">
        <v>1053</v>
      </c>
    </row>
    <row r="125" spans="2:11">
      <c r="B125" s="238">
        <f t="shared" si="3"/>
        <v>5</v>
      </c>
      <c r="C125" s="228" t="s">
        <v>988</v>
      </c>
      <c r="D125" s="232" t="s">
        <v>189</v>
      </c>
      <c r="E125" s="228">
        <v>63</v>
      </c>
      <c r="F125" s="228">
        <v>23.2</v>
      </c>
      <c r="G125" s="238">
        <v>5.5</v>
      </c>
      <c r="H125" s="238">
        <v>3.3</v>
      </c>
      <c r="I125" s="238">
        <v>1</v>
      </c>
      <c r="J125" s="238">
        <v>4.3</v>
      </c>
      <c r="K125" s="238" t="s">
        <v>1053</v>
      </c>
    </row>
    <row r="126" spans="2:11">
      <c r="B126" s="238">
        <f t="shared" si="3"/>
        <v>6</v>
      </c>
      <c r="C126" s="228" t="s">
        <v>989</v>
      </c>
      <c r="D126" s="232" t="s">
        <v>1400</v>
      </c>
      <c r="E126" s="228">
        <v>63</v>
      </c>
      <c r="F126" s="228">
        <v>76.5</v>
      </c>
      <c r="G126" s="238">
        <v>5.5</v>
      </c>
      <c r="H126" s="238">
        <v>3.3</v>
      </c>
      <c r="I126" s="238">
        <v>1</v>
      </c>
      <c r="J126" s="238">
        <v>4.3</v>
      </c>
      <c r="K126" s="238" t="s">
        <v>1053</v>
      </c>
    </row>
    <row r="127" spans="2:11">
      <c r="B127" s="238">
        <f t="shared" si="3"/>
        <v>7</v>
      </c>
      <c r="C127" s="228" t="s">
        <v>1550</v>
      </c>
      <c r="D127" s="232" t="s">
        <v>918</v>
      </c>
      <c r="E127" s="228">
        <v>63</v>
      </c>
      <c r="F127" s="228">
        <v>37.200000000000003</v>
      </c>
      <c r="G127" s="238">
        <v>5.5</v>
      </c>
      <c r="H127" s="238">
        <v>3.3</v>
      </c>
      <c r="I127" s="238">
        <v>1</v>
      </c>
      <c r="J127" s="238">
        <v>4.3</v>
      </c>
      <c r="K127" s="238" t="s">
        <v>1053</v>
      </c>
    </row>
    <row r="128" spans="2:11">
      <c r="B128" s="238">
        <f t="shared" si="3"/>
        <v>8</v>
      </c>
      <c r="C128" s="228" t="s">
        <v>1551</v>
      </c>
      <c r="D128" s="232" t="s">
        <v>477</v>
      </c>
      <c r="E128" s="228">
        <v>63</v>
      </c>
      <c r="F128" s="228">
        <v>157.19999999999999</v>
      </c>
      <c r="G128" s="238">
        <v>5.5</v>
      </c>
      <c r="H128" s="238">
        <v>3.3</v>
      </c>
      <c r="I128" s="238">
        <v>1</v>
      </c>
      <c r="J128" s="238">
        <v>4.3</v>
      </c>
      <c r="K128" s="238" t="s">
        <v>1053</v>
      </c>
    </row>
    <row r="129" spans="2:11">
      <c r="B129" s="238">
        <f t="shared" si="3"/>
        <v>9</v>
      </c>
      <c r="C129" s="228" t="s">
        <v>870</v>
      </c>
      <c r="D129" s="232" t="s">
        <v>850</v>
      </c>
      <c r="E129" s="228">
        <v>63</v>
      </c>
      <c r="F129" s="228">
        <v>98.2</v>
      </c>
      <c r="G129" s="238">
        <v>5.5</v>
      </c>
      <c r="H129" s="238">
        <v>3.3</v>
      </c>
      <c r="I129" s="238">
        <v>1</v>
      </c>
      <c r="J129" s="238">
        <v>4.3</v>
      </c>
      <c r="K129" s="238" t="s">
        <v>1053</v>
      </c>
    </row>
    <row r="130" spans="2:11">
      <c r="B130" s="238">
        <f t="shared" si="3"/>
        <v>10</v>
      </c>
      <c r="C130" s="228" t="s">
        <v>850</v>
      </c>
      <c r="D130" s="232" t="s">
        <v>202</v>
      </c>
      <c r="E130" s="228">
        <v>63</v>
      </c>
      <c r="F130" s="228">
        <v>82.3</v>
      </c>
      <c r="G130" s="238">
        <v>5.5</v>
      </c>
      <c r="H130" s="238">
        <v>3.3</v>
      </c>
      <c r="I130" s="238">
        <v>1</v>
      </c>
      <c r="J130" s="238">
        <v>4.3</v>
      </c>
      <c r="K130" s="238" t="s">
        <v>1053</v>
      </c>
    </row>
    <row r="131" spans="2:11">
      <c r="B131" s="238">
        <f t="shared" si="3"/>
        <v>11</v>
      </c>
      <c r="C131" s="228" t="s">
        <v>202</v>
      </c>
      <c r="D131" s="232" t="s">
        <v>175</v>
      </c>
      <c r="E131" s="228">
        <v>63</v>
      </c>
      <c r="F131" s="228">
        <v>78</v>
      </c>
      <c r="G131" s="238">
        <v>5.5</v>
      </c>
      <c r="H131" s="238">
        <v>3.3</v>
      </c>
      <c r="I131" s="238">
        <v>1</v>
      </c>
      <c r="J131" s="238">
        <v>4.3</v>
      </c>
      <c r="K131" s="238" t="s">
        <v>1053</v>
      </c>
    </row>
    <row r="132" spans="2:11">
      <c r="B132" s="238">
        <f t="shared" si="3"/>
        <v>12</v>
      </c>
      <c r="C132" s="228" t="s">
        <v>202</v>
      </c>
      <c r="D132" s="232" t="s">
        <v>922</v>
      </c>
      <c r="E132" s="228">
        <v>63</v>
      </c>
      <c r="F132" s="228">
        <v>73.2</v>
      </c>
      <c r="G132" s="238">
        <v>5.5</v>
      </c>
      <c r="H132" s="238">
        <v>3.3</v>
      </c>
      <c r="I132" s="238">
        <v>1</v>
      </c>
      <c r="J132" s="238">
        <v>4.3</v>
      </c>
      <c r="K132" s="238" t="s">
        <v>1053</v>
      </c>
    </row>
    <row r="133" spans="2:11">
      <c r="B133" s="238">
        <f t="shared" si="3"/>
        <v>13</v>
      </c>
      <c r="C133" s="228" t="s">
        <v>850</v>
      </c>
      <c r="D133" s="232" t="s">
        <v>263</v>
      </c>
      <c r="E133" s="228">
        <v>63</v>
      </c>
      <c r="F133" s="228">
        <v>45</v>
      </c>
      <c r="G133" s="238">
        <v>5.5</v>
      </c>
      <c r="H133" s="238">
        <v>3.3</v>
      </c>
      <c r="I133" s="238">
        <v>1</v>
      </c>
      <c r="J133" s="238">
        <v>4.3</v>
      </c>
      <c r="K133" s="238" t="s">
        <v>1053</v>
      </c>
    </row>
    <row r="134" spans="2:11">
      <c r="B134" s="238">
        <f t="shared" si="3"/>
        <v>14</v>
      </c>
      <c r="C134" s="228" t="s">
        <v>241</v>
      </c>
      <c r="D134" s="232" t="s">
        <v>225</v>
      </c>
      <c r="E134" s="228">
        <v>63</v>
      </c>
      <c r="F134" s="228">
        <v>69.3</v>
      </c>
      <c r="G134" s="238">
        <v>5.5</v>
      </c>
      <c r="H134" s="238">
        <v>3.3</v>
      </c>
      <c r="I134" s="238">
        <v>1</v>
      </c>
      <c r="J134" s="238">
        <v>4.3</v>
      </c>
      <c r="K134" s="238" t="s">
        <v>1053</v>
      </c>
    </row>
    <row r="135" spans="2:11">
      <c r="B135" s="238">
        <f t="shared" si="3"/>
        <v>15</v>
      </c>
      <c r="C135" s="228" t="s">
        <v>893</v>
      </c>
      <c r="D135" s="232" t="s">
        <v>1434</v>
      </c>
      <c r="E135" s="228">
        <v>63</v>
      </c>
      <c r="F135" s="228">
        <v>125.1</v>
      </c>
      <c r="G135" s="238">
        <v>5.5</v>
      </c>
      <c r="H135" s="238">
        <v>3.3</v>
      </c>
      <c r="I135" s="238">
        <v>1</v>
      </c>
      <c r="J135" s="238">
        <v>4.3</v>
      </c>
      <c r="K135" s="238" t="s">
        <v>1053</v>
      </c>
    </row>
    <row r="136" spans="2:11">
      <c r="B136" s="238">
        <f t="shared" si="3"/>
        <v>16</v>
      </c>
      <c r="C136" s="228" t="s">
        <v>893</v>
      </c>
      <c r="D136" s="232" t="s">
        <v>1434</v>
      </c>
      <c r="E136" s="228">
        <v>63</v>
      </c>
      <c r="F136" s="228">
        <v>5</v>
      </c>
      <c r="G136" s="238">
        <v>5.5</v>
      </c>
      <c r="H136" s="238">
        <v>3.3</v>
      </c>
      <c r="I136" s="238">
        <v>1</v>
      </c>
      <c r="J136" s="238">
        <v>4.3</v>
      </c>
      <c r="K136" s="238" t="s">
        <v>1053</v>
      </c>
    </row>
    <row r="137" spans="2:11">
      <c r="B137" s="238">
        <f t="shared" si="3"/>
        <v>17</v>
      </c>
      <c r="C137" s="228" t="s">
        <v>1434</v>
      </c>
      <c r="D137" s="232" t="s">
        <v>1552</v>
      </c>
      <c r="E137" s="228">
        <v>63</v>
      </c>
      <c r="F137" s="228">
        <v>148.80000000000001</v>
      </c>
      <c r="G137" s="238">
        <v>5.5</v>
      </c>
      <c r="H137" s="238">
        <v>3.3</v>
      </c>
      <c r="I137" s="238">
        <v>1</v>
      </c>
      <c r="J137" s="238">
        <v>4.3</v>
      </c>
      <c r="K137" s="238" t="s">
        <v>1053</v>
      </c>
    </row>
    <row r="138" spans="2:11">
      <c r="B138" s="238">
        <f t="shared" si="3"/>
        <v>18</v>
      </c>
      <c r="C138" s="228" t="s">
        <v>1434</v>
      </c>
      <c r="D138" s="232" t="s">
        <v>1553</v>
      </c>
      <c r="E138" s="228">
        <v>63</v>
      </c>
      <c r="F138" s="228">
        <v>248.6</v>
      </c>
      <c r="G138" s="238">
        <v>5.5</v>
      </c>
      <c r="H138" s="238">
        <v>3.3</v>
      </c>
      <c r="I138" s="238">
        <v>1</v>
      </c>
      <c r="J138" s="238">
        <v>4.3</v>
      </c>
      <c r="K138" s="238" t="s">
        <v>1053</v>
      </c>
    </row>
    <row r="139" spans="2:11">
      <c r="B139" s="238">
        <f t="shared" si="3"/>
        <v>19</v>
      </c>
      <c r="C139" s="228" t="s">
        <v>1553</v>
      </c>
      <c r="D139" s="232" t="s">
        <v>1386</v>
      </c>
      <c r="E139" s="228">
        <v>63</v>
      </c>
      <c r="F139" s="228">
        <v>15</v>
      </c>
      <c r="G139" s="238">
        <v>5.5</v>
      </c>
      <c r="H139" s="238">
        <v>3.3</v>
      </c>
      <c r="I139" s="238">
        <v>1</v>
      </c>
      <c r="J139" s="238">
        <v>4.3</v>
      </c>
      <c r="K139" s="238" t="s">
        <v>1053</v>
      </c>
    </row>
    <row r="140" spans="2:11">
      <c r="B140" s="238">
        <f t="shared" si="3"/>
        <v>20</v>
      </c>
      <c r="C140" s="228" t="s">
        <v>1386</v>
      </c>
      <c r="D140" s="232" t="s">
        <v>916</v>
      </c>
      <c r="E140" s="228">
        <v>63</v>
      </c>
      <c r="F140" s="228">
        <v>162.30000000000001</v>
      </c>
      <c r="G140" s="238">
        <v>5.5</v>
      </c>
      <c r="H140" s="238">
        <v>3.3</v>
      </c>
      <c r="I140" s="238">
        <v>1</v>
      </c>
      <c r="J140" s="238">
        <v>4.3</v>
      </c>
      <c r="K140" s="238" t="s">
        <v>1053</v>
      </c>
    </row>
    <row r="141" spans="2:11">
      <c r="B141" s="238">
        <f t="shared" si="3"/>
        <v>21</v>
      </c>
      <c r="C141" s="228" t="s">
        <v>930</v>
      </c>
      <c r="D141" s="232" t="s">
        <v>1554</v>
      </c>
      <c r="E141" s="228">
        <v>63</v>
      </c>
      <c r="F141" s="228">
        <v>65</v>
      </c>
      <c r="G141" s="238">
        <v>5.5</v>
      </c>
      <c r="H141" s="238">
        <v>3.3</v>
      </c>
      <c r="I141" s="238">
        <v>1</v>
      </c>
      <c r="J141" s="238">
        <v>4.3</v>
      </c>
      <c r="K141" s="238" t="s">
        <v>1053</v>
      </c>
    </row>
    <row r="142" spans="2:11">
      <c r="B142" s="238">
        <f t="shared" si="3"/>
        <v>22</v>
      </c>
      <c r="C142" s="228" t="s">
        <v>1555</v>
      </c>
      <c r="D142" s="232" t="s">
        <v>1556</v>
      </c>
      <c r="E142" s="228">
        <v>63</v>
      </c>
      <c r="F142" s="228">
        <v>47.7</v>
      </c>
      <c r="G142" s="238">
        <v>5.5</v>
      </c>
      <c r="H142" s="238">
        <v>3.3</v>
      </c>
      <c r="I142" s="238">
        <v>1</v>
      </c>
      <c r="J142" s="238">
        <v>4.3</v>
      </c>
      <c r="K142" s="238" t="s">
        <v>1053</v>
      </c>
    </row>
    <row r="143" spans="2:11">
      <c r="B143" s="238">
        <f t="shared" si="3"/>
        <v>23</v>
      </c>
      <c r="C143" s="228" t="s">
        <v>1557</v>
      </c>
      <c r="D143" s="232" t="s">
        <v>520</v>
      </c>
      <c r="E143" s="228">
        <v>63</v>
      </c>
      <c r="F143" s="228">
        <v>30.3</v>
      </c>
      <c r="G143" s="238">
        <v>5.5</v>
      </c>
      <c r="H143" s="238">
        <v>3.3</v>
      </c>
      <c r="I143" s="238">
        <v>1</v>
      </c>
      <c r="J143" s="238">
        <v>4.3</v>
      </c>
      <c r="K143" s="238" t="s">
        <v>1053</v>
      </c>
    </row>
    <row r="144" spans="2:11">
      <c r="B144" s="238">
        <f t="shared" si="3"/>
        <v>24</v>
      </c>
      <c r="C144" s="228" t="s">
        <v>1557</v>
      </c>
      <c r="D144" s="232" t="s">
        <v>520</v>
      </c>
      <c r="E144" s="228">
        <v>63</v>
      </c>
      <c r="F144" s="228">
        <v>46.4</v>
      </c>
      <c r="G144" s="238">
        <v>5.5</v>
      </c>
      <c r="H144" s="238">
        <v>3.3</v>
      </c>
      <c r="I144" s="238">
        <v>1</v>
      </c>
      <c r="J144" s="238">
        <v>4.3</v>
      </c>
      <c r="K144" s="238" t="s">
        <v>1053</v>
      </c>
    </row>
    <row r="145" spans="2:11">
      <c r="B145" s="238">
        <f t="shared" si="3"/>
        <v>25</v>
      </c>
      <c r="C145" s="228" t="s">
        <v>1553</v>
      </c>
      <c r="D145" s="232" t="s">
        <v>1557</v>
      </c>
      <c r="E145" s="228">
        <v>63</v>
      </c>
      <c r="F145" s="228">
        <v>51</v>
      </c>
      <c r="G145" s="238">
        <v>5.5</v>
      </c>
      <c r="H145" s="238">
        <v>3.3</v>
      </c>
      <c r="I145" s="238">
        <v>1</v>
      </c>
      <c r="J145" s="238">
        <v>4.3</v>
      </c>
      <c r="K145" s="238" t="s">
        <v>1053</v>
      </c>
    </row>
    <row r="146" spans="2:11">
      <c r="B146" s="238">
        <f t="shared" si="3"/>
        <v>26</v>
      </c>
      <c r="C146" s="228" t="s">
        <v>1557</v>
      </c>
      <c r="D146" s="232" t="s">
        <v>1558</v>
      </c>
      <c r="E146" s="228">
        <v>63</v>
      </c>
      <c r="F146" s="228">
        <v>33.299999999999997</v>
      </c>
      <c r="G146" s="238">
        <v>5.5</v>
      </c>
      <c r="H146" s="238">
        <v>3.3</v>
      </c>
      <c r="I146" s="238">
        <v>1</v>
      </c>
      <c r="J146" s="238">
        <v>4.3</v>
      </c>
      <c r="K146" s="238" t="s">
        <v>1053</v>
      </c>
    </row>
    <row r="147" spans="2:11">
      <c r="B147" s="238">
        <f t="shared" si="3"/>
        <v>27</v>
      </c>
      <c r="C147" s="228" t="s">
        <v>1559</v>
      </c>
      <c r="D147" s="232" t="s">
        <v>1560</v>
      </c>
      <c r="E147" s="228">
        <v>63</v>
      </c>
      <c r="F147" s="228">
        <v>35</v>
      </c>
      <c r="G147" s="238">
        <v>5.5</v>
      </c>
      <c r="H147" s="238">
        <v>3.3</v>
      </c>
      <c r="I147" s="238">
        <v>1</v>
      </c>
      <c r="J147" s="238">
        <v>4.3</v>
      </c>
      <c r="K147" s="238" t="s">
        <v>1053</v>
      </c>
    </row>
    <row r="148" spans="2:11">
      <c r="B148" s="238">
        <f t="shared" si="3"/>
        <v>28</v>
      </c>
      <c r="C148" s="228" t="s">
        <v>1558</v>
      </c>
      <c r="D148" s="232" t="s">
        <v>892</v>
      </c>
      <c r="E148" s="228">
        <v>63</v>
      </c>
      <c r="F148" s="228">
        <v>29</v>
      </c>
      <c r="G148" s="238">
        <v>5.5</v>
      </c>
      <c r="H148" s="238">
        <v>3.3</v>
      </c>
      <c r="I148" s="238">
        <v>1</v>
      </c>
      <c r="J148" s="238">
        <v>4.3</v>
      </c>
      <c r="K148" s="238" t="s">
        <v>1053</v>
      </c>
    </row>
    <row r="149" spans="2:11">
      <c r="B149" s="238">
        <f t="shared" si="3"/>
        <v>29</v>
      </c>
      <c r="C149" s="228" t="s">
        <v>892</v>
      </c>
      <c r="D149" s="232" t="s">
        <v>951</v>
      </c>
      <c r="E149" s="228">
        <v>63</v>
      </c>
      <c r="F149" s="228">
        <v>16</v>
      </c>
      <c r="G149" s="238">
        <v>5.5</v>
      </c>
      <c r="H149" s="238">
        <v>3.3</v>
      </c>
      <c r="I149" s="238">
        <v>1</v>
      </c>
      <c r="J149" s="238">
        <v>4.3</v>
      </c>
      <c r="K149" s="238" t="s">
        <v>1053</v>
      </c>
    </row>
    <row r="150" spans="2:11">
      <c r="B150" s="238">
        <f t="shared" si="3"/>
        <v>30</v>
      </c>
      <c r="C150" s="228" t="s">
        <v>892</v>
      </c>
      <c r="D150" s="232" t="s">
        <v>1422</v>
      </c>
      <c r="E150" s="228">
        <v>63</v>
      </c>
      <c r="F150" s="228">
        <v>21.3</v>
      </c>
      <c r="G150" s="238">
        <v>5.5</v>
      </c>
      <c r="H150" s="238">
        <v>3.3</v>
      </c>
      <c r="I150" s="238">
        <v>1</v>
      </c>
      <c r="J150" s="238">
        <v>4.3</v>
      </c>
      <c r="K150" s="238" t="s">
        <v>1053</v>
      </c>
    </row>
    <row r="151" spans="2:11">
      <c r="B151" s="238">
        <f t="shared" si="3"/>
        <v>31</v>
      </c>
      <c r="C151" s="228" t="s">
        <v>892</v>
      </c>
      <c r="D151" s="232" t="s">
        <v>1561</v>
      </c>
      <c r="E151" s="228">
        <v>63</v>
      </c>
      <c r="F151" s="228">
        <v>46.6</v>
      </c>
      <c r="G151" s="238">
        <v>5.5</v>
      </c>
      <c r="H151" s="238">
        <v>3.3</v>
      </c>
      <c r="I151" s="238">
        <v>1</v>
      </c>
      <c r="J151" s="238">
        <v>4.3</v>
      </c>
      <c r="K151" s="238" t="s">
        <v>1053</v>
      </c>
    </row>
    <row r="152" spans="2:11">
      <c r="B152" s="238">
        <f t="shared" si="3"/>
        <v>32</v>
      </c>
      <c r="C152" s="228" t="s">
        <v>954</v>
      </c>
      <c r="D152" s="232" t="s">
        <v>1558</v>
      </c>
      <c r="E152" s="228">
        <v>63</v>
      </c>
      <c r="F152" s="228">
        <v>56.3</v>
      </c>
      <c r="G152" s="238">
        <v>5.5</v>
      </c>
      <c r="H152" s="238">
        <v>3.3</v>
      </c>
      <c r="I152" s="238">
        <v>1</v>
      </c>
      <c r="J152" s="238">
        <v>4.3</v>
      </c>
      <c r="K152" s="238" t="s">
        <v>1053</v>
      </c>
    </row>
    <row r="153" spans="2:11" ht="15.75">
      <c r="B153" s="208" t="s">
        <v>1055</v>
      </c>
      <c r="C153" s="208"/>
      <c r="D153" s="208"/>
      <c r="E153" s="208"/>
      <c r="F153" s="284" t="s">
        <v>1056</v>
      </c>
      <c r="G153" s="284"/>
      <c r="H153" s="284"/>
      <c r="I153" s="238"/>
      <c r="J153" s="238" t="s">
        <v>1057</v>
      </c>
      <c r="K153" s="238"/>
    </row>
    <row r="154" spans="2:11" ht="15.75">
      <c r="B154" s="283" t="s">
        <v>1058</v>
      </c>
      <c r="C154" s="283"/>
      <c r="D154" s="283"/>
      <c r="E154" s="283"/>
      <c r="F154" s="284" t="s">
        <v>1058</v>
      </c>
      <c r="G154" s="284"/>
      <c r="H154" s="284"/>
      <c r="I154" s="284"/>
      <c r="J154" s="284" t="s">
        <v>1058</v>
      </c>
      <c r="K154" s="284"/>
    </row>
    <row r="155" spans="2:11" ht="15.75">
      <c r="B155" s="283" t="s">
        <v>1059</v>
      </c>
      <c r="C155" s="283"/>
      <c r="D155" s="283"/>
      <c r="E155" s="283"/>
      <c r="F155" s="284" t="s">
        <v>1059</v>
      </c>
      <c r="G155" s="284"/>
      <c r="H155" s="284"/>
      <c r="I155" s="284"/>
      <c r="J155" s="284" t="s">
        <v>1059</v>
      </c>
      <c r="K155" s="284"/>
    </row>
    <row r="156" spans="2:11" ht="15.75">
      <c r="B156" s="283" t="s">
        <v>1060</v>
      </c>
      <c r="C156" s="283"/>
      <c r="D156" s="283"/>
      <c r="E156" s="283"/>
      <c r="F156" s="284" t="s">
        <v>1060</v>
      </c>
      <c r="G156" s="284"/>
      <c r="H156" s="284"/>
      <c r="I156" s="284"/>
      <c r="J156" s="284" t="s">
        <v>1060</v>
      </c>
      <c r="K156" s="284"/>
    </row>
    <row r="158" spans="2:11" ht="18.75">
      <c r="B158" s="285" t="s">
        <v>1032</v>
      </c>
      <c r="C158" s="285"/>
      <c r="D158" s="285" t="s">
        <v>1033</v>
      </c>
      <c r="E158" s="285"/>
      <c r="F158" s="285"/>
      <c r="G158" s="285"/>
      <c r="H158" s="285"/>
      <c r="I158" s="285"/>
      <c r="J158" s="285"/>
      <c r="K158" s="285"/>
    </row>
    <row r="159" spans="2:11" ht="18.75">
      <c r="B159" s="285" t="s">
        <v>1034</v>
      </c>
      <c r="C159" s="285"/>
      <c r="D159" s="285" t="s">
        <v>1035</v>
      </c>
      <c r="E159" s="285"/>
      <c r="F159" s="285"/>
      <c r="G159" s="285"/>
      <c r="H159" s="285"/>
      <c r="I159" s="285"/>
      <c r="J159" s="285"/>
      <c r="K159" s="285"/>
    </row>
    <row r="160" spans="2:11" ht="18.75">
      <c r="B160" s="285" t="s">
        <v>1036</v>
      </c>
      <c r="C160" s="285"/>
      <c r="D160" s="285" t="s">
        <v>1037</v>
      </c>
      <c r="E160" s="285"/>
      <c r="F160" s="285"/>
      <c r="G160" s="285"/>
      <c r="H160" s="285"/>
      <c r="I160" s="285"/>
      <c r="J160" s="285"/>
      <c r="K160" s="285"/>
    </row>
    <row r="161" spans="2:11" ht="18.75">
      <c r="B161" s="285" t="s">
        <v>1038</v>
      </c>
      <c r="C161" s="285"/>
      <c r="D161" s="285" t="s">
        <v>1039</v>
      </c>
      <c r="E161" s="285"/>
      <c r="F161" s="285"/>
      <c r="G161" s="285"/>
      <c r="H161" s="285"/>
      <c r="I161" s="285"/>
      <c r="J161" s="285"/>
      <c r="K161" s="285"/>
    </row>
    <row r="162" spans="2:11" ht="18.75">
      <c r="B162" s="285" t="s">
        <v>1040</v>
      </c>
      <c r="C162" s="285"/>
      <c r="D162" s="285" t="s">
        <v>1041</v>
      </c>
      <c r="E162" s="285"/>
      <c r="F162" s="285"/>
      <c r="G162" s="285"/>
      <c r="H162" s="285"/>
      <c r="I162" s="285"/>
      <c r="J162" s="285"/>
      <c r="K162" s="285"/>
    </row>
    <row r="163" spans="2:11" ht="18.75">
      <c r="B163" s="285" t="s">
        <v>1042</v>
      </c>
      <c r="C163" s="285"/>
      <c r="D163" s="285" t="s">
        <v>1570</v>
      </c>
      <c r="E163" s="285"/>
      <c r="F163" s="285"/>
      <c r="G163" s="285"/>
      <c r="H163" s="285"/>
      <c r="I163" s="285"/>
      <c r="J163" s="237" t="s">
        <v>1108</v>
      </c>
      <c r="K163" s="237"/>
    </row>
    <row r="164" spans="2:11" ht="45">
      <c r="B164" s="234" t="s">
        <v>1044</v>
      </c>
      <c r="C164" s="234" t="s">
        <v>69</v>
      </c>
      <c r="D164" s="234" t="s">
        <v>70</v>
      </c>
      <c r="E164" s="234" t="s">
        <v>1045</v>
      </c>
      <c r="F164" s="234" t="s">
        <v>1046</v>
      </c>
      <c r="G164" s="234" t="s">
        <v>1047</v>
      </c>
      <c r="H164" s="234" t="s">
        <v>1048</v>
      </c>
      <c r="I164" s="132" t="s">
        <v>1049</v>
      </c>
      <c r="J164" s="133" t="s">
        <v>56</v>
      </c>
      <c r="K164" s="234" t="s">
        <v>1050</v>
      </c>
    </row>
    <row r="165" spans="2:11">
      <c r="B165" s="238">
        <v>1</v>
      </c>
      <c r="C165" s="228" t="s">
        <v>840</v>
      </c>
      <c r="D165" s="232" t="s">
        <v>878</v>
      </c>
      <c r="E165" s="228">
        <v>63</v>
      </c>
      <c r="F165" s="228">
        <v>75</v>
      </c>
      <c r="G165" s="238">
        <v>6</v>
      </c>
      <c r="H165" s="238">
        <v>3</v>
      </c>
      <c r="I165" s="238">
        <v>1</v>
      </c>
      <c r="J165" s="238">
        <v>4</v>
      </c>
      <c r="K165" s="238" t="s">
        <v>1053</v>
      </c>
    </row>
    <row r="166" spans="2:11">
      <c r="B166" s="238">
        <f>1+B165</f>
        <v>2</v>
      </c>
      <c r="C166" s="228" t="s">
        <v>1437</v>
      </c>
      <c r="D166" s="232" t="s">
        <v>1562</v>
      </c>
      <c r="E166" s="228">
        <v>63</v>
      </c>
      <c r="F166" s="228">
        <v>30.1</v>
      </c>
      <c r="G166" s="238">
        <v>6</v>
      </c>
      <c r="H166" s="238">
        <v>3</v>
      </c>
      <c r="I166" s="238">
        <v>1</v>
      </c>
      <c r="J166" s="238">
        <v>4</v>
      </c>
      <c r="K166" s="238" t="s">
        <v>1053</v>
      </c>
    </row>
    <row r="167" spans="2:11">
      <c r="B167" s="238">
        <f t="shared" ref="B167:B193" si="4">1+B166</f>
        <v>3</v>
      </c>
      <c r="C167" s="228" t="s">
        <v>1562</v>
      </c>
      <c r="D167" s="232" t="s">
        <v>181</v>
      </c>
      <c r="E167" s="228">
        <v>63</v>
      </c>
      <c r="F167" s="228">
        <v>65</v>
      </c>
      <c r="G167" s="238">
        <v>6</v>
      </c>
      <c r="H167" s="238">
        <v>3</v>
      </c>
      <c r="I167" s="238">
        <v>1</v>
      </c>
      <c r="J167" s="238">
        <v>4</v>
      </c>
      <c r="K167" s="238" t="s">
        <v>1053</v>
      </c>
    </row>
    <row r="168" spans="2:11">
      <c r="B168" s="238">
        <f t="shared" si="4"/>
        <v>4</v>
      </c>
      <c r="C168" s="228" t="s">
        <v>1562</v>
      </c>
      <c r="D168" s="232" t="s">
        <v>1563</v>
      </c>
      <c r="E168" s="228">
        <v>63</v>
      </c>
      <c r="F168" s="228">
        <v>44.2</v>
      </c>
      <c r="G168" s="238">
        <v>6</v>
      </c>
      <c r="H168" s="238">
        <v>3</v>
      </c>
      <c r="I168" s="238">
        <v>1</v>
      </c>
      <c r="J168" s="238">
        <v>4</v>
      </c>
      <c r="K168" s="238" t="s">
        <v>1053</v>
      </c>
    </row>
    <row r="169" spans="2:11">
      <c r="B169" s="238">
        <f t="shared" si="4"/>
        <v>5</v>
      </c>
      <c r="C169" s="228" t="s">
        <v>1399</v>
      </c>
      <c r="D169" s="232" t="s">
        <v>1477</v>
      </c>
      <c r="E169" s="228">
        <v>63</v>
      </c>
      <c r="F169" s="228">
        <v>15</v>
      </c>
      <c r="G169" s="238">
        <v>6</v>
      </c>
      <c r="H169" s="238">
        <v>3</v>
      </c>
      <c r="I169" s="238">
        <v>1</v>
      </c>
      <c r="J169" s="238">
        <v>4</v>
      </c>
      <c r="K169" s="238" t="s">
        <v>1053</v>
      </c>
    </row>
    <row r="170" spans="2:11">
      <c r="B170" s="238">
        <f t="shared" si="4"/>
        <v>6</v>
      </c>
      <c r="C170" s="228" t="s">
        <v>1564</v>
      </c>
      <c r="D170" s="232" t="s">
        <v>519</v>
      </c>
      <c r="E170" s="228">
        <v>63</v>
      </c>
      <c r="F170" s="228">
        <v>34.299999999999997</v>
      </c>
      <c r="G170" s="238">
        <v>6</v>
      </c>
      <c r="H170" s="238">
        <v>3</v>
      </c>
      <c r="I170" s="238">
        <v>1</v>
      </c>
      <c r="J170" s="238">
        <v>4</v>
      </c>
      <c r="K170" s="238" t="s">
        <v>1053</v>
      </c>
    </row>
    <row r="171" spans="2:11">
      <c r="B171" s="238">
        <f t="shared" si="4"/>
        <v>7</v>
      </c>
      <c r="C171" s="228" t="s">
        <v>1440</v>
      </c>
      <c r="D171" s="232" t="s">
        <v>1564</v>
      </c>
      <c r="E171" s="228">
        <v>63</v>
      </c>
      <c r="F171" s="228">
        <v>30.1</v>
      </c>
      <c r="G171" s="238">
        <v>6</v>
      </c>
      <c r="H171" s="238">
        <v>3</v>
      </c>
      <c r="I171" s="238">
        <v>1</v>
      </c>
      <c r="J171" s="238">
        <v>4</v>
      </c>
      <c r="K171" s="238" t="s">
        <v>1053</v>
      </c>
    </row>
    <row r="172" spans="2:11">
      <c r="B172" s="238">
        <f t="shared" si="4"/>
        <v>8</v>
      </c>
      <c r="C172" s="228" t="s">
        <v>1565</v>
      </c>
      <c r="D172" s="232" t="s">
        <v>1566</v>
      </c>
      <c r="E172" s="228">
        <v>63</v>
      </c>
      <c r="F172" s="228">
        <v>30.3</v>
      </c>
      <c r="G172" s="238">
        <v>6</v>
      </c>
      <c r="H172" s="238">
        <v>3</v>
      </c>
      <c r="I172" s="238">
        <v>1</v>
      </c>
      <c r="J172" s="238">
        <v>4</v>
      </c>
      <c r="K172" s="238" t="s">
        <v>1053</v>
      </c>
    </row>
    <row r="173" spans="2:11">
      <c r="B173" s="238">
        <f t="shared" si="4"/>
        <v>9</v>
      </c>
      <c r="C173" s="228" t="s">
        <v>1566</v>
      </c>
      <c r="D173" s="232" t="s">
        <v>461</v>
      </c>
      <c r="E173" s="228">
        <v>63</v>
      </c>
      <c r="F173" s="228">
        <v>15.2</v>
      </c>
      <c r="G173" s="238">
        <v>6</v>
      </c>
      <c r="H173" s="238">
        <v>3</v>
      </c>
      <c r="I173" s="238">
        <v>1</v>
      </c>
      <c r="J173" s="238">
        <v>4</v>
      </c>
      <c r="K173" s="238" t="s">
        <v>1053</v>
      </c>
    </row>
    <row r="174" spans="2:11">
      <c r="B174" s="238">
        <f t="shared" si="4"/>
        <v>10</v>
      </c>
      <c r="C174" s="228" t="s">
        <v>1566</v>
      </c>
      <c r="D174" s="232" t="s">
        <v>461</v>
      </c>
      <c r="E174" s="228">
        <v>63</v>
      </c>
      <c r="F174" s="228">
        <v>45.5</v>
      </c>
      <c r="G174" s="238">
        <v>6</v>
      </c>
      <c r="H174" s="238">
        <v>3</v>
      </c>
      <c r="I174" s="238">
        <v>1</v>
      </c>
      <c r="J174" s="238">
        <v>4</v>
      </c>
      <c r="K174" s="238" t="s">
        <v>1053</v>
      </c>
    </row>
    <row r="175" spans="2:11">
      <c r="B175" s="238">
        <f t="shared" si="4"/>
        <v>11</v>
      </c>
      <c r="C175" s="228" t="s">
        <v>1567</v>
      </c>
      <c r="D175" s="232" t="s">
        <v>250</v>
      </c>
      <c r="E175" s="228">
        <v>63</v>
      </c>
      <c r="F175" s="228">
        <v>31.1</v>
      </c>
      <c r="G175" s="238">
        <v>6</v>
      </c>
      <c r="H175" s="238">
        <v>3</v>
      </c>
      <c r="I175" s="238">
        <v>1</v>
      </c>
      <c r="J175" s="238">
        <v>4</v>
      </c>
      <c r="K175" s="238" t="s">
        <v>1053</v>
      </c>
    </row>
    <row r="176" spans="2:11">
      <c r="B176" s="238">
        <f t="shared" si="4"/>
        <v>12</v>
      </c>
      <c r="C176" s="228" t="s">
        <v>1566</v>
      </c>
      <c r="D176" s="232" t="s">
        <v>1440</v>
      </c>
      <c r="E176" s="228">
        <v>63</v>
      </c>
      <c r="F176" s="228">
        <v>41</v>
      </c>
      <c r="G176" s="238">
        <v>6</v>
      </c>
      <c r="H176" s="238">
        <v>3</v>
      </c>
      <c r="I176" s="238">
        <v>1</v>
      </c>
      <c r="J176" s="238">
        <v>4</v>
      </c>
      <c r="K176" s="238" t="s">
        <v>1053</v>
      </c>
    </row>
    <row r="177" spans="2:11">
      <c r="B177" s="238">
        <f t="shared" si="4"/>
        <v>13</v>
      </c>
      <c r="C177" s="228" t="s">
        <v>1564</v>
      </c>
      <c r="D177" s="232" t="s">
        <v>239</v>
      </c>
      <c r="E177" s="228">
        <v>63</v>
      </c>
      <c r="F177" s="228">
        <v>31.1</v>
      </c>
      <c r="G177" s="238">
        <v>6</v>
      </c>
      <c r="H177" s="238">
        <v>3</v>
      </c>
      <c r="I177" s="238">
        <v>1</v>
      </c>
      <c r="J177" s="238">
        <v>4</v>
      </c>
      <c r="K177" s="238" t="s">
        <v>1053</v>
      </c>
    </row>
    <row r="178" spans="2:11">
      <c r="B178" s="238">
        <f t="shared" si="4"/>
        <v>14</v>
      </c>
      <c r="C178" s="228" t="s">
        <v>1564</v>
      </c>
      <c r="D178" s="232" t="s">
        <v>239</v>
      </c>
      <c r="E178" s="228">
        <v>63</v>
      </c>
      <c r="F178" s="228">
        <v>18</v>
      </c>
      <c r="G178" s="238">
        <v>6</v>
      </c>
      <c r="H178" s="238">
        <v>3</v>
      </c>
      <c r="I178" s="238">
        <v>1</v>
      </c>
      <c r="J178" s="238">
        <v>4</v>
      </c>
      <c r="K178" s="238" t="s">
        <v>1053</v>
      </c>
    </row>
    <row r="179" spans="2:11">
      <c r="B179" s="238">
        <f t="shared" si="4"/>
        <v>15</v>
      </c>
      <c r="C179" s="228" t="s">
        <v>263</v>
      </c>
      <c r="D179" s="232" t="s">
        <v>1424</v>
      </c>
      <c r="E179" s="228">
        <v>63</v>
      </c>
      <c r="F179" s="228">
        <v>50</v>
      </c>
      <c r="G179" s="238">
        <v>6</v>
      </c>
      <c r="H179" s="238">
        <v>3</v>
      </c>
      <c r="I179" s="238">
        <v>1</v>
      </c>
      <c r="J179" s="238">
        <v>4</v>
      </c>
      <c r="K179" s="238" t="s">
        <v>1053</v>
      </c>
    </row>
    <row r="180" spans="2:11">
      <c r="B180" s="238">
        <f t="shared" si="4"/>
        <v>16</v>
      </c>
      <c r="C180" s="228" t="s">
        <v>1424</v>
      </c>
      <c r="D180" s="232" t="s">
        <v>1061</v>
      </c>
      <c r="E180" s="228">
        <v>63</v>
      </c>
      <c r="F180" s="228">
        <v>54.3</v>
      </c>
      <c r="G180" s="238">
        <v>6</v>
      </c>
      <c r="H180" s="238">
        <v>3</v>
      </c>
      <c r="I180" s="238">
        <v>1</v>
      </c>
      <c r="J180" s="238">
        <v>4</v>
      </c>
      <c r="K180" s="238" t="s">
        <v>1053</v>
      </c>
    </row>
    <row r="181" spans="2:11">
      <c r="B181" s="238">
        <f t="shared" si="4"/>
        <v>17</v>
      </c>
      <c r="C181" s="228" t="s">
        <v>224</v>
      </c>
      <c r="D181" s="232" t="s">
        <v>1424</v>
      </c>
      <c r="E181" s="228">
        <v>63</v>
      </c>
      <c r="F181" s="228">
        <v>51</v>
      </c>
      <c r="G181" s="238">
        <v>6</v>
      </c>
      <c r="H181" s="238">
        <v>3</v>
      </c>
      <c r="I181" s="238">
        <v>1</v>
      </c>
      <c r="J181" s="238">
        <v>4</v>
      </c>
      <c r="K181" s="238" t="s">
        <v>1053</v>
      </c>
    </row>
    <row r="182" spans="2:11">
      <c r="B182" s="238">
        <f t="shared" si="4"/>
        <v>18</v>
      </c>
      <c r="C182" s="228" t="s">
        <v>1424</v>
      </c>
      <c r="D182" s="232" t="s">
        <v>1568</v>
      </c>
      <c r="E182" s="228">
        <v>63</v>
      </c>
      <c r="F182" s="228">
        <v>23.5</v>
      </c>
      <c r="G182" s="238">
        <v>6</v>
      </c>
      <c r="H182" s="238">
        <v>3</v>
      </c>
      <c r="I182" s="238">
        <v>1</v>
      </c>
      <c r="J182" s="238">
        <v>4</v>
      </c>
      <c r="K182" s="238" t="s">
        <v>1053</v>
      </c>
    </row>
    <row r="183" spans="2:11">
      <c r="B183" s="238">
        <f t="shared" si="4"/>
        <v>19</v>
      </c>
      <c r="C183" s="228" t="s">
        <v>971</v>
      </c>
      <c r="D183" s="232" t="s">
        <v>1569</v>
      </c>
      <c r="E183" s="228">
        <v>63</v>
      </c>
      <c r="F183" s="228">
        <v>65.3</v>
      </c>
      <c r="G183" s="238">
        <v>6</v>
      </c>
      <c r="H183" s="238">
        <v>3</v>
      </c>
      <c r="I183" s="238">
        <v>1</v>
      </c>
      <c r="J183" s="238">
        <v>4</v>
      </c>
      <c r="K183" s="238" t="s">
        <v>1053</v>
      </c>
    </row>
    <row r="184" spans="2:11">
      <c r="B184" s="238">
        <f t="shared" si="4"/>
        <v>20</v>
      </c>
      <c r="C184" s="228" t="s">
        <v>905</v>
      </c>
      <c r="D184" s="232" t="s">
        <v>1417</v>
      </c>
      <c r="E184" s="228">
        <v>63</v>
      </c>
      <c r="F184" s="228">
        <v>278.3</v>
      </c>
      <c r="G184" s="238">
        <v>6</v>
      </c>
      <c r="H184" s="238">
        <v>3</v>
      </c>
      <c r="I184" s="238">
        <v>1</v>
      </c>
      <c r="J184" s="238">
        <v>4</v>
      </c>
      <c r="K184" s="238" t="s">
        <v>1053</v>
      </c>
    </row>
    <row r="185" spans="2:11">
      <c r="B185" s="238">
        <f t="shared" si="4"/>
        <v>21</v>
      </c>
      <c r="C185" s="228" t="s">
        <v>1417</v>
      </c>
      <c r="D185" s="232" t="s">
        <v>960</v>
      </c>
      <c r="E185" s="228">
        <v>63</v>
      </c>
      <c r="F185" s="228">
        <v>51.3</v>
      </c>
      <c r="G185" s="238">
        <v>6</v>
      </c>
      <c r="H185" s="238">
        <v>3</v>
      </c>
      <c r="I185" s="238">
        <v>1</v>
      </c>
      <c r="J185" s="238">
        <v>4</v>
      </c>
      <c r="K185" s="238" t="s">
        <v>1053</v>
      </c>
    </row>
    <row r="186" spans="2:11">
      <c r="B186" s="238">
        <f t="shared" si="4"/>
        <v>22</v>
      </c>
      <c r="C186" s="228" t="s">
        <v>1417</v>
      </c>
      <c r="D186" s="232" t="s">
        <v>910</v>
      </c>
      <c r="E186" s="228">
        <v>63</v>
      </c>
      <c r="F186" s="228">
        <v>48.1</v>
      </c>
      <c r="G186" s="238">
        <v>6</v>
      </c>
      <c r="H186" s="238">
        <v>3</v>
      </c>
      <c r="I186" s="238">
        <v>1</v>
      </c>
      <c r="J186" s="238">
        <v>4</v>
      </c>
      <c r="K186" s="238" t="s">
        <v>1053</v>
      </c>
    </row>
    <row r="187" spans="2:11">
      <c r="B187" s="238">
        <f t="shared" si="4"/>
        <v>23</v>
      </c>
      <c r="C187" s="228" t="s">
        <v>905</v>
      </c>
      <c r="D187" s="232" t="s">
        <v>1417</v>
      </c>
      <c r="E187" s="228">
        <v>63</v>
      </c>
      <c r="F187" s="228">
        <v>7</v>
      </c>
      <c r="G187" s="238">
        <v>6</v>
      </c>
      <c r="H187" s="238">
        <v>3</v>
      </c>
      <c r="I187" s="238">
        <v>1</v>
      </c>
      <c r="J187" s="238">
        <v>4</v>
      </c>
      <c r="K187" s="238" t="s">
        <v>1053</v>
      </c>
    </row>
    <row r="188" spans="2:11">
      <c r="B188" s="238">
        <f t="shared" si="4"/>
        <v>24</v>
      </c>
      <c r="C188" s="228" t="s">
        <v>1417</v>
      </c>
      <c r="D188" s="232" t="s">
        <v>960</v>
      </c>
      <c r="E188" s="228">
        <v>63</v>
      </c>
      <c r="F188" s="228">
        <v>5</v>
      </c>
      <c r="G188" s="238">
        <v>6</v>
      </c>
      <c r="H188" s="238">
        <v>3</v>
      </c>
      <c r="I188" s="238">
        <v>1</v>
      </c>
      <c r="J188" s="238">
        <v>4</v>
      </c>
      <c r="K188" s="238" t="s">
        <v>1053</v>
      </c>
    </row>
    <row r="189" spans="2:11">
      <c r="B189" s="238">
        <f t="shared" si="4"/>
        <v>25</v>
      </c>
      <c r="C189" s="232" t="s">
        <v>1544</v>
      </c>
      <c r="D189" s="232" t="s">
        <v>174</v>
      </c>
      <c r="E189" s="232">
        <v>63</v>
      </c>
      <c r="F189" s="232">
        <v>753.3</v>
      </c>
      <c r="G189" s="238">
        <v>6</v>
      </c>
      <c r="H189" s="238">
        <v>3</v>
      </c>
      <c r="I189" s="238">
        <v>1</v>
      </c>
      <c r="J189" s="238">
        <v>4</v>
      </c>
      <c r="K189" s="238" t="s">
        <v>1053</v>
      </c>
    </row>
    <row r="190" spans="2:11">
      <c r="B190" s="238">
        <f t="shared" si="4"/>
        <v>26</v>
      </c>
      <c r="C190" s="232" t="s">
        <v>174</v>
      </c>
      <c r="D190" s="232" t="s">
        <v>255</v>
      </c>
      <c r="E190" s="232">
        <v>90</v>
      </c>
      <c r="F190" s="232">
        <v>60.3</v>
      </c>
      <c r="G190" s="238">
        <v>6</v>
      </c>
      <c r="H190" s="238">
        <v>3</v>
      </c>
      <c r="I190" s="238">
        <v>1</v>
      </c>
      <c r="J190" s="238">
        <v>4</v>
      </c>
      <c r="K190" s="238" t="s">
        <v>1053</v>
      </c>
    </row>
    <row r="191" spans="2:11">
      <c r="B191" s="238">
        <f t="shared" si="4"/>
        <v>27</v>
      </c>
      <c r="C191" s="232" t="s">
        <v>174</v>
      </c>
      <c r="D191" s="232" t="s">
        <v>233</v>
      </c>
      <c r="E191" s="232">
        <v>75</v>
      </c>
      <c r="F191" s="232">
        <v>120</v>
      </c>
      <c r="G191" s="238">
        <v>6</v>
      </c>
      <c r="H191" s="238">
        <v>3</v>
      </c>
      <c r="I191" s="238">
        <v>1</v>
      </c>
      <c r="J191" s="238">
        <v>4</v>
      </c>
      <c r="K191" s="238" t="s">
        <v>1053</v>
      </c>
    </row>
    <row r="192" spans="2:11">
      <c r="B192" s="238">
        <f t="shared" si="4"/>
        <v>28</v>
      </c>
      <c r="C192" s="232" t="s">
        <v>1078</v>
      </c>
      <c r="D192" s="232" t="s">
        <v>844</v>
      </c>
      <c r="E192" s="232">
        <v>63</v>
      </c>
      <c r="F192" s="232">
        <v>26</v>
      </c>
      <c r="G192" s="238">
        <v>6</v>
      </c>
      <c r="H192" s="238">
        <v>3</v>
      </c>
      <c r="I192" s="238">
        <v>1</v>
      </c>
      <c r="J192" s="238">
        <v>4</v>
      </c>
      <c r="K192" s="238" t="s">
        <v>1053</v>
      </c>
    </row>
    <row r="193" spans="2:11">
      <c r="B193" s="238">
        <f t="shared" si="4"/>
        <v>29</v>
      </c>
      <c r="C193" s="232" t="s">
        <v>233</v>
      </c>
      <c r="D193" s="232" t="s">
        <v>1078</v>
      </c>
      <c r="E193" s="232">
        <v>75</v>
      </c>
      <c r="F193" s="232">
        <v>30</v>
      </c>
      <c r="G193" s="238">
        <v>6</v>
      </c>
      <c r="H193" s="238">
        <v>3</v>
      </c>
      <c r="I193" s="238">
        <v>1</v>
      </c>
      <c r="J193" s="238">
        <v>4</v>
      </c>
      <c r="K193" s="238" t="s">
        <v>1053</v>
      </c>
    </row>
    <row r="194" spans="2:11" ht="15.75">
      <c r="B194" s="208" t="s">
        <v>1055</v>
      </c>
      <c r="C194" s="208"/>
      <c r="D194" s="208"/>
      <c r="E194" s="208"/>
      <c r="F194" s="284" t="s">
        <v>1056</v>
      </c>
      <c r="G194" s="284"/>
      <c r="H194" s="284"/>
      <c r="I194" s="238"/>
      <c r="J194" s="238" t="s">
        <v>1057</v>
      </c>
      <c r="K194" s="238"/>
    </row>
    <row r="195" spans="2:11" ht="15.75">
      <c r="B195" s="283" t="s">
        <v>1058</v>
      </c>
      <c r="C195" s="283"/>
      <c r="D195" s="283"/>
      <c r="E195" s="283"/>
      <c r="F195" s="284" t="s">
        <v>1058</v>
      </c>
      <c r="G195" s="284"/>
      <c r="H195" s="284"/>
      <c r="I195" s="284"/>
      <c r="J195" s="284" t="s">
        <v>1058</v>
      </c>
      <c r="K195" s="284"/>
    </row>
    <row r="196" spans="2:11" ht="15.75">
      <c r="B196" s="283" t="s">
        <v>1059</v>
      </c>
      <c r="C196" s="283"/>
      <c r="D196" s="283"/>
      <c r="E196" s="283"/>
      <c r="F196" s="284" t="s">
        <v>1059</v>
      </c>
      <c r="G196" s="284"/>
      <c r="H196" s="284"/>
      <c r="I196" s="284"/>
      <c r="J196" s="284" t="s">
        <v>1059</v>
      </c>
      <c r="K196" s="284"/>
    </row>
    <row r="197" spans="2:11" ht="15.75">
      <c r="B197" s="283" t="s">
        <v>1060</v>
      </c>
      <c r="C197" s="283"/>
      <c r="D197" s="283"/>
      <c r="E197" s="283"/>
      <c r="F197" s="284" t="s">
        <v>1060</v>
      </c>
      <c r="G197" s="284"/>
      <c r="H197" s="284"/>
      <c r="I197" s="284"/>
      <c r="J197" s="284" t="s">
        <v>1060</v>
      </c>
      <c r="K197" s="284"/>
    </row>
    <row r="199" spans="2:11" ht="18.75">
      <c r="B199" s="285" t="s">
        <v>1032</v>
      </c>
      <c r="C199" s="285"/>
      <c r="D199" s="285" t="s">
        <v>1033</v>
      </c>
      <c r="E199" s="285"/>
      <c r="F199" s="285"/>
      <c r="G199" s="285"/>
      <c r="H199" s="285"/>
      <c r="I199" s="285"/>
      <c r="J199" s="285"/>
      <c r="K199" s="285"/>
    </row>
    <row r="200" spans="2:11" ht="18.75">
      <c r="B200" s="285" t="s">
        <v>1034</v>
      </c>
      <c r="C200" s="285"/>
      <c r="D200" s="285" t="s">
        <v>1035</v>
      </c>
      <c r="E200" s="285"/>
      <c r="F200" s="285"/>
      <c r="G200" s="285"/>
      <c r="H200" s="285"/>
      <c r="I200" s="285"/>
      <c r="J200" s="285"/>
      <c r="K200" s="285"/>
    </row>
    <row r="201" spans="2:11" ht="18.75">
      <c r="B201" s="285" t="s">
        <v>1036</v>
      </c>
      <c r="C201" s="285"/>
      <c r="D201" s="285" t="s">
        <v>1037</v>
      </c>
      <c r="E201" s="285"/>
      <c r="F201" s="285"/>
      <c r="G201" s="285"/>
      <c r="H201" s="285"/>
      <c r="I201" s="285"/>
      <c r="J201" s="285"/>
      <c r="K201" s="285"/>
    </row>
    <row r="202" spans="2:11" ht="18.75">
      <c r="B202" s="285" t="s">
        <v>1038</v>
      </c>
      <c r="C202" s="285"/>
      <c r="D202" s="285" t="s">
        <v>1039</v>
      </c>
      <c r="E202" s="285"/>
      <c r="F202" s="285"/>
      <c r="G202" s="285"/>
      <c r="H202" s="285"/>
      <c r="I202" s="285"/>
      <c r="J202" s="285"/>
      <c r="K202" s="285"/>
    </row>
    <row r="203" spans="2:11" ht="18.75">
      <c r="B203" s="285" t="s">
        <v>1040</v>
      </c>
      <c r="C203" s="285"/>
      <c r="D203" s="285" t="s">
        <v>1041</v>
      </c>
      <c r="E203" s="285"/>
      <c r="F203" s="285"/>
      <c r="G203" s="285"/>
      <c r="H203" s="285"/>
      <c r="I203" s="285"/>
      <c r="J203" s="285"/>
      <c r="K203" s="285"/>
    </row>
    <row r="204" spans="2:11" ht="18.75">
      <c r="B204" s="285" t="s">
        <v>1042</v>
      </c>
      <c r="C204" s="285"/>
      <c r="D204" s="285" t="s">
        <v>1570</v>
      </c>
      <c r="E204" s="285"/>
      <c r="F204" s="285"/>
      <c r="G204" s="285"/>
      <c r="H204" s="285"/>
      <c r="I204" s="285"/>
      <c r="J204" s="237" t="s">
        <v>1108</v>
      </c>
      <c r="K204" s="237"/>
    </row>
    <row r="205" spans="2:11" ht="45">
      <c r="B205" s="234" t="s">
        <v>1044</v>
      </c>
      <c r="C205" s="234" t="s">
        <v>69</v>
      </c>
      <c r="D205" s="234" t="s">
        <v>70</v>
      </c>
      <c r="E205" s="234" t="s">
        <v>1045</v>
      </c>
      <c r="F205" s="234" t="s">
        <v>1046</v>
      </c>
      <c r="G205" s="234" t="s">
        <v>1047</v>
      </c>
      <c r="H205" s="234" t="s">
        <v>1048</v>
      </c>
      <c r="I205" s="132" t="s">
        <v>1049</v>
      </c>
      <c r="J205" s="133" t="s">
        <v>56</v>
      </c>
      <c r="K205" s="234" t="s">
        <v>1050</v>
      </c>
    </row>
    <row r="206" spans="2:11">
      <c r="B206" s="238">
        <v>1</v>
      </c>
      <c r="C206" s="228" t="s">
        <v>1396</v>
      </c>
      <c r="D206" s="238" t="s">
        <v>1435</v>
      </c>
      <c r="E206" s="228">
        <v>63</v>
      </c>
      <c r="F206" s="228">
        <v>30.1</v>
      </c>
      <c r="G206" s="238">
        <v>5.5</v>
      </c>
      <c r="H206" s="228">
        <v>3.5</v>
      </c>
      <c r="I206" s="228">
        <v>1</v>
      </c>
      <c r="J206" s="228">
        <v>4.5</v>
      </c>
      <c r="K206" s="238" t="s">
        <v>1053</v>
      </c>
    </row>
    <row r="207" spans="2:11">
      <c r="B207" s="238">
        <f>1+B206</f>
        <v>2</v>
      </c>
      <c r="C207" s="228" t="s">
        <v>954</v>
      </c>
      <c r="D207" s="238" t="s">
        <v>910</v>
      </c>
      <c r="E207" s="228">
        <v>63</v>
      </c>
      <c r="F207" s="228">
        <v>41</v>
      </c>
      <c r="G207" s="238">
        <v>5.5</v>
      </c>
      <c r="H207" s="228">
        <v>3.5</v>
      </c>
      <c r="I207" s="228">
        <v>1</v>
      </c>
      <c r="J207" s="228">
        <v>4.5</v>
      </c>
      <c r="K207" s="238" t="s">
        <v>1053</v>
      </c>
    </row>
    <row r="208" spans="2:11">
      <c r="B208" s="238">
        <f t="shared" ref="B208:B226" si="5">1+B207</f>
        <v>3</v>
      </c>
      <c r="C208" s="228" t="s">
        <v>910</v>
      </c>
      <c r="D208" s="238" t="s">
        <v>893</v>
      </c>
      <c r="E208" s="228">
        <v>63</v>
      </c>
      <c r="F208" s="228">
        <v>118.3</v>
      </c>
      <c r="G208" s="238">
        <v>5.5</v>
      </c>
      <c r="H208" s="228">
        <v>3.5</v>
      </c>
      <c r="I208" s="228">
        <v>1</v>
      </c>
      <c r="J208" s="228">
        <v>4.5</v>
      </c>
      <c r="K208" s="238" t="s">
        <v>1053</v>
      </c>
    </row>
    <row r="209" spans="2:11">
      <c r="B209" s="238">
        <f t="shared" si="5"/>
        <v>4</v>
      </c>
      <c r="C209" s="228" t="s">
        <v>910</v>
      </c>
      <c r="D209" s="238" t="s">
        <v>893</v>
      </c>
      <c r="E209" s="228">
        <v>63</v>
      </c>
      <c r="F209" s="228">
        <v>5</v>
      </c>
      <c r="G209" s="238">
        <v>5.5</v>
      </c>
      <c r="H209" s="228">
        <v>3.5</v>
      </c>
      <c r="I209" s="228">
        <v>1</v>
      </c>
      <c r="J209" s="228">
        <v>4.5</v>
      </c>
      <c r="K209" s="238" t="s">
        <v>1053</v>
      </c>
    </row>
    <row r="210" spans="2:11">
      <c r="B210" s="238">
        <f t="shared" si="5"/>
        <v>5</v>
      </c>
      <c r="C210" s="238" t="s">
        <v>201</v>
      </c>
      <c r="D210" s="238" t="s">
        <v>864</v>
      </c>
      <c r="E210" s="238">
        <v>63</v>
      </c>
      <c r="F210" s="238">
        <v>1113.3</v>
      </c>
      <c r="G210" s="238">
        <v>5.5</v>
      </c>
      <c r="H210" s="228">
        <v>3.5</v>
      </c>
      <c r="I210" s="228">
        <v>1</v>
      </c>
      <c r="J210" s="228">
        <v>4.5</v>
      </c>
      <c r="K210" s="238" t="s">
        <v>1053</v>
      </c>
    </row>
    <row r="211" spans="2:11">
      <c r="B211" s="238">
        <f t="shared" si="5"/>
        <v>6</v>
      </c>
      <c r="C211" s="238" t="s">
        <v>864</v>
      </c>
      <c r="D211" s="238" t="s">
        <v>845</v>
      </c>
      <c r="E211" s="238">
        <v>63</v>
      </c>
      <c r="F211" s="238">
        <v>489.6</v>
      </c>
      <c r="G211" s="238">
        <v>5.5</v>
      </c>
      <c r="H211" s="228">
        <v>3.5</v>
      </c>
      <c r="I211" s="228">
        <v>1</v>
      </c>
      <c r="J211" s="228">
        <v>4.5</v>
      </c>
      <c r="K211" s="238" t="s">
        <v>1053</v>
      </c>
    </row>
    <row r="212" spans="2:11">
      <c r="B212" s="238">
        <f t="shared" si="5"/>
        <v>7</v>
      </c>
      <c r="C212" s="238" t="s">
        <v>845</v>
      </c>
      <c r="D212" s="238" t="s">
        <v>1095</v>
      </c>
      <c r="E212" s="238">
        <v>63</v>
      </c>
      <c r="F212" s="238">
        <v>123.3</v>
      </c>
      <c r="G212" s="238">
        <v>5.5</v>
      </c>
      <c r="H212" s="228">
        <v>3.5</v>
      </c>
      <c r="I212" s="228">
        <v>1</v>
      </c>
      <c r="J212" s="228">
        <v>4.5</v>
      </c>
      <c r="K212" s="238" t="s">
        <v>1053</v>
      </c>
    </row>
    <row r="213" spans="2:11">
      <c r="B213" s="238">
        <f t="shared" si="5"/>
        <v>8</v>
      </c>
      <c r="C213" s="238" t="s">
        <v>845</v>
      </c>
      <c r="D213" s="238" t="s">
        <v>467</v>
      </c>
      <c r="E213" s="238">
        <v>63</v>
      </c>
      <c r="F213" s="238">
        <v>150.80000000000001</v>
      </c>
      <c r="G213" s="238">
        <v>5.5</v>
      </c>
      <c r="H213" s="228">
        <v>3.5</v>
      </c>
      <c r="I213" s="228">
        <v>1</v>
      </c>
      <c r="J213" s="228">
        <v>4.5</v>
      </c>
      <c r="K213" s="238" t="s">
        <v>1053</v>
      </c>
    </row>
    <row r="214" spans="2:11">
      <c r="B214" s="238">
        <f t="shared" si="5"/>
        <v>9</v>
      </c>
      <c r="C214" s="238" t="s">
        <v>467</v>
      </c>
      <c r="D214" s="238" t="s">
        <v>264</v>
      </c>
      <c r="E214" s="238">
        <v>63</v>
      </c>
      <c r="F214" s="238">
        <v>130.69999999999999</v>
      </c>
      <c r="G214" s="238">
        <v>5.5</v>
      </c>
      <c r="H214" s="228">
        <v>3.5</v>
      </c>
      <c r="I214" s="228">
        <v>1</v>
      </c>
      <c r="J214" s="228">
        <v>4.5</v>
      </c>
      <c r="K214" s="238" t="s">
        <v>1053</v>
      </c>
    </row>
    <row r="215" spans="2:11">
      <c r="B215" s="238">
        <f t="shared" si="5"/>
        <v>10</v>
      </c>
      <c r="C215" s="238" t="s">
        <v>467</v>
      </c>
      <c r="D215" s="238" t="s">
        <v>219</v>
      </c>
      <c r="E215" s="238">
        <v>63</v>
      </c>
      <c r="F215" s="238">
        <v>37</v>
      </c>
      <c r="G215" s="238">
        <v>5.5</v>
      </c>
      <c r="H215" s="228">
        <v>3.5</v>
      </c>
      <c r="I215" s="228">
        <v>1</v>
      </c>
      <c r="J215" s="228">
        <v>4.5</v>
      </c>
      <c r="K215" s="238" t="s">
        <v>1053</v>
      </c>
    </row>
    <row r="216" spans="2:11">
      <c r="B216" s="238">
        <f t="shared" si="5"/>
        <v>11</v>
      </c>
      <c r="C216" s="238" t="s">
        <v>219</v>
      </c>
      <c r="D216" s="238" t="s">
        <v>871</v>
      </c>
      <c r="E216" s="238">
        <v>63</v>
      </c>
      <c r="F216" s="238">
        <v>35.299999999999997</v>
      </c>
      <c r="G216" s="238">
        <v>5.5</v>
      </c>
      <c r="H216" s="228">
        <v>3.5</v>
      </c>
      <c r="I216" s="228">
        <v>1</v>
      </c>
      <c r="J216" s="228">
        <v>4.5</v>
      </c>
      <c r="K216" s="238" t="s">
        <v>1053</v>
      </c>
    </row>
    <row r="217" spans="2:11">
      <c r="B217" s="238">
        <f t="shared" si="5"/>
        <v>12</v>
      </c>
      <c r="C217" s="238" t="s">
        <v>861</v>
      </c>
      <c r="D217" s="238" t="s">
        <v>917</v>
      </c>
      <c r="E217" s="238">
        <v>63</v>
      </c>
      <c r="F217" s="238">
        <v>10</v>
      </c>
      <c r="G217" s="238">
        <v>5.5</v>
      </c>
      <c r="H217" s="228">
        <v>3.5</v>
      </c>
      <c r="I217" s="228">
        <v>1</v>
      </c>
      <c r="J217" s="228">
        <v>4.5</v>
      </c>
      <c r="K217" s="238" t="s">
        <v>1053</v>
      </c>
    </row>
    <row r="218" spans="2:11">
      <c r="B218" s="238">
        <f t="shared" si="5"/>
        <v>13</v>
      </c>
      <c r="C218" s="238" t="s">
        <v>917</v>
      </c>
      <c r="D218" s="238" t="s">
        <v>215</v>
      </c>
      <c r="E218" s="238">
        <v>63</v>
      </c>
      <c r="F218" s="238">
        <v>68</v>
      </c>
      <c r="G218" s="238">
        <v>5.5</v>
      </c>
      <c r="H218" s="228">
        <v>3.5</v>
      </c>
      <c r="I218" s="228">
        <v>1</v>
      </c>
      <c r="J218" s="228">
        <v>4.5</v>
      </c>
      <c r="K218" s="238" t="s">
        <v>1053</v>
      </c>
    </row>
    <row r="219" spans="2:11">
      <c r="B219" s="238">
        <f t="shared" si="5"/>
        <v>14</v>
      </c>
      <c r="C219" s="238" t="s">
        <v>849</v>
      </c>
      <c r="D219" s="238" t="s">
        <v>983</v>
      </c>
      <c r="E219" s="238">
        <v>63</v>
      </c>
      <c r="F219" s="238">
        <v>51.5</v>
      </c>
      <c r="G219" s="238">
        <v>5.5</v>
      </c>
      <c r="H219" s="228">
        <v>3.5</v>
      </c>
      <c r="I219" s="228">
        <v>1</v>
      </c>
      <c r="J219" s="228">
        <v>4.5</v>
      </c>
      <c r="K219" s="238" t="s">
        <v>1053</v>
      </c>
    </row>
    <row r="220" spans="2:11">
      <c r="B220" s="238">
        <f t="shared" si="5"/>
        <v>15</v>
      </c>
      <c r="C220" s="238" t="s">
        <v>470</v>
      </c>
      <c r="D220" s="238" t="s">
        <v>843</v>
      </c>
      <c r="E220" s="238">
        <v>63</v>
      </c>
      <c r="F220" s="238">
        <v>394.9</v>
      </c>
      <c r="G220" s="238">
        <v>5.5</v>
      </c>
      <c r="H220" s="228">
        <v>3.5</v>
      </c>
      <c r="I220" s="228">
        <v>1</v>
      </c>
      <c r="J220" s="228">
        <v>4.5</v>
      </c>
      <c r="K220" s="238" t="s">
        <v>1053</v>
      </c>
    </row>
    <row r="221" spans="2:11">
      <c r="B221" s="238">
        <f t="shared" si="5"/>
        <v>16</v>
      </c>
      <c r="C221" s="238" t="s">
        <v>843</v>
      </c>
      <c r="D221" s="238" t="s">
        <v>855</v>
      </c>
      <c r="E221" s="238">
        <v>63</v>
      </c>
      <c r="F221" s="238">
        <v>170</v>
      </c>
      <c r="G221" s="238">
        <v>5.5</v>
      </c>
      <c r="H221" s="228">
        <v>3.5</v>
      </c>
      <c r="I221" s="228">
        <v>1</v>
      </c>
      <c r="J221" s="228">
        <v>4.5</v>
      </c>
      <c r="K221" s="238" t="s">
        <v>1053</v>
      </c>
    </row>
    <row r="222" spans="2:11">
      <c r="B222" s="238">
        <f t="shared" si="5"/>
        <v>17</v>
      </c>
      <c r="C222" s="238" t="s">
        <v>843</v>
      </c>
      <c r="D222" s="238" t="s">
        <v>212</v>
      </c>
      <c r="E222" s="238">
        <v>63</v>
      </c>
      <c r="F222" s="238">
        <v>193</v>
      </c>
      <c r="G222" s="238">
        <v>5.5</v>
      </c>
      <c r="H222" s="228">
        <v>3.5</v>
      </c>
      <c r="I222" s="228">
        <v>1</v>
      </c>
      <c r="J222" s="228">
        <v>4.5</v>
      </c>
      <c r="K222" s="238" t="s">
        <v>1053</v>
      </c>
    </row>
    <row r="223" spans="2:11">
      <c r="B223" s="238">
        <f t="shared" si="5"/>
        <v>18</v>
      </c>
      <c r="C223" s="228" t="s">
        <v>145</v>
      </c>
      <c r="D223" s="238" t="s">
        <v>212</v>
      </c>
      <c r="E223" s="228">
        <v>63</v>
      </c>
      <c r="F223" s="228">
        <v>648.29999999999995</v>
      </c>
      <c r="G223" s="238">
        <v>5.5</v>
      </c>
      <c r="H223" s="228">
        <v>3.5</v>
      </c>
      <c r="I223" s="228">
        <v>1</v>
      </c>
      <c r="J223" s="228">
        <v>4.5</v>
      </c>
      <c r="K223" s="238" t="s">
        <v>1053</v>
      </c>
    </row>
    <row r="224" spans="2:11">
      <c r="B224" s="238">
        <f t="shared" si="5"/>
        <v>19</v>
      </c>
      <c r="C224" s="228" t="s">
        <v>212</v>
      </c>
      <c r="D224" s="238" t="s">
        <v>899</v>
      </c>
      <c r="E224" s="228">
        <v>63</v>
      </c>
      <c r="F224" s="228">
        <v>332.2</v>
      </c>
      <c r="G224" s="238">
        <v>5.5</v>
      </c>
      <c r="H224" s="228">
        <v>3.5</v>
      </c>
      <c r="I224" s="228">
        <v>1</v>
      </c>
      <c r="J224" s="228">
        <v>4.5</v>
      </c>
      <c r="K224" s="238" t="s">
        <v>1053</v>
      </c>
    </row>
    <row r="225" spans="2:11">
      <c r="B225" s="238">
        <f t="shared" si="5"/>
        <v>20</v>
      </c>
      <c r="C225" s="228" t="s">
        <v>934</v>
      </c>
      <c r="D225" s="238" t="s">
        <v>1545</v>
      </c>
      <c r="E225" s="228">
        <v>63</v>
      </c>
      <c r="F225" s="228">
        <v>61.3</v>
      </c>
      <c r="G225" s="238">
        <v>5.5</v>
      </c>
      <c r="H225" s="228">
        <v>3.5</v>
      </c>
      <c r="I225" s="228">
        <v>1</v>
      </c>
      <c r="J225" s="228">
        <v>4.5</v>
      </c>
      <c r="K225" s="238" t="s">
        <v>1053</v>
      </c>
    </row>
    <row r="226" spans="2:11">
      <c r="B226" s="238">
        <f t="shared" si="5"/>
        <v>21</v>
      </c>
      <c r="C226" s="228" t="s">
        <v>452</v>
      </c>
      <c r="D226" s="238" t="s">
        <v>1398</v>
      </c>
      <c r="E226" s="228">
        <v>63</v>
      </c>
      <c r="F226" s="228">
        <v>78</v>
      </c>
      <c r="G226" s="238">
        <v>5.5</v>
      </c>
      <c r="H226" s="228">
        <v>3.5</v>
      </c>
      <c r="I226" s="228">
        <v>1</v>
      </c>
      <c r="J226" s="228">
        <v>4.5</v>
      </c>
      <c r="K226" s="238" t="s">
        <v>1053</v>
      </c>
    </row>
    <row r="227" spans="2:11" ht="15.75">
      <c r="B227" s="208" t="s">
        <v>1055</v>
      </c>
      <c r="C227" s="208"/>
      <c r="D227" s="208"/>
      <c r="E227" s="208"/>
      <c r="F227" s="284" t="s">
        <v>1056</v>
      </c>
      <c r="G227" s="284"/>
      <c r="H227" s="284"/>
      <c r="I227" s="238"/>
      <c r="J227" s="238" t="s">
        <v>1057</v>
      </c>
      <c r="K227" s="238"/>
    </row>
    <row r="228" spans="2:11" ht="15.75">
      <c r="B228" s="283" t="s">
        <v>1058</v>
      </c>
      <c r="C228" s="283"/>
      <c r="D228" s="283"/>
      <c r="E228" s="283"/>
      <c r="F228" s="284" t="s">
        <v>1058</v>
      </c>
      <c r="G228" s="284"/>
      <c r="H228" s="284"/>
      <c r="I228" s="284"/>
      <c r="J228" s="284" t="s">
        <v>1058</v>
      </c>
      <c r="K228" s="284"/>
    </row>
    <row r="229" spans="2:11" ht="15.75">
      <c r="B229" s="283" t="s">
        <v>1059</v>
      </c>
      <c r="C229" s="283"/>
      <c r="D229" s="283"/>
      <c r="E229" s="283"/>
      <c r="F229" s="284" t="s">
        <v>1059</v>
      </c>
      <c r="G229" s="284"/>
      <c r="H229" s="284"/>
      <c r="I229" s="284"/>
      <c r="J229" s="284" t="s">
        <v>1059</v>
      </c>
      <c r="K229" s="284"/>
    </row>
    <row r="230" spans="2:11" ht="15.75">
      <c r="B230" s="283" t="s">
        <v>1060</v>
      </c>
      <c r="C230" s="283"/>
      <c r="D230" s="283"/>
      <c r="E230" s="283"/>
      <c r="F230" s="284" t="s">
        <v>1060</v>
      </c>
      <c r="G230" s="284"/>
      <c r="H230" s="284"/>
      <c r="I230" s="284"/>
      <c r="J230" s="284" t="s">
        <v>1060</v>
      </c>
      <c r="K230" s="284"/>
    </row>
    <row r="232" spans="2:11" ht="18.75">
      <c r="B232" s="285" t="s">
        <v>1032</v>
      </c>
      <c r="C232" s="285"/>
      <c r="D232" s="285" t="s">
        <v>1033</v>
      </c>
      <c r="E232" s="285"/>
      <c r="F232" s="285"/>
      <c r="G232" s="285"/>
      <c r="H232" s="285"/>
      <c r="I232" s="285"/>
      <c r="J232" s="285"/>
      <c r="K232" s="285"/>
    </row>
    <row r="233" spans="2:11" ht="18.75">
      <c r="B233" s="285" t="s">
        <v>1034</v>
      </c>
      <c r="C233" s="285"/>
      <c r="D233" s="285" t="s">
        <v>1035</v>
      </c>
      <c r="E233" s="285"/>
      <c r="F233" s="285"/>
      <c r="G233" s="285"/>
      <c r="H233" s="285"/>
      <c r="I233" s="285"/>
      <c r="J233" s="285"/>
      <c r="K233" s="285"/>
    </row>
    <row r="234" spans="2:11" ht="18.75">
      <c r="B234" s="285" t="s">
        <v>1036</v>
      </c>
      <c r="C234" s="285"/>
      <c r="D234" s="285" t="s">
        <v>1037</v>
      </c>
      <c r="E234" s="285"/>
      <c r="F234" s="285"/>
      <c r="G234" s="285"/>
      <c r="H234" s="285"/>
      <c r="I234" s="285"/>
      <c r="J234" s="285"/>
      <c r="K234" s="285"/>
    </row>
    <row r="235" spans="2:11" ht="18.75">
      <c r="B235" s="285" t="s">
        <v>1038</v>
      </c>
      <c r="C235" s="285"/>
      <c r="D235" s="285" t="s">
        <v>1039</v>
      </c>
      <c r="E235" s="285"/>
      <c r="F235" s="285"/>
      <c r="G235" s="285"/>
      <c r="H235" s="285"/>
      <c r="I235" s="285"/>
      <c r="J235" s="285"/>
      <c r="K235" s="285"/>
    </row>
    <row r="236" spans="2:11" ht="18.75">
      <c r="B236" s="285" t="s">
        <v>1040</v>
      </c>
      <c r="C236" s="285"/>
      <c r="D236" s="285" t="s">
        <v>1041</v>
      </c>
      <c r="E236" s="285"/>
      <c r="F236" s="285"/>
      <c r="G236" s="285"/>
      <c r="H236" s="285"/>
      <c r="I236" s="285"/>
      <c r="J236" s="285"/>
      <c r="K236" s="285"/>
    </row>
    <row r="237" spans="2:11" ht="18.75">
      <c r="B237" s="285" t="s">
        <v>1042</v>
      </c>
      <c r="C237" s="285"/>
      <c r="D237" s="285" t="s">
        <v>1570</v>
      </c>
      <c r="E237" s="285"/>
      <c r="F237" s="285"/>
      <c r="G237" s="285"/>
      <c r="H237" s="285"/>
      <c r="I237" s="285"/>
      <c r="J237" s="242" t="s">
        <v>1108</v>
      </c>
      <c r="K237" s="242"/>
    </row>
    <row r="238" spans="2:11" ht="45">
      <c r="B238" s="239" t="s">
        <v>1044</v>
      </c>
      <c r="C238" s="239" t="s">
        <v>69</v>
      </c>
      <c r="D238" s="239" t="s">
        <v>70</v>
      </c>
      <c r="E238" s="239" t="s">
        <v>1045</v>
      </c>
      <c r="F238" s="239" t="s">
        <v>1046</v>
      </c>
      <c r="G238" s="239" t="s">
        <v>1047</v>
      </c>
      <c r="H238" s="239" t="s">
        <v>1048</v>
      </c>
      <c r="I238" s="132" t="s">
        <v>1049</v>
      </c>
      <c r="J238" s="133" t="s">
        <v>56</v>
      </c>
      <c r="K238" s="239" t="s">
        <v>1050</v>
      </c>
    </row>
    <row r="239" spans="2:11">
      <c r="B239" s="240">
        <v>1</v>
      </c>
      <c r="C239" s="228" t="s">
        <v>1552</v>
      </c>
      <c r="D239" s="243" t="s">
        <v>457</v>
      </c>
      <c r="E239" s="228">
        <v>63</v>
      </c>
      <c r="F239" s="228">
        <v>48</v>
      </c>
      <c r="G239" s="241" t="s">
        <v>118</v>
      </c>
      <c r="H239" s="241">
        <v>3.5</v>
      </c>
      <c r="I239" s="243">
        <v>1</v>
      </c>
      <c r="J239" s="243">
        <v>4.5</v>
      </c>
      <c r="K239" s="243" t="s">
        <v>246</v>
      </c>
    </row>
    <row r="240" spans="2:11">
      <c r="B240" s="240">
        <f>1+B239</f>
        <v>2</v>
      </c>
      <c r="C240" s="228" t="s">
        <v>1552</v>
      </c>
      <c r="D240" s="243" t="s">
        <v>144</v>
      </c>
      <c r="E240" s="228">
        <v>63</v>
      </c>
      <c r="F240" s="228">
        <v>52</v>
      </c>
      <c r="G240" s="241" t="s">
        <v>118</v>
      </c>
      <c r="H240" s="241">
        <v>3.5</v>
      </c>
      <c r="I240" s="243">
        <v>1</v>
      </c>
      <c r="J240" s="243">
        <v>4.5</v>
      </c>
      <c r="K240" s="243" t="s">
        <v>246</v>
      </c>
    </row>
    <row r="241" spans="2:11">
      <c r="B241" s="240">
        <f t="shared" ref="B241:B259" si="6">1+B240</f>
        <v>3</v>
      </c>
      <c r="C241" s="228" t="s">
        <v>144</v>
      </c>
      <c r="D241" s="243" t="s">
        <v>1413</v>
      </c>
      <c r="E241" s="228">
        <v>63</v>
      </c>
      <c r="F241" s="228">
        <v>29</v>
      </c>
      <c r="G241" s="241" t="s">
        <v>118</v>
      </c>
      <c r="H241" s="241">
        <v>3.5</v>
      </c>
      <c r="I241" s="243">
        <v>1</v>
      </c>
      <c r="J241" s="243">
        <v>4.5</v>
      </c>
      <c r="K241" s="243" t="s">
        <v>246</v>
      </c>
    </row>
    <row r="242" spans="2:11">
      <c r="B242" s="240">
        <f t="shared" si="6"/>
        <v>4</v>
      </c>
      <c r="C242" s="228" t="s">
        <v>1413</v>
      </c>
      <c r="D242" s="243" t="s">
        <v>1571</v>
      </c>
      <c r="E242" s="228">
        <v>63</v>
      </c>
      <c r="F242" s="228">
        <v>50</v>
      </c>
      <c r="G242" s="241" t="s">
        <v>118</v>
      </c>
      <c r="H242" s="241">
        <v>3.5</v>
      </c>
      <c r="I242" s="243">
        <v>1</v>
      </c>
      <c r="J242" s="243">
        <v>4.5</v>
      </c>
      <c r="K242" s="243" t="s">
        <v>246</v>
      </c>
    </row>
    <row r="243" spans="2:11">
      <c r="B243" s="240">
        <f t="shared" si="6"/>
        <v>5</v>
      </c>
      <c r="C243" s="228" t="s">
        <v>897</v>
      </c>
      <c r="D243" s="243" t="s">
        <v>864</v>
      </c>
      <c r="E243" s="228">
        <v>63</v>
      </c>
      <c r="F243" s="228">
        <v>69</v>
      </c>
      <c r="G243" s="241" t="s">
        <v>118</v>
      </c>
      <c r="H243" s="241">
        <v>3.5</v>
      </c>
      <c r="I243" s="243">
        <v>1</v>
      </c>
      <c r="J243" s="243">
        <v>4.5</v>
      </c>
      <c r="K243" s="243" t="s">
        <v>246</v>
      </c>
    </row>
    <row r="244" spans="2:11">
      <c r="B244" s="240">
        <f t="shared" si="6"/>
        <v>6</v>
      </c>
      <c r="C244" s="228" t="s">
        <v>864</v>
      </c>
      <c r="D244" s="243" t="s">
        <v>469</v>
      </c>
      <c r="E244" s="228">
        <v>63</v>
      </c>
      <c r="F244" s="228">
        <v>89</v>
      </c>
      <c r="G244" s="241" t="s">
        <v>118</v>
      </c>
      <c r="H244" s="241">
        <v>3.5</v>
      </c>
      <c r="I244" s="243">
        <v>1</v>
      </c>
      <c r="J244" s="243">
        <v>4.5</v>
      </c>
      <c r="K244" s="243" t="s">
        <v>246</v>
      </c>
    </row>
    <row r="245" spans="2:11">
      <c r="B245" s="240">
        <f t="shared" si="6"/>
        <v>7</v>
      </c>
      <c r="C245" s="228" t="s">
        <v>842</v>
      </c>
      <c r="D245" s="243" t="s">
        <v>215</v>
      </c>
      <c r="E245" s="228">
        <v>63</v>
      </c>
      <c r="F245" s="228">
        <v>43</v>
      </c>
      <c r="G245" s="241" t="s">
        <v>118</v>
      </c>
      <c r="H245" s="241">
        <v>3.5</v>
      </c>
      <c r="I245" s="243">
        <v>1</v>
      </c>
      <c r="J245" s="243">
        <v>4.5</v>
      </c>
      <c r="K245" s="243" t="s">
        <v>246</v>
      </c>
    </row>
    <row r="246" spans="2:11">
      <c r="B246" s="240">
        <f t="shared" si="6"/>
        <v>8</v>
      </c>
      <c r="C246" s="228" t="s">
        <v>1544</v>
      </c>
      <c r="D246" s="243" t="s">
        <v>1572</v>
      </c>
      <c r="E246" s="228">
        <v>63</v>
      </c>
      <c r="F246" s="228">
        <v>200</v>
      </c>
      <c r="G246" s="241" t="s">
        <v>118</v>
      </c>
      <c r="H246" s="241">
        <v>3.5</v>
      </c>
      <c r="I246" s="243">
        <v>1</v>
      </c>
      <c r="J246" s="243">
        <v>4.5</v>
      </c>
      <c r="K246" s="243" t="s">
        <v>246</v>
      </c>
    </row>
    <row r="247" spans="2:11">
      <c r="B247" s="240">
        <f t="shared" si="6"/>
        <v>9</v>
      </c>
      <c r="C247" s="228" t="s">
        <v>1449</v>
      </c>
      <c r="D247" s="243" t="s">
        <v>1573</v>
      </c>
      <c r="E247" s="228">
        <v>63</v>
      </c>
      <c r="F247" s="228">
        <v>50</v>
      </c>
      <c r="G247" s="241" t="s">
        <v>118</v>
      </c>
      <c r="H247" s="241">
        <v>3.5</v>
      </c>
      <c r="I247" s="243">
        <v>1</v>
      </c>
      <c r="J247" s="243">
        <v>4.5</v>
      </c>
      <c r="K247" s="243" t="s">
        <v>246</v>
      </c>
    </row>
    <row r="248" spans="2:11">
      <c r="B248" s="240">
        <f t="shared" si="6"/>
        <v>10</v>
      </c>
      <c r="C248" s="228" t="s">
        <v>212</v>
      </c>
      <c r="D248" s="243" t="s">
        <v>1574</v>
      </c>
      <c r="E248" s="228">
        <v>63</v>
      </c>
      <c r="F248" s="228">
        <v>50</v>
      </c>
      <c r="G248" s="241" t="s">
        <v>118</v>
      </c>
      <c r="H248" s="241">
        <v>3.5</v>
      </c>
      <c r="I248" s="243">
        <v>1</v>
      </c>
      <c r="J248" s="243">
        <v>4.5</v>
      </c>
      <c r="K248" s="243" t="s">
        <v>246</v>
      </c>
    </row>
    <row r="249" spans="2:11">
      <c r="B249" s="240">
        <f t="shared" si="6"/>
        <v>11</v>
      </c>
      <c r="C249" s="228" t="s">
        <v>927</v>
      </c>
      <c r="D249" s="243" t="s">
        <v>891</v>
      </c>
      <c r="E249" s="228">
        <v>63</v>
      </c>
      <c r="F249" s="228">
        <v>37</v>
      </c>
      <c r="G249" s="241" t="s">
        <v>118</v>
      </c>
      <c r="H249" s="241">
        <v>3.5</v>
      </c>
      <c r="I249" s="243">
        <v>1</v>
      </c>
      <c r="J249" s="243">
        <v>4.5</v>
      </c>
      <c r="K249" s="243" t="s">
        <v>246</v>
      </c>
    </row>
    <row r="250" spans="2:11">
      <c r="B250" s="240">
        <f t="shared" si="6"/>
        <v>12</v>
      </c>
      <c r="C250" s="228" t="s">
        <v>927</v>
      </c>
      <c r="D250" s="243" t="s">
        <v>1575</v>
      </c>
      <c r="E250" s="228">
        <v>63</v>
      </c>
      <c r="F250" s="228">
        <v>20</v>
      </c>
      <c r="G250" s="241" t="s">
        <v>118</v>
      </c>
      <c r="H250" s="241">
        <v>3.5</v>
      </c>
      <c r="I250" s="243">
        <v>1</v>
      </c>
      <c r="J250" s="243">
        <v>4.5</v>
      </c>
      <c r="K250" s="243" t="s">
        <v>246</v>
      </c>
    </row>
    <row r="251" spans="2:11">
      <c r="B251" s="240">
        <f t="shared" si="6"/>
        <v>13</v>
      </c>
      <c r="C251" s="228" t="s">
        <v>1575</v>
      </c>
      <c r="D251" s="243" t="s">
        <v>973</v>
      </c>
      <c r="E251" s="228">
        <v>63</v>
      </c>
      <c r="F251" s="228">
        <v>28</v>
      </c>
      <c r="G251" s="241" t="s">
        <v>118</v>
      </c>
      <c r="H251" s="241">
        <v>3.5</v>
      </c>
      <c r="I251" s="243">
        <v>1</v>
      </c>
      <c r="J251" s="243">
        <v>4.5</v>
      </c>
      <c r="K251" s="243" t="s">
        <v>246</v>
      </c>
    </row>
    <row r="252" spans="2:11">
      <c r="B252" s="240">
        <f t="shared" si="6"/>
        <v>14</v>
      </c>
      <c r="C252" s="228" t="s">
        <v>852</v>
      </c>
      <c r="D252" s="243" t="s">
        <v>902</v>
      </c>
      <c r="E252" s="228">
        <v>63</v>
      </c>
      <c r="F252" s="228">
        <v>30</v>
      </c>
      <c r="G252" s="241" t="s">
        <v>118</v>
      </c>
      <c r="H252" s="241">
        <v>3.5</v>
      </c>
      <c r="I252" s="243">
        <v>1</v>
      </c>
      <c r="J252" s="243">
        <v>4.5</v>
      </c>
      <c r="K252" s="243" t="s">
        <v>246</v>
      </c>
    </row>
    <row r="253" spans="2:11">
      <c r="B253" s="240">
        <f t="shared" si="6"/>
        <v>15</v>
      </c>
      <c r="C253" s="228" t="s">
        <v>903</v>
      </c>
      <c r="D253" s="243" t="s">
        <v>946</v>
      </c>
      <c r="E253" s="228">
        <v>125</v>
      </c>
      <c r="F253" s="228">
        <v>48</v>
      </c>
      <c r="G253" s="241" t="s">
        <v>118</v>
      </c>
      <c r="H253" s="241">
        <v>3.5</v>
      </c>
      <c r="I253" s="243">
        <v>1</v>
      </c>
      <c r="J253" s="243">
        <v>4.5</v>
      </c>
      <c r="K253" s="243" t="s">
        <v>246</v>
      </c>
    </row>
    <row r="254" spans="2:11">
      <c r="B254" s="240">
        <f t="shared" si="6"/>
        <v>16</v>
      </c>
      <c r="C254" s="228" t="s">
        <v>457</v>
      </c>
      <c r="D254" s="243" t="s">
        <v>1576</v>
      </c>
      <c r="E254" s="228">
        <v>63</v>
      </c>
      <c r="F254" s="228">
        <v>29</v>
      </c>
      <c r="G254" s="241" t="s">
        <v>118</v>
      </c>
      <c r="H254" s="241">
        <v>3.5</v>
      </c>
      <c r="I254" s="243">
        <v>1</v>
      </c>
      <c r="J254" s="243">
        <v>4.5</v>
      </c>
      <c r="K254" s="243" t="s">
        <v>246</v>
      </c>
    </row>
    <row r="255" spans="2:11">
      <c r="B255" s="240">
        <f t="shared" si="6"/>
        <v>17</v>
      </c>
      <c r="C255" s="228" t="s">
        <v>1576</v>
      </c>
      <c r="D255" s="243" t="s">
        <v>1397</v>
      </c>
      <c r="E255" s="228">
        <v>63</v>
      </c>
      <c r="F255" s="228">
        <v>22</v>
      </c>
      <c r="G255" s="241" t="s">
        <v>118</v>
      </c>
      <c r="H255" s="241">
        <v>3.5</v>
      </c>
      <c r="I255" s="243">
        <v>1</v>
      </c>
      <c r="J255" s="243">
        <v>4.5</v>
      </c>
      <c r="K255" s="243" t="s">
        <v>246</v>
      </c>
    </row>
    <row r="256" spans="2:11">
      <c r="B256" s="240">
        <f t="shared" si="6"/>
        <v>18</v>
      </c>
      <c r="C256" s="228" t="s">
        <v>1576</v>
      </c>
      <c r="D256" s="243" t="s">
        <v>970</v>
      </c>
      <c r="E256" s="228">
        <v>63</v>
      </c>
      <c r="F256" s="228">
        <v>22</v>
      </c>
      <c r="G256" s="241" t="s">
        <v>118</v>
      </c>
      <c r="H256" s="241">
        <v>3.5</v>
      </c>
      <c r="I256" s="243">
        <v>1</v>
      </c>
      <c r="J256" s="243">
        <v>4.5</v>
      </c>
      <c r="K256" s="243" t="s">
        <v>246</v>
      </c>
    </row>
    <row r="257" spans="2:11">
      <c r="B257" s="240">
        <f t="shared" si="6"/>
        <v>19</v>
      </c>
      <c r="C257" s="228" t="s">
        <v>1577</v>
      </c>
      <c r="D257" s="243" t="s">
        <v>987</v>
      </c>
      <c r="E257" s="228">
        <v>63</v>
      </c>
      <c r="F257" s="228">
        <v>119</v>
      </c>
      <c r="G257" s="241" t="s">
        <v>118</v>
      </c>
      <c r="H257" s="241">
        <v>3.5</v>
      </c>
      <c r="I257" s="243">
        <v>1</v>
      </c>
      <c r="J257" s="243">
        <v>4.5</v>
      </c>
      <c r="K257" s="243" t="s">
        <v>246</v>
      </c>
    </row>
    <row r="258" spans="2:11">
      <c r="B258" s="240">
        <f t="shared" si="6"/>
        <v>20</v>
      </c>
      <c r="C258" s="228" t="s">
        <v>987</v>
      </c>
      <c r="D258" s="243" t="s">
        <v>1567</v>
      </c>
      <c r="E258" s="228">
        <v>63</v>
      </c>
      <c r="F258" s="228">
        <v>72</v>
      </c>
      <c r="G258" s="241" t="s">
        <v>118</v>
      </c>
      <c r="H258" s="241">
        <v>3.5</v>
      </c>
      <c r="I258" s="243">
        <v>1</v>
      </c>
      <c r="J258" s="243">
        <v>4.5</v>
      </c>
      <c r="K258" s="243" t="s">
        <v>246</v>
      </c>
    </row>
    <row r="259" spans="2:11">
      <c r="B259" s="240">
        <f t="shared" si="6"/>
        <v>21</v>
      </c>
      <c r="C259" s="228" t="s">
        <v>987</v>
      </c>
      <c r="D259" s="243" t="s">
        <v>1578</v>
      </c>
      <c r="E259" s="228">
        <v>63</v>
      </c>
      <c r="F259" s="228">
        <v>198</v>
      </c>
      <c r="G259" s="241" t="s">
        <v>1579</v>
      </c>
      <c r="H259" s="241">
        <v>3.5</v>
      </c>
      <c r="I259" s="243">
        <v>1</v>
      </c>
      <c r="J259" s="243">
        <v>4.5</v>
      </c>
      <c r="K259" s="243" t="s">
        <v>246</v>
      </c>
    </row>
    <row r="260" spans="2:11" ht="15.75">
      <c r="B260" s="208" t="s">
        <v>1055</v>
      </c>
      <c r="C260" s="208"/>
      <c r="D260" s="208"/>
      <c r="E260" s="208"/>
      <c r="F260" s="284" t="s">
        <v>1056</v>
      </c>
      <c r="G260" s="284"/>
      <c r="H260" s="284"/>
      <c r="I260" s="243"/>
      <c r="J260" s="243" t="s">
        <v>1057</v>
      </c>
      <c r="K260" s="243"/>
    </row>
    <row r="261" spans="2:11" ht="15.75">
      <c r="B261" s="283" t="s">
        <v>1058</v>
      </c>
      <c r="C261" s="283"/>
      <c r="D261" s="283"/>
      <c r="E261" s="283"/>
      <c r="F261" s="284" t="s">
        <v>1058</v>
      </c>
      <c r="G261" s="284"/>
      <c r="H261" s="284"/>
      <c r="I261" s="284"/>
      <c r="J261" s="284" t="s">
        <v>1058</v>
      </c>
      <c r="K261" s="284"/>
    </row>
    <row r="262" spans="2:11" ht="15.75">
      <c r="B262" s="283" t="s">
        <v>1059</v>
      </c>
      <c r="C262" s="283"/>
      <c r="D262" s="283"/>
      <c r="E262" s="283"/>
      <c r="F262" s="284" t="s">
        <v>1059</v>
      </c>
      <c r="G262" s="284"/>
      <c r="H262" s="284"/>
      <c r="I262" s="284"/>
      <c r="J262" s="284" t="s">
        <v>1059</v>
      </c>
      <c r="K262" s="284"/>
    </row>
    <row r="263" spans="2:11" ht="15.75">
      <c r="B263" s="283" t="s">
        <v>1060</v>
      </c>
      <c r="C263" s="283"/>
      <c r="D263" s="283"/>
      <c r="E263" s="283"/>
      <c r="F263" s="284" t="s">
        <v>1060</v>
      </c>
      <c r="G263" s="284"/>
      <c r="H263" s="284"/>
      <c r="I263" s="284"/>
      <c r="J263" s="284" t="s">
        <v>1060</v>
      </c>
      <c r="K263" s="284"/>
    </row>
  </sheetData>
  <mergeCells count="154">
    <mergeCell ref="B8:C8"/>
    <mergeCell ref="D8:I8"/>
    <mergeCell ref="B3:C3"/>
    <mergeCell ref="D3:K3"/>
    <mergeCell ref="B4:C4"/>
    <mergeCell ref="D4:K4"/>
    <mergeCell ref="B5:C5"/>
    <mergeCell ref="D5:K5"/>
    <mergeCell ref="B6:C6"/>
    <mergeCell ref="D6:K6"/>
    <mergeCell ref="B7:C7"/>
    <mergeCell ref="D7:K7"/>
    <mergeCell ref="B32:E32"/>
    <mergeCell ref="F32:I32"/>
    <mergeCell ref="J32:K32"/>
    <mergeCell ref="B35:C35"/>
    <mergeCell ref="D35:K35"/>
    <mergeCell ref="F29:H29"/>
    <mergeCell ref="B30:E30"/>
    <mergeCell ref="F30:I30"/>
    <mergeCell ref="J30:K30"/>
    <mergeCell ref="B31:E31"/>
    <mergeCell ref="F31:I31"/>
    <mergeCell ref="J31:K31"/>
    <mergeCell ref="B39:C39"/>
    <mergeCell ref="D39:K39"/>
    <mergeCell ref="B40:C40"/>
    <mergeCell ref="D40:I40"/>
    <mergeCell ref="F75:H75"/>
    <mergeCell ref="B36:C36"/>
    <mergeCell ref="D36:K36"/>
    <mergeCell ref="B37:C37"/>
    <mergeCell ref="D37:K37"/>
    <mergeCell ref="B38:C38"/>
    <mergeCell ref="D38:K38"/>
    <mergeCell ref="B78:E78"/>
    <mergeCell ref="F78:I78"/>
    <mergeCell ref="J78:K78"/>
    <mergeCell ref="B80:C80"/>
    <mergeCell ref="D80:K80"/>
    <mergeCell ref="B76:E76"/>
    <mergeCell ref="F76:I76"/>
    <mergeCell ref="J76:K76"/>
    <mergeCell ref="B77:E77"/>
    <mergeCell ref="F77:I77"/>
    <mergeCell ref="J77:K77"/>
    <mergeCell ref="B84:C84"/>
    <mergeCell ref="D84:K84"/>
    <mergeCell ref="B85:C85"/>
    <mergeCell ref="D85:I85"/>
    <mergeCell ref="F109:H109"/>
    <mergeCell ref="B81:C81"/>
    <mergeCell ref="D81:K81"/>
    <mergeCell ref="B82:C82"/>
    <mergeCell ref="D82:K82"/>
    <mergeCell ref="B83:C83"/>
    <mergeCell ref="D83:K83"/>
    <mergeCell ref="B112:E112"/>
    <mergeCell ref="F112:I112"/>
    <mergeCell ref="J112:K112"/>
    <mergeCell ref="B114:C114"/>
    <mergeCell ref="D114:K114"/>
    <mergeCell ref="B110:E110"/>
    <mergeCell ref="F110:I110"/>
    <mergeCell ref="J110:K110"/>
    <mergeCell ref="B111:E111"/>
    <mergeCell ref="F111:I111"/>
    <mergeCell ref="J111:K111"/>
    <mergeCell ref="B118:C118"/>
    <mergeCell ref="D118:K118"/>
    <mergeCell ref="B119:C119"/>
    <mergeCell ref="D119:I119"/>
    <mergeCell ref="F153:H153"/>
    <mergeCell ref="B115:C115"/>
    <mergeCell ref="D115:K115"/>
    <mergeCell ref="B116:C116"/>
    <mergeCell ref="D116:K116"/>
    <mergeCell ref="B117:C117"/>
    <mergeCell ref="D117:K117"/>
    <mergeCell ref="B156:E156"/>
    <mergeCell ref="F156:I156"/>
    <mergeCell ref="J156:K156"/>
    <mergeCell ref="B158:C158"/>
    <mergeCell ref="D158:K158"/>
    <mergeCell ref="B154:E154"/>
    <mergeCell ref="F154:I154"/>
    <mergeCell ref="J154:K154"/>
    <mergeCell ref="B155:E155"/>
    <mergeCell ref="F155:I155"/>
    <mergeCell ref="J155:K155"/>
    <mergeCell ref="B162:C162"/>
    <mergeCell ref="D162:K162"/>
    <mergeCell ref="B163:C163"/>
    <mergeCell ref="D163:I163"/>
    <mergeCell ref="F194:H194"/>
    <mergeCell ref="B159:C159"/>
    <mergeCell ref="D159:K159"/>
    <mergeCell ref="B160:C160"/>
    <mergeCell ref="D160:K160"/>
    <mergeCell ref="B161:C161"/>
    <mergeCell ref="D161:K161"/>
    <mergeCell ref="B197:E197"/>
    <mergeCell ref="F197:I197"/>
    <mergeCell ref="J197:K197"/>
    <mergeCell ref="B199:C199"/>
    <mergeCell ref="D199:K199"/>
    <mergeCell ref="B195:E195"/>
    <mergeCell ref="F195:I195"/>
    <mergeCell ref="J195:K195"/>
    <mergeCell ref="B196:E196"/>
    <mergeCell ref="F196:I196"/>
    <mergeCell ref="J196:K196"/>
    <mergeCell ref="B203:C203"/>
    <mergeCell ref="D203:K203"/>
    <mergeCell ref="B204:C204"/>
    <mergeCell ref="D204:I204"/>
    <mergeCell ref="F227:H227"/>
    <mergeCell ref="B200:C200"/>
    <mergeCell ref="D200:K200"/>
    <mergeCell ref="B201:C201"/>
    <mergeCell ref="D201:K201"/>
    <mergeCell ref="B202:C202"/>
    <mergeCell ref="D202:K202"/>
    <mergeCell ref="B230:E230"/>
    <mergeCell ref="F230:I230"/>
    <mergeCell ref="J230:K230"/>
    <mergeCell ref="B228:E228"/>
    <mergeCell ref="F228:I228"/>
    <mergeCell ref="J228:K228"/>
    <mergeCell ref="B229:E229"/>
    <mergeCell ref="F229:I229"/>
    <mergeCell ref="J229:K229"/>
    <mergeCell ref="B232:C232"/>
    <mergeCell ref="D232:K232"/>
    <mergeCell ref="B233:C233"/>
    <mergeCell ref="D233:K233"/>
    <mergeCell ref="B234:C234"/>
    <mergeCell ref="D234:K234"/>
    <mergeCell ref="B235:C235"/>
    <mergeCell ref="D235:K235"/>
    <mergeCell ref="B236:C236"/>
    <mergeCell ref="D236:K236"/>
    <mergeCell ref="B263:E263"/>
    <mergeCell ref="F263:I263"/>
    <mergeCell ref="J263:K263"/>
    <mergeCell ref="B237:C237"/>
    <mergeCell ref="D237:I237"/>
    <mergeCell ref="F260:H260"/>
    <mergeCell ref="B261:E261"/>
    <mergeCell ref="F261:I261"/>
    <mergeCell ref="J261:K261"/>
    <mergeCell ref="B262:E262"/>
    <mergeCell ref="F262:I262"/>
    <mergeCell ref="J262:K26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60"/>
  <sheetViews>
    <sheetView topLeftCell="A35" workbookViewId="0">
      <selection activeCell="F10" sqref="F10:F56"/>
    </sheetView>
  </sheetViews>
  <sheetFormatPr defaultRowHeight="15"/>
  <cols>
    <col min="4" max="4" width="13" customWidth="1"/>
    <col min="5" max="5" width="11" customWidth="1"/>
    <col min="6" max="6" width="11.5703125" customWidth="1"/>
    <col min="7" max="7" width="15.42578125" customWidth="1"/>
    <col min="8" max="8" width="18" customWidth="1"/>
    <col min="9" max="9" width="15.140625" customWidth="1"/>
    <col min="10" max="10" width="15" customWidth="1"/>
    <col min="11" max="11" width="19.140625" customWidth="1"/>
  </cols>
  <sheetData>
    <row r="3" spans="2:11" ht="18.75">
      <c r="B3" s="285" t="s">
        <v>1032</v>
      </c>
      <c r="C3" s="285"/>
      <c r="D3" s="285" t="s">
        <v>1033</v>
      </c>
      <c r="E3" s="285"/>
      <c r="F3" s="285"/>
      <c r="G3" s="285"/>
      <c r="H3" s="285"/>
      <c r="I3" s="285"/>
      <c r="J3" s="285"/>
      <c r="K3" s="285"/>
    </row>
    <row r="4" spans="2:11" ht="18.75">
      <c r="B4" s="285" t="s">
        <v>1034</v>
      </c>
      <c r="C4" s="285"/>
      <c r="D4" s="285" t="s">
        <v>1035</v>
      </c>
      <c r="E4" s="285"/>
      <c r="F4" s="285"/>
      <c r="G4" s="285"/>
      <c r="H4" s="285"/>
      <c r="I4" s="285"/>
      <c r="J4" s="285"/>
      <c r="K4" s="285"/>
    </row>
    <row r="5" spans="2:11" ht="18.75">
      <c r="B5" s="285" t="s">
        <v>1036</v>
      </c>
      <c r="C5" s="285"/>
      <c r="D5" s="285" t="s">
        <v>1037</v>
      </c>
      <c r="E5" s="285"/>
      <c r="F5" s="285"/>
      <c r="G5" s="285"/>
      <c r="H5" s="285"/>
      <c r="I5" s="285"/>
      <c r="J5" s="285"/>
      <c r="K5" s="285"/>
    </row>
    <row r="6" spans="2:11" ht="18.75">
      <c r="B6" s="285" t="s">
        <v>1038</v>
      </c>
      <c r="C6" s="285"/>
      <c r="D6" s="285" t="s">
        <v>1039</v>
      </c>
      <c r="E6" s="285"/>
      <c r="F6" s="285"/>
      <c r="G6" s="285"/>
      <c r="H6" s="285"/>
      <c r="I6" s="285"/>
      <c r="J6" s="285"/>
      <c r="K6" s="285"/>
    </row>
    <row r="7" spans="2:11" ht="18.75">
      <c r="B7" s="285" t="s">
        <v>1040</v>
      </c>
      <c r="C7" s="285"/>
      <c r="D7" s="285" t="s">
        <v>1041</v>
      </c>
      <c r="E7" s="285"/>
      <c r="F7" s="285"/>
      <c r="G7" s="285"/>
      <c r="H7" s="285"/>
      <c r="I7" s="285"/>
      <c r="J7" s="285"/>
      <c r="K7" s="285"/>
    </row>
    <row r="8" spans="2:11" ht="18.75">
      <c r="B8" s="285" t="s">
        <v>1042</v>
      </c>
      <c r="C8" s="285"/>
      <c r="D8" s="285" t="s">
        <v>1570</v>
      </c>
      <c r="E8" s="285"/>
      <c r="F8" s="285"/>
      <c r="G8" s="285"/>
      <c r="H8" s="285"/>
      <c r="I8" s="285"/>
      <c r="J8" s="250" t="s">
        <v>1108</v>
      </c>
      <c r="K8" s="250"/>
    </row>
    <row r="9" spans="2:11" ht="45">
      <c r="B9" s="244" t="s">
        <v>1044</v>
      </c>
      <c r="C9" s="244" t="s">
        <v>69</v>
      </c>
      <c r="D9" s="244" t="s">
        <v>70</v>
      </c>
      <c r="E9" s="244" t="s">
        <v>1045</v>
      </c>
      <c r="F9" s="244" t="s">
        <v>1046</v>
      </c>
      <c r="G9" s="244" t="s">
        <v>1047</v>
      </c>
      <c r="H9" s="244" t="s">
        <v>1048</v>
      </c>
      <c r="I9" s="132" t="s">
        <v>1049</v>
      </c>
      <c r="J9" s="133" t="s">
        <v>56</v>
      </c>
      <c r="K9" s="244" t="s">
        <v>1050</v>
      </c>
    </row>
    <row r="10" spans="2:11">
      <c r="B10" s="248">
        <v>1</v>
      </c>
      <c r="C10" s="245" t="s">
        <v>1577</v>
      </c>
      <c r="D10" s="245" t="s">
        <v>1567</v>
      </c>
      <c r="E10" s="245">
        <v>63</v>
      </c>
      <c r="F10" s="245">
        <v>3.5</v>
      </c>
      <c r="G10" s="248">
        <v>6</v>
      </c>
      <c r="H10" s="248">
        <v>3</v>
      </c>
      <c r="I10" s="248">
        <v>1</v>
      </c>
      <c r="J10" s="248">
        <v>4</v>
      </c>
      <c r="K10" s="248" t="s">
        <v>1053</v>
      </c>
    </row>
    <row r="11" spans="2:11">
      <c r="B11" s="248">
        <f>1+B10</f>
        <v>2</v>
      </c>
      <c r="C11" s="245" t="s">
        <v>1577</v>
      </c>
      <c r="D11" s="245" t="s">
        <v>1567</v>
      </c>
      <c r="E11" s="245">
        <v>63</v>
      </c>
      <c r="F11" s="245">
        <v>89.1</v>
      </c>
      <c r="G11" s="248">
        <v>6</v>
      </c>
      <c r="H11" s="248">
        <v>3</v>
      </c>
      <c r="I11" s="248">
        <v>1</v>
      </c>
      <c r="J11" s="248">
        <v>4</v>
      </c>
      <c r="K11" s="248" t="s">
        <v>1053</v>
      </c>
    </row>
    <row r="12" spans="2:11">
      <c r="B12" s="248">
        <f t="shared" ref="B12:B56" si="0">1+B11</f>
        <v>3</v>
      </c>
      <c r="C12" s="245" t="s">
        <v>1577</v>
      </c>
      <c r="D12" s="245" t="s">
        <v>1567</v>
      </c>
      <c r="E12" s="245">
        <v>63</v>
      </c>
      <c r="F12" s="245">
        <v>105.3</v>
      </c>
      <c r="G12" s="248">
        <v>6</v>
      </c>
      <c r="H12" s="248">
        <v>3</v>
      </c>
      <c r="I12" s="248">
        <v>1</v>
      </c>
      <c r="J12" s="248">
        <v>4</v>
      </c>
      <c r="K12" s="248" t="s">
        <v>1053</v>
      </c>
    </row>
    <row r="13" spans="2:11">
      <c r="B13" s="248">
        <f t="shared" si="0"/>
        <v>4</v>
      </c>
      <c r="C13" s="245" t="s">
        <v>910</v>
      </c>
      <c r="D13" s="245" t="s">
        <v>954</v>
      </c>
      <c r="E13" s="245">
        <v>63</v>
      </c>
      <c r="F13" s="245">
        <v>61.1</v>
      </c>
      <c r="G13" s="248">
        <v>6</v>
      </c>
      <c r="H13" s="248">
        <v>3</v>
      </c>
      <c r="I13" s="248">
        <v>1</v>
      </c>
      <c r="J13" s="248">
        <v>4</v>
      </c>
      <c r="K13" s="248" t="s">
        <v>1053</v>
      </c>
    </row>
    <row r="14" spans="2:11">
      <c r="B14" s="248">
        <f t="shared" si="0"/>
        <v>5</v>
      </c>
      <c r="C14" s="245" t="s">
        <v>954</v>
      </c>
      <c r="D14" s="245" t="s">
        <v>1561</v>
      </c>
      <c r="E14" s="245">
        <v>63</v>
      </c>
      <c r="F14" s="245">
        <v>27</v>
      </c>
      <c r="G14" s="248">
        <v>6</v>
      </c>
      <c r="H14" s="248">
        <v>3</v>
      </c>
      <c r="I14" s="248">
        <v>1</v>
      </c>
      <c r="J14" s="248">
        <v>4</v>
      </c>
      <c r="K14" s="248" t="s">
        <v>1053</v>
      </c>
    </row>
    <row r="15" spans="2:11">
      <c r="B15" s="248">
        <f t="shared" si="0"/>
        <v>6</v>
      </c>
      <c r="C15" s="245" t="s">
        <v>1561</v>
      </c>
      <c r="D15" s="245" t="s">
        <v>982</v>
      </c>
      <c r="E15" s="245">
        <v>63</v>
      </c>
      <c r="F15" s="245">
        <v>83.3</v>
      </c>
      <c r="G15" s="248">
        <v>6</v>
      </c>
      <c r="H15" s="248">
        <v>3</v>
      </c>
      <c r="I15" s="248">
        <v>1</v>
      </c>
      <c r="J15" s="248">
        <v>4</v>
      </c>
      <c r="K15" s="248" t="s">
        <v>1053</v>
      </c>
    </row>
    <row r="16" spans="2:11">
      <c r="B16" s="248">
        <f t="shared" si="0"/>
        <v>7</v>
      </c>
      <c r="C16" s="245" t="s">
        <v>1553</v>
      </c>
      <c r="D16" s="245" t="s">
        <v>453</v>
      </c>
      <c r="E16" s="245">
        <v>63</v>
      </c>
      <c r="F16" s="245">
        <v>51.1</v>
      </c>
      <c r="G16" s="248">
        <v>6</v>
      </c>
      <c r="H16" s="248">
        <v>3</v>
      </c>
      <c r="I16" s="248">
        <v>1</v>
      </c>
      <c r="J16" s="248">
        <v>4</v>
      </c>
      <c r="K16" s="248" t="s">
        <v>1053</v>
      </c>
    </row>
    <row r="17" spans="2:11">
      <c r="B17" s="248">
        <f t="shared" si="0"/>
        <v>8</v>
      </c>
      <c r="C17" s="245" t="s">
        <v>1552</v>
      </c>
      <c r="D17" s="245">
        <v>286</v>
      </c>
      <c r="E17" s="245">
        <v>63</v>
      </c>
      <c r="F17" s="245">
        <v>96.3</v>
      </c>
      <c r="G17" s="248">
        <v>6</v>
      </c>
      <c r="H17" s="248">
        <v>3</v>
      </c>
      <c r="I17" s="248">
        <v>1</v>
      </c>
      <c r="J17" s="248">
        <v>4</v>
      </c>
      <c r="K17" s="248" t="s">
        <v>1053</v>
      </c>
    </row>
    <row r="18" spans="2:11">
      <c r="B18" s="248">
        <f t="shared" si="0"/>
        <v>9</v>
      </c>
      <c r="C18" s="245" t="s">
        <v>1413</v>
      </c>
      <c r="D18" s="245" t="s">
        <v>1571</v>
      </c>
      <c r="E18" s="245">
        <v>63</v>
      </c>
      <c r="F18" s="245">
        <v>35</v>
      </c>
      <c r="G18" s="248">
        <v>6</v>
      </c>
      <c r="H18" s="248">
        <v>3</v>
      </c>
      <c r="I18" s="248">
        <v>1</v>
      </c>
      <c r="J18" s="248">
        <v>4</v>
      </c>
      <c r="K18" s="248" t="s">
        <v>1053</v>
      </c>
    </row>
    <row r="19" spans="2:11">
      <c r="B19" s="248">
        <f t="shared" si="0"/>
        <v>10</v>
      </c>
      <c r="C19" s="245" t="s">
        <v>1413</v>
      </c>
      <c r="D19" s="245" t="s">
        <v>1410</v>
      </c>
      <c r="E19" s="245">
        <v>63</v>
      </c>
      <c r="F19" s="245">
        <v>36.1</v>
      </c>
      <c r="G19" s="248">
        <v>6</v>
      </c>
      <c r="H19" s="248">
        <v>3</v>
      </c>
      <c r="I19" s="248">
        <v>1</v>
      </c>
      <c r="J19" s="248">
        <v>4</v>
      </c>
      <c r="K19" s="248" t="s">
        <v>1053</v>
      </c>
    </row>
    <row r="20" spans="2:11">
      <c r="B20" s="248">
        <f t="shared" si="0"/>
        <v>11</v>
      </c>
      <c r="C20" s="245" t="s">
        <v>1552</v>
      </c>
      <c r="D20" s="245" t="s">
        <v>970</v>
      </c>
      <c r="E20" s="245">
        <v>63</v>
      </c>
      <c r="F20" s="245">
        <v>98.1</v>
      </c>
      <c r="G20" s="248">
        <v>6</v>
      </c>
      <c r="H20" s="248">
        <v>3</v>
      </c>
      <c r="I20" s="248">
        <v>1</v>
      </c>
      <c r="J20" s="248">
        <v>4</v>
      </c>
      <c r="K20" s="248" t="s">
        <v>1053</v>
      </c>
    </row>
    <row r="21" spans="2:11">
      <c r="B21" s="248">
        <f t="shared" si="0"/>
        <v>12</v>
      </c>
      <c r="C21" s="245" t="s">
        <v>893</v>
      </c>
      <c r="D21" s="245" t="s">
        <v>1433</v>
      </c>
      <c r="E21" s="245">
        <v>63</v>
      </c>
      <c r="F21" s="245">
        <v>70.2</v>
      </c>
      <c r="G21" s="248">
        <v>6</v>
      </c>
      <c r="H21" s="248">
        <v>3</v>
      </c>
      <c r="I21" s="248">
        <v>1</v>
      </c>
      <c r="J21" s="248">
        <v>4</v>
      </c>
      <c r="K21" s="248" t="s">
        <v>1053</v>
      </c>
    </row>
    <row r="22" spans="2:11">
      <c r="B22" s="248">
        <f t="shared" si="0"/>
        <v>13</v>
      </c>
      <c r="C22" s="245" t="s">
        <v>898</v>
      </c>
      <c r="D22" s="245" t="s">
        <v>1433</v>
      </c>
      <c r="E22" s="245">
        <v>63</v>
      </c>
      <c r="F22" s="245">
        <v>77.099999999999994</v>
      </c>
      <c r="G22" s="248">
        <v>6</v>
      </c>
      <c r="H22" s="248">
        <v>3</v>
      </c>
      <c r="I22" s="248">
        <v>1</v>
      </c>
      <c r="J22" s="248">
        <v>4</v>
      </c>
      <c r="K22" s="248" t="s">
        <v>1053</v>
      </c>
    </row>
    <row r="23" spans="2:11">
      <c r="B23" s="248">
        <f t="shared" si="0"/>
        <v>14</v>
      </c>
      <c r="C23" s="245" t="s">
        <v>893</v>
      </c>
      <c r="D23" s="245" t="s">
        <v>1433</v>
      </c>
      <c r="E23" s="245">
        <v>63</v>
      </c>
      <c r="F23" s="245">
        <v>7</v>
      </c>
      <c r="G23" s="248">
        <v>6</v>
      </c>
      <c r="H23" s="248">
        <v>3</v>
      </c>
      <c r="I23" s="248">
        <v>1</v>
      </c>
      <c r="J23" s="248">
        <v>4</v>
      </c>
      <c r="K23" s="248" t="s">
        <v>1053</v>
      </c>
    </row>
    <row r="24" spans="2:11">
      <c r="B24" s="248">
        <f t="shared" si="0"/>
        <v>15</v>
      </c>
      <c r="C24" s="245" t="s">
        <v>1433</v>
      </c>
      <c r="D24" s="245" t="s">
        <v>1442</v>
      </c>
      <c r="E24" s="245">
        <v>63</v>
      </c>
      <c r="F24" s="245">
        <v>56</v>
      </c>
      <c r="G24" s="248">
        <v>6</v>
      </c>
      <c r="H24" s="248">
        <v>3</v>
      </c>
      <c r="I24" s="248">
        <v>1</v>
      </c>
      <c r="J24" s="248">
        <v>4</v>
      </c>
      <c r="K24" s="248" t="s">
        <v>1053</v>
      </c>
    </row>
    <row r="25" spans="2:11">
      <c r="B25" s="248">
        <f t="shared" si="0"/>
        <v>16</v>
      </c>
      <c r="C25" s="245" t="s">
        <v>1442</v>
      </c>
      <c r="D25" s="245" t="s">
        <v>1404</v>
      </c>
      <c r="E25" s="245">
        <v>63</v>
      </c>
      <c r="F25" s="245">
        <v>30.9</v>
      </c>
      <c r="G25" s="248">
        <v>6</v>
      </c>
      <c r="H25" s="248">
        <v>3</v>
      </c>
      <c r="I25" s="248">
        <v>1</v>
      </c>
      <c r="J25" s="248">
        <v>4</v>
      </c>
      <c r="K25" s="248" t="s">
        <v>1053</v>
      </c>
    </row>
    <row r="26" spans="2:11">
      <c r="B26" s="248">
        <f t="shared" si="0"/>
        <v>17</v>
      </c>
      <c r="C26" s="245" t="s">
        <v>1442</v>
      </c>
      <c r="D26" s="245" t="s">
        <v>1415</v>
      </c>
      <c r="E26" s="245">
        <v>63</v>
      </c>
      <c r="F26" s="245">
        <v>9.6</v>
      </c>
      <c r="G26" s="248">
        <v>6</v>
      </c>
      <c r="H26" s="248">
        <v>3</v>
      </c>
      <c r="I26" s="248">
        <v>1</v>
      </c>
      <c r="J26" s="248">
        <v>4</v>
      </c>
      <c r="K26" s="248" t="s">
        <v>1053</v>
      </c>
    </row>
    <row r="27" spans="2:11">
      <c r="B27" s="248">
        <f t="shared" si="0"/>
        <v>18</v>
      </c>
      <c r="C27" s="245" t="s">
        <v>1441</v>
      </c>
      <c r="D27" s="245" t="s">
        <v>1415</v>
      </c>
      <c r="E27" s="245">
        <v>63</v>
      </c>
      <c r="F27" s="245">
        <v>246.3</v>
      </c>
      <c r="G27" s="248">
        <v>6</v>
      </c>
      <c r="H27" s="248">
        <v>3</v>
      </c>
      <c r="I27" s="248">
        <v>1</v>
      </c>
      <c r="J27" s="248">
        <v>4</v>
      </c>
      <c r="K27" s="248" t="s">
        <v>1053</v>
      </c>
    </row>
    <row r="28" spans="2:11">
      <c r="B28" s="248">
        <f t="shared" si="0"/>
        <v>19</v>
      </c>
      <c r="C28" s="245" t="s">
        <v>455</v>
      </c>
      <c r="D28" s="245" t="s">
        <v>218</v>
      </c>
      <c r="E28" s="245">
        <v>110</v>
      </c>
      <c r="F28" s="245">
        <v>53.4</v>
      </c>
      <c r="G28" s="248">
        <v>6</v>
      </c>
      <c r="H28" s="248">
        <v>3</v>
      </c>
      <c r="I28" s="248">
        <v>1</v>
      </c>
      <c r="J28" s="248">
        <v>4</v>
      </c>
      <c r="K28" s="248" t="s">
        <v>1053</v>
      </c>
    </row>
    <row r="29" spans="2:11">
      <c r="B29" s="248">
        <f t="shared" si="0"/>
        <v>20</v>
      </c>
      <c r="C29" s="245" t="s">
        <v>1441</v>
      </c>
      <c r="D29" s="245" t="s">
        <v>1415</v>
      </c>
      <c r="E29" s="245">
        <v>63</v>
      </c>
      <c r="F29" s="245">
        <v>5</v>
      </c>
      <c r="G29" s="248">
        <v>6</v>
      </c>
      <c r="H29" s="248">
        <v>3</v>
      </c>
      <c r="I29" s="248">
        <v>1</v>
      </c>
      <c r="J29" s="248">
        <v>4</v>
      </c>
      <c r="K29" s="248" t="s">
        <v>1053</v>
      </c>
    </row>
    <row r="30" spans="2:11">
      <c r="B30" s="248">
        <f t="shared" si="0"/>
        <v>21</v>
      </c>
      <c r="C30" s="245" t="s">
        <v>456</v>
      </c>
      <c r="D30" s="245" t="s">
        <v>1171</v>
      </c>
      <c r="E30" s="245">
        <v>110</v>
      </c>
      <c r="F30" s="245">
        <v>89.1</v>
      </c>
      <c r="G30" s="248">
        <v>6</v>
      </c>
      <c r="H30" s="248">
        <v>3</v>
      </c>
      <c r="I30" s="248">
        <v>1</v>
      </c>
      <c r="J30" s="248">
        <v>4</v>
      </c>
      <c r="K30" s="248" t="s">
        <v>1053</v>
      </c>
    </row>
    <row r="31" spans="2:11">
      <c r="B31" s="248">
        <f t="shared" si="0"/>
        <v>22</v>
      </c>
      <c r="C31" s="245" t="s">
        <v>263</v>
      </c>
      <c r="D31" s="245" t="s">
        <v>241</v>
      </c>
      <c r="E31" s="245">
        <v>63</v>
      </c>
      <c r="F31" s="245">
        <v>110.7</v>
      </c>
      <c r="G31" s="248">
        <v>6</v>
      </c>
      <c r="H31" s="248">
        <v>3</v>
      </c>
      <c r="I31" s="248">
        <v>1</v>
      </c>
      <c r="J31" s="248">
        <v>4</v>
      </c>
      <c r="K31" s="248" t="s">
        <v>1053</v>
      </c>
    </row>
    <row r="32" spans="2:11">
      <c r="B32" s="248">
        <f t="shared" si="0"/>
        <v>23</v>
      </c>
      <c r="C32" s="245" t="s">
        <v>1563</v>
      </c>
      <c r="D32" s="245" t="s">
        <v>840</v>
      </c>
      <c r="E32" s="245">
        <v>63</v>
      </c>
      <c r="F32" s="245">
        <v>29.3</v>
      </c>
      <c r="G32" s="248">
        <v>6</v>
      </c>
      <c r="H32" s="248">
        <v>3</v>
      </c>
      <c r="I32" s="248">
        <v>1</v>
      </c>
      <c r="J32" s="248">
        <v>4</v>
      </c>
      <c r="K32" s="248" t="s">
        <v>1053</v>
      </c>
    </row>
    <row r="33" spans="2:11">
      <c r="B33" s="248">
        <f t="shared" si="0"/>
        <v>24</v>
      </c>
      <c r="C33" s="245" t="s">
        <v>840</v>
      </c>
      <c r="D33" s="245" t="s">
        <v>974</v>
      </c>
      <c r="E33" s="245">
        <v>63</v>
      </c>
      <c r="F33" s="245">
        <v>11.2</v>
      </c>
      <c r="G33" s="248">
        <v>6</v>
      </c>
      <c r="H33" s="248">
        <v>3</v>
      </c>
      <c r="I33" s="248">
        <v>1</v>
      </c>
      <c r="J33" s="248">
        <v>4</v>
      </c>
      <c r="K33" s="248" t="s">
        <v>1053</v>
      </c>
    </row>
    <row r="34" spans="2:11">
      <c r="B34" s="248">
        <f t="shared" si="0"/>
        <v>25</v>
      </c>
      <c r="C34" s="245" t="s">
        <v>840</v>
      </c>
      <c r="D34" s="245" t="s">
        <v>974</v>
      </c>
      <c r="E34" s="245">
        <v>63</v>
      </c>
      <c r="F34" s="245">
        <v>21.7</v>
      </c>
      <c r="G34" s="248">
        <v>6</v>
      </c>
      <c r="H34" s="248">
        <v>3</v>
      </c>
      <c r="I34" s="248">
        <v>1</v>
      </c>
      <c r="J34" s="248">
        <v>4</v>
      </c>
      <c r="K34" s="248" t="s">
        <v>1053</v>
      </c>
    </row>
    <row r="35" spans="2:11">
      <c r="B35" s="248">
        <f t="shared" si="0"/>
        <v>26</v>
      </c>
      <c r="C35" s="245" t="s">
        <v>974</v>
      </c>
      <c r="D35" s="245" t="s">
        <v>1440</v>
      </c>
      <c r="E35" s="245">
        <v>63</v>
      </c>
      <c r="F35" s="245">
        <v>62.2</v>
      </c>
      <c r="G35" s="248">
        <v>6</v>
      </c>
      <c r="H35" s="248">
        <v>3</v>
      </c>
      <c r="I35" s="248">
        <v>1</v>
      </c>
      <c r="J35" s="248">
        <v>4</v>
      </c>
      <c r="K35" s="248" t="s">
        <v>1053</v>
      </c>
    </row>
    <row r="36" spans="2:11">
      <c r="B36" s="248">
        <f t="shared" si="0"/>
        <v>27</v>
      </c>
      <c r="C36" s="245" t="s">
        <v>1440</v>
      </c>
      <c r="D36" s="245" t="s">
        <v>241</v>
      </c>
      <c r="E36" s="245">
        <v>63</v>
      </c>
      <c r="F36" s="245">
        <v>19.3</v>
      </c>
      <c r="G36" s="248">
        <v>6</v>
      </c>
      <c r="H36" s="248">
        <v>3</v>
      </c>
      <c r="I36" s="248">
        <v>1</v>
      </c>
      <c r="J36" s="248">
        <v>4</v>
      </c>
      <c r="K36" s="248" t="s">
        <v>1053</v>
      </c>
    </row>
    <row r="37" spans="2:11">
      <c r="B37" s="248">
        <f t="shared" si="0"/>
        <v>28</v>
      </c>
      <c r="C37" s="245" t="s">
        <v>903</v>
      </c>
      <c r="D37" s="245" t="s">
        <v>946</v>
      </c>
      <c r="E37" s="245">
        <v>140</v>
      </c>
      <c r="F37" s="245">
        <v>39.1</v>
      </c>
      <c r="G37" s="248">
        <v>6</v>
      </c>
      <c r="H37" s="248">
        <v>3</v>
      </c>
      <c r="I37" s="248">
        <v>1</v>
      </c>
      <c r="J37" s="248">
        <v>4</v>
      </c>
      <c r="K37" s="248" t="s">
        <v>1053</v>
      </c>
    </row>
    <row r="38" spans="2:11">
      <c r="B38" s="248">
        <f t="shared" si="0"/>
        <v>29</v>
      </c>
      <c r="C38" s="245" t="s">
        <v>912</v>
      </c>
      <c r="D38" s="245" t="s">
        <v>986</v>
      </c>
      <c r="E38" s="245">
        <v>63</v>
      </c>
      <c r="F38" s="245">
        <v>55.3</v>
      </c>
      <c r="G38" s="248">
        <v>6</v>
      </c>
      <c r="H38" s="248">
        <v>3</v>
      </c>
      <c r="I38" s="248">
        <v>1</v>
      </c>
      <c r="J38" s="248">
        <v>4</v>
      </c>
      <c r="K38" s="248" t="s">
        <v>1053</v>
      </c>
    </row>
    <row r="39" spans="2:11">
      <c r="B39" s="248">
        <f t="shared" si="0"/>
        <v>30</v>
      </c>
      <c r="C39" s="245" t="s">
        <v>911</v>
      </c>
      <c r="D39" s="245" t="s">
        <v>252</v>
      </c>
      <c r="E39" s="245">
        <v>63</v>
      </c>
      <c r="F39" s="245">
        <v>56.3</v>
      </c>
      <c r="G39" s="248">
        <v>6</v>
      </c>
      <c r="H39" s="248">
        <v>3</v>
      </c>
      <c r="I39" s="248">
        <v>1</v>
      </c>
      <c r="J39" s="248">
        <v>4</v>
      </c>
      <c r="K39" s="248" t="s">
        <v>1053</v>
      </c>
    </row>
    <row r="40" spans="2:11">
      <c r="B40" s="248">
        <f t="shared" si="0"/>
        <v>31</v>
      </c>
      <c r="C40" s="245" t="s">
        <v>864</v>
      </c>
      <c r="D40" s="245" t="s">
        <v>469</v>
      </c>
      <c r="E40" s="245">
        <v>63</v>
      </c>
      <c r="F40" s="245">
        <v>66.8</v>
      </c>
      <c r="G40" s="248">
        <v>6</v>
      </c>
      <c r="H40" s="248">
        <v>3</v>
      </c>
      <c r="I40" s="248">
        <v>1</v>
      </c>
      <c r="J40" s="248">
        <v>4</v>
      </c>
      <c r="K40" s="248" t="s">
        <v>1053</v>
      </c>
    </row>
    <row r="41" spans="2:11">
      <c r="B41" s="248">
        <f t="shared" si="0"/>
        <v>32</v>
      </c>
      <c r="C41" s="245" t="s">
        <v>905</v>
      </c>
      <c r="D41" s="245" t="s">
        <v>215</v>
      </c>
      <c r="E41" s="245">
        <v>63</v>
      </c>
      <c r="F41" s="245">
        <v>290.3</v>
      </c>
      <c r="G41" s="248">
        <v>6</v>
      </c>
      <c r="H41" s="248">
        <v>3</v>
      </c>
      <c r="I41" s="248">
        <v>1</v>
      </c>
      <c r="J41" s="248">
        <v>4</v>
      </c>
      <c r="K41" s="248" t="s">
        <v>1053</v>
      </c>
    </row>
    <row r="42" spans="2:11">
      <c r="B42" s="248">
        <f t="shared" si="0"/>
        <v>33</v>
      </c>
      <c r="C42" s="245" t="s">
        <v>215</v>
      </c>
      <c r="D42" s="245" t="s">
        <v>842</v>
      </c>
      <c r="E42" s="245">
        <v>63</v>
      </c>
      <c r="F42" s="245">
        <v>4.7</v>
      </c>
      <c r="G42" s="248">
        <v>6</v>
      </c>
      <c r="H42" s="248">
        <v>3</v>
      </c>
      <c r="I42" s="248">
        <v>1</v>
      </c>
      <c r="J42" s="248">
        <v>4</v>
      </c>
      <c r="K42" s="248" t="s">
        <v>1053</v>
      </c>
    </row>
    <row r="43" spans="2:11">
      <c r="B43" s="248">
        <f t="shared" si="0"/>
        <v>34</v>
      </c>
      <c r="C43" s="245" t="s">
        <v>215</v>
      </c>
      <c r="D43" s="245" t="s">
        <v>842</v>
      </c>
      <c r="E43" s="245">
        <v>63</v>
      </c>
      <c r="F43" s="245">
        <v>46</v>
      </c>
      <c r="G43" s="248">
        <v>6</v>
      </c>
      <c r="H43" s="248">
        <v>3</v>
      </c>
      <c r="I43" s="248">
        <v>1</v>
      </c>
      <c r="J43" s="248">
        <v>4</v>
      </c>
      <c r="K43" s="248" t="s">
        <v>1053</v>
      </c>
    </row>
    <row r="44" spans="2:11">
      <c r="B44" s="248">
        <f t="shared" si="0"/>
        <v>35</v>
      </c>
      <c r="C44" s="245" t="s">
        <v>1486</v>
      </c>
      <c r="D44" s="245" t="s">
        <v>1580</v>
      </c>
      <c r="E44" s="245">
        <v>200</v>
      </c>
      <c r="F44" s="245">
        <v>38.299999999999997</v>
      </c>
      <c r="G44" s="248">
        <v>6</v>
      </c>
      <c r="H44" s="248">
        <v>3</v>
      </c>
      <c r="I44" s="248">
        <v>1</v>
      </c>
      <c r="J44" s="248">
        <v>4</v>
      </c>
      <c r="K44" s="248" t="s">
        <v>1053</v>
      </c>
    </row>
    <row r="45" spans="2:11">
      <c r="B45" s="248">
        <f t="shared" si="0"/>
        <v>36</v>
      </c>
      <c r="C45" s="245" t="s">
        <v>911</v>
      </c>
      <c r="D45" s="245" t="s">
        <v>252</v>
      </c>
      <c r="E45" s="245">
        <v>63</v>
      </c>
      <c r="F45" s="245">
        <v>4</v>
      </c>
      <c r="G45" s="248">
        <v>6</v>
      </c>
      <c r="H45" s="248">
        <v>3</v>
      </c>
      <c r="I45" s="248">
        <v>1</v>
      </c>
      <c r="J45" s="248">
        <v>4</v>
      </c>
      <c r="K45" s="248" t="s">
        <v>1053</v>
      </c>
    </row>
    <row r="46" spans="2:11">
      <c r="B46" s="262">
        <f t="shared" si="0"/>
        <v>37</v>
      </c>
      <c r="C46" s="266" t="s">
        <v>214</v>
      </c>
      <c r="D46" s="266" t="s">
        <v>1601</v>
      </c>
      <c r="E46" s="266">
        <v>63</v>
      </c>
      <c r="F46" s="266">
        <v>157</v>
      </c>
      <c r="G46" s="262">
        <v>6</v>
      </c>
      <c r="H46" s="262">
        <v>3</v>
      </c>
      <c r="I46" s="262">
        <v>1</v>
      </c>
      <c r="J46" s="262">
        <v>4</v>
      </c>
      <c r="K46" s="262" t="s">
        <v>1053</v>
      </c>
    </row>
    <row r="47" spans="2:11">
      <c r="B47" s="262">
        <f t="shared" si="0"/>
        <v>38</v>
      </c>
      <c r="C47" s="266" t="s">
        <v>1602</v>
      </c>
      <c r="D47" s="266" t="s">
        <v>1603</v>
      </c>
      <c r="E47" s="266">
        <v>63</v>
      </c>
      <c r="F47" s="266">
        <v>270</v>
      </c>
      <c r="G47" s="262">
        <v>6</v>
      </c>
      <c r="H47" s="262">
        <v>3</v>
      </c>
      <c r="I47" s="262">
        <v>1</v>
      </c>
      <c r="J47" s="262">
        <v>4</v>
      </c>
      <c r="K47" s="262" t="s">
        <v>1053</v>
      </c>
    </row>
    <row r="48" spans="2:11">
      <c r="B48" s="262">
        <f t="shared" si="0"/>
        <v>39</v>
      </c>
      <c r="C48" s="266" t="s">
        <v>849</v>
      </c>
      <c r="D48" s="266" t="s">
        <v>1604</v>
      </c>
      <c r="E48" s="266">
        <v>63</v>
      </c>
      <c r="F48" s="266">
        <v>105</v>
      </c>
      <c r="G48" s="262">
        <v>6</v>
      </c>
      <c r="H48" s="262">
        <v>3</v>
      </c>
      <c r="I48" s="262">
        <v>1</v>
      </c>
      <c r="J48" s="262">
        <v>4</v>
      </c>
      <c r="K48" s="262" t="s">
        <v>1053</v>
      </c>
    </row>
    <row r="49" spans="2:11">
      <c r="B49" s="262">
        <f t="shared" si="0"/>
        <v>40</v>
      </c>
      <c r="C49" s="266" t="s">
        <v>1416</v>
      </c>
      <c r="D49" s="266" t="s">
        <v>1605</v>
      </c>
      <c r="E49" s="266">
        <v>63</v>
      </c>
      <c r="F49" s="266">
        <v>46</v>
      </c>
      <c r="G49" s="262">
        <v>6</v>
      </c>
      <c r="H49" s="262">
        <v>3</v>
      </c>
      <c r="I49" s="262">
        <v>1</v>
      </c>
      <c r="J49" s="262">
        <v>4</v>
      </c>
      <c r="K49" s="262" t="s">
        <v>1053</v>
      </c>
    </row>
    <row r="50" spans="2:11">
      <c r="B50" s="262">
        <f t="shared" si="0"/>
        <v>41</v>
      </c>
      <c r="C50" s="266" t="s">
        <v>1416</v>
      </c>
      <c r="D50" s="266" t="s">
        <v>1606</v>
      </c>
      <c r="E50" s="266">
        <v>63</v>
      </c>
      <c r="F50" s="266">
        <v>49</v>
      </c>
      <c r="G50" s="262">
        <v>6</v>
      </c>
      <c r="H50" s="262">
        <v>3</v>
      </c>
      <c r="I50" s="262">
        <v>1</v>
      </c>
      <c r="J50" s="262">
        <v>4</v>
      </c>
      <c r="K50" s="262" t="s">
        <v>1053</v>
      </c>
    </row>
    <row r="51" spans="2:11">
      <c r="B51" s="262">
        <f t="shared" si="0"/>
        <v>42</v>
      </c>
      <c r="C51" s="266" t="s">
        <v>1416</v>
      </c>
      <c r="D51" s="266" t="s">
        <v>1566</v>
      </c>
      <c r="E51" s="266">
        <v>63</v>
      </c>
      <c r="F51" s="266">
        <v>19</v>
      </c>
      <c r="G51" s="262">
        <v>6</v>
      </c>
      <c r="H51" s="262">
        <v>3</v>
      </c>
      <c r="I51" s="262">
        <v>1</v>
      </c>
      <c r="J51" s="262">
        <v>4</v>
      </c>
      <c r="K51" s="262" t="s">
        <v>1053</v>
      </c>
    </row>
    <row r="52" spans="2:11">
      <c r="B52" s="262">
        <f t="shared" si="0"/>
        <v>43</v>
      </c>
      <c r="C52" s="266" t="s">
        <v>218</v>
      </c>
      <c r="D52" s="266" t="s">
        <v>190</v>
      </c>
      <c r="E52" s="266">
        <v>63</v>
      </c>
      <c r="F52" s="266">
        <v>130.19999999999999</v>
      </c>
      <c r="G52" s="262">
        <v>6</v>
      </c>
      <c r="H52" s="262">
        <v>3</v>
      </c>
      <c r="I52" s="262">
        <v>1</v>
      </c>
      <c r="J52" s="262">
        <v>4</v>
      </c>
      <c r="K52" s="262" t="s">
        <v>1053</v>
      </c>
    </row>
    <row r="53" spans="2:11">
      <c r="B53" s="262">
        <f t="shared" si="0"/>
        <v>44</v>
      </c>
      <c r="C53" s="266" t="s">
        <v>1607</v>
      </c>
      <c r="D53" s="266" t="s">
        <v>1608</v>
      </c>
      <c r="E53" s="266">
        <v>63</v>
      </c>
      <c r="F53" s="266">
        <v>68.5</v>
      </c>
      <c r="G53" s="262">
        <v>6</v>
      </c>
      <c r="H53" s="262">
        <v>3</v>
      </c>
      <c r="I53" s="262">
        <v>1</v>
      </c>
      <c r="J53" s="262">
        <v>4</v>
      </c>
      <c r="K53" s="262" t="s">
        <v>1053</v>
      </c>
    </row>
    <row r="54" spans="2:11">
      <c r="B54" s="262">
        <f t="shared" si="0"/>
        <v>45</v>
      </c>
      <c r="C54" s="266" t="s">
        <v>1609</v>
      </c>
      <c r="D54" s="266" t="s">
        <v>1610</v>
      </c>
      <c r="E54" s="266">
        <v>63</v>
      </c>
      <c r="F54" s="266">
        <v>383.2</v>
      </c>
      <c r="G54" s="262">
        <v>6</v>
      </c>
      <c r="H54" s="262">
        <v>3</v>
      </c>
      <c r="I54" s="262">
        <v>1</v>
      </c>
      <c r="J54" s="262">
        <v>4</v>
      </c>
      <c r="K54" s="262" t="s">
        <v>1053</v>
      </c>
    </row>
    <row r="55" spans="2:11">
      <c r="B55" s="262">
        <f t="shared" si="0"/>
        <v>46</v>
      </c>
      <c r="C55" s="266" t="s">
        <v>477</v>
      </c>
      <c r="D55" s="266" t="s">
        <v>1611</v>
      </c>
      <c r="E55" s="266">
        <v>63</v>
      </c>
      <c r="F55" s="266">
        <v>275.3</v>
      </c>
      <c r="G55" s="262">
        <v>6</v>
      </c>
      <c r="H55" s="262">
        <v>3</v>
      </c>
      <c r="I55" s="262">
        <v>1</v>
      </c>
      <c r="J55" s="262">
        <v>4</v>
      </c>
      <c r="K55" s="262" t="s">
        <v>1053</v>
      </c>
    </row>
    <row r="56" spans="2:11">
      <c r="B56" s="262">
        <f t="shared" si="0"/>
        <v>47</v>
      </c>
      <c r="C56" s="266" t="s">
        <v>1441</v>
      </c>
      <c r="D56" s="266" t="s">
        <v>1612</v>
      </c>
      <c r="E56" s="266">
        <v>63</v>
      </c>
      <c r="F56" s="266">
        <v>219.3</v>
      </c>
      <c r="G56" s="262">
        <v>6</v>
      </c>
      <c r="H56" s="262">
        <v>3</v>
      </c>
      <c r="I56" s="262">
        <v>1</v>
      </c>
      <c r="J56" s="262">
        <v>4</v>
      </c>
      <c r="K56" s="262" t="s">
        <v>1053</v>
      </c>
    </row>
    <row r="57" spans="2:11" ht="15.75">
      <c r="B57" s="208" t="s">
        <v>1055</v>
      </c>
      <c r="C57" s="208"/>
      <c r="D57" s="208"/>
      <c r="E57" s="208"/>
      <c r="F57" s="284" t="s">
        <v>1056</v>
      </c>
      <c r="G57" s="284"/>
      <c r="H57" s="284"/>
      <c r="I57" s="248"/>
      <c r="J57" s="248" t="s">
        <v>1057</v>
      </c>
      <c r="K57" s="248"/>
    </row>
    <row r="58" spans="2:11" ht="15.75">
      <c r="B58" s="283" t="s">
        <v>1058</v>
      </c>
      <c r="C58" s="283"/>
      <c r="D58" s="283"/>
      <c r="E58" s="283"/>
      <c r="F58" s="284" t="s">
        <v>1058</v>
      </c>
      <c r="G58" s="284"/>
      <c r="H58" s="284"/>
      <c r="I58" s="284"/>
      <c r="J58" s="284" t="s">
        <v>1058</v>
      </c>
      <c r="K58" s="284"/>
    </row>
    <row r="59" spans="2:11" ht="15.75">
      <c r="B59" s="283" t="s">
        <v>1059</v>
      </c>
      <c r="C59" s="283"/>
      <c r="D59" s="283"/>
      <c r="E59" s="283"/>
      <c r="F59" s="284" t="s">
        <v>1059</v>
      </c>
      <c r="G59" s="284"/>
      <c r="H59" s="284"/>
      <c r="I59" s="284"/>
      <c r="J59" s="284" t="s">
        <v>1059</v>
      </c>
      <c r="K59" s="284"/>
    </row>
    <row r="60" spans="2:11" ht="15.75">
      <c r="B60" s="283" t="s">
        <v>1060</v>
      </c>
      <c r="C60" s="283"/>
      <c r="D60" s="283"/>
      <c r="E60" s="283"/>
      <c r="F60" s="284" t="s">
        <v>1060</v>
      </c>
      <c r="G60" s="284"/>
      <c r="H60" s="284"/>
      <c r="I60" s="284"/>
      <c r="J60" s="284" t="s">
        <v>1060</v>
      </c>
      <c r="K60" s="284"/>
    </row>
  </sheetData>
  <mergeCells count="22">
    <mergeCell ref="B60:E60"/>
    <mergeCell ref="F60:I60"/>
    <mergeCell ref="J60:K60"/>
    <mergeCell ref="F57:H57"/>
    <mergeCell ref="B58:E58"/>
    <mergeCell ref="F58:I58"/>
    <mergeCell ref="J58:K58"/>
    <mergeCell ref="B59:E59"/>
    <mergeCell ref="F59:I59"/>
    <mergeCell ref="J59:K59"/>
    <mergeCell ref="B6:C6"/>
    <mergeCell ref="D6:K6"/>
    <mergeCell ref="B7:C7"/>
    <mergeCell ref="D7:K7"/>
    <mergeCell ref="B8:C8"/>
    <mergeCell ref="D8:I8"/>
    <mergeCell ref="B3:C3"/>
    <mergeCell ref="D3:K3"/>
    <mergeCell ref="B4:C4"/>
    <mergeCell ref="D4:K4"/>
    <mergeCell ref="B5:C5"/>
    <mergeCell ref="D5:K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14"/>
  <sheetViews>
    <sheetView topLeftCell="A124" workbookViewId="0">
      <selection activeCell="M56" sqref="M56"/>
    </sheetView>
  </sheetViews>
  <sheetFormatPr defaultRowHeight="15"/>
  <cols>
    <col min="4" max="4" width="11.85546875" customWidth="1"/>
    <col min="5" max="5" width="13.140625" customWidth="1"/>
    <col min="6" max="6" width="15.140625" customWidth="1"/>
    <col min="7" max="7" width="20.42578125" customWidth="1"/>
    <col min="8" max="8" width="20.140625" customWidth="1"/>
    <col min="9" max="9" width="19.7109375" customWidth="1"/>
    <col min="10" max="10" width="14.140625" customWidth="1"/>
    <col min="11" max="11" width="17.42578125" customWidth="1"/>
  </cols>
  <sheetData>
    <row r="3" spans="2:11" ht="18.75">
      <c r="B3" s="285" t="s">
        <v>1032</v>
      </c>
      <c r="C3" s="285"/>
      <c r="D3" s="285" t="s">
        <v>1033</v>
      </c>
      <c r="E3" s="285"/>
      <c r="F3" s="285"/>
      <c r="G3" s="285"/>
      <c r="H3" s="285"/>
      <c r="I3" s="285"/>
      <c r="J3" s="285"/>
      <c r="K3" s="285"/>
    </row>
    <row r="4" spans="2:11" ht="18.75">
      <c r="B4" s="285" t="s">
        <v>1034</v>
      </c>
      <c r="C4" s="285"/>
      <c r="D4" s="285" t="s">
        <v>1035</v>
      </c>
      <c r="E4" s="285"/>
      <c r="F4" s="285"/>
      <c r="G4" s="285"/>
      <c r="H4" s="285"/>
      <c r="I4" s="285"/>
      <c r="J4" s="285"/>
      <c r="K4" s="285"/>
    </row>
    <row r="5" spans="2:11" ht="18.75">
      <c r="B5" s="285" t="s">
        <v>1036</v>
      </c>
      <c r="C5" s="285"/>
      <c r="D5" s="285" t="s">
        <v>1037</v>
      </c>
      <c r="E5" s="285"/>
      <c r="F5" s="285"/>
      <c r="G5" s="285"/>
      <c r="H5" s="285"/>
      <c r="I5" s="285"/>
      <c r="J5" s="285"/>
      <c r="K5" s="285"/>
    </row>
    <row r="6" spans="2:11" ht="18.75">
      <c r="B6" s="285" t="s">
        <v>1038</v>
      </c>
      <c r="C6" s="285"/>
      <c r="D6" s="285" t="s">
        <v>1039</v>
      </c>
      <c r="E6" s="285"/>
      <c r="F6" s="285"/>
      <c r="G6" s="285"/>
      <c r="H6" s="285"/>
      <c r="I6" s="285"/>
      <c r="J6" s="285"/>
      <c r="K6" s="285"/>
    </row>
    <row r="7" spans="2:11" ht="18.75">
      <c r="B7" s="285" t="s">
        <v>1040</v>
      </c>
      <c r="C7" s="285"/>
      <c r="D7" s="285" t="s">
        <v>1041</v>
      </c>
      <c r="E7" s="285"/>
      <c r="F7" s="285"/>
      <c r="G7" s="285"/>
      <c r="H7" s="285"/>
      <c r="I7" s="285"/>
      <c r="J7" s="285"/>
      <c r="K7" s="285"/>
    </row>
    <row r="8" spans="2:11" ht="18.75">
      <c r="B8" s="285" t="s">
        <v>1042</v>
      </c>
      <c r="C8" s="285"/>
      <c r="D8" s="285" t="s">
        <v>1595</v>
      </c>
      <c r="E8" s="285"/>
      <c r="F8" s="285"/>
      <c r="G8" s="285"/>
      <c r="H8" s="285"/>
      <c r="I8" s="285"/>
      <c r="J8" s="250" t="s">
        <v>1108</v>
      </c>
      <c r="K8" s="250"/>
    </row>
    <row r="9" spans="2:11" ht="30">
      <c r="B9" s="244" t="s">
        <v>1044</v>
      </c>
      <c r="C9" s="244" t="s">
        <v>69</v>
      </c>
      <c r="D9" s="244" t="s">
        <v>70</v>
      </c>
      <c r="E9" s="244" t="s">
        <v>1045</v>
      </c>
      <c r="F9" s="244" t="s">
        <v>1046</v>
      </c>
      <c r="G9" s="244" t="s">
        <v>1047</v>
      </c>
      <c r="H9" s="244" t="s">
        <v>1048</v>
      </c>
      <c r="I9" s="132" t="s">
        <v>1049</v>
      </c>
      <c r="J9" s="133" t="s">
        <v>56</v>
      </c>
      <c r="K9" s="244" t="s">
        <v>1050</v>
      </c>
    </row>
    <row r="10" spans="2:11">
      <c r="B10" s="245">
        <v>1</v>
      </c>
      <c r="C10" s="245" t="s">
        <v>855</v>
      </c>
      <c r="D10" s="245" t="s">
        <v>868</v>
      </c>
      <c r="E10" s="245">
        <v>110</v>
      </c>
      <c r="F10" s="245">
        <v>508.6</v>
      </c>
      <c r="G10" s="248">
        <v>6</v>
      </c>
      <c r="H10" s="248">
        <v>3</v>
      </c>
      <c r="I10" s="248">
        <v>1</v>
      </c>
      <c r="J10" s="248">
        <v>4</v>
      </c>
      <c r="K10" s="248" t="s">
        <v>1053</v>
      </c>
    </row>
    <row r="11" spans="2:11">
      <c r="B11" s="245">
        <f>1+B10</f>
        <v>2</v>
      </c>
      <c r="C11" s="245" t="s">
        <v>855</v>
      </c>
      <c r="D11" s="245" t="s">
        <v>879</v>
      </c>
      <c r="E11" s="245">
        <v>90</v>
      </c>
      <c r="F11" s="245">
        <v>67.099999999999994</v>
      </c>
      <c r="G11" s="248">
        <v>6</v>
      </c>
      <c r="H11" s="248">
        <v>3</v>
      </c>
      <c r="I11" s="248">
        <v>1</v>
      </c>
      <c r="J11" s="248">
        <v>4</v>
      </c>
      <c r="K11" s="248" t="s">
        <v>1053</v>
      </c>
    </row>
    <row r="12" spans="2:11">
      <c r="B12" s="245">
        <f t="shared" ref="B12:B42" si="0">1+B11</f>
        <v>3</v>
      </c>
      <c r="C12" s="245" t="s">
        <v>879</v>
      </c>
      <c r="D12" s="245" t="s">
        <v>173</v>
      </c>
      <c r="E12" s="245">
        <v>90</v>
      </c>
      <c r="F12" s="245">
        <v>30.1</v>
      </c>
      <c r="G12" s="248">
        <v>6</v>
      </c>
      <c r="H12" s="248">
        <v>3</v>
      </c>
      <c r="I12" s="248">
        <v>1</v>
      </c>
      <c r="J12" s="248">
        <v>4</v>
      </c>
      <c r="K12" s="248" t="s">
        <v>1053</v>
      </c>
    </row>
    <row r="13" spans="2:11">
      <c r="B13" s="245">
        <f t="shared" si="0"/>
        <v>4</v>
      </c>
      <c r="C13" s="245" t="s">
        <v>173</v>
      </c>
      <c r="D13" s="245" t="s">
        <v>467</v>
      </c>
      <c r="E13" s="245">
        <v>90</v>
      </c>
      <c r="F13" s="245">
        <v>167.7</v>
      </c>
      <c r="G13" s="248">
        <v>6</v>
      </c>
      <c r="H13" s="248">
        <v>3</v>
      </c>
      <c r="I13" s="248">
        <v>1</v>
      </c>
      <c r="J13" s="248">
        <v>4</v>
      </c>
      <c r="K13" s="248" t="s">
        <v>1053</v>
      </c>
    </row>
    <row r="14" spans="2:11">
      <c r="B14" s="245">
        <f t="shared" si="0"/>
        <v>5</v>
      </c>
      <c r="C14" s="245" t="s">
        <v>915</v>
      </c>
      <c r="D14" s="245" t="s">
        <v>970</v>
      </c>
      <c r="E14" s="245">
        <v>63</v>
      </c>
      <c r="F14" s="245">
        <v>72.5</v>
      </c>
      <c r="G14" s="248">
        <v>6</v>
      </c>
      <c r="H14" s="248">
        <v>3</v>
      </c>
      <c r="I14" s="248">
        <v>1</v>
      </c>
      <c r="J14" s="248">
        <v>4</v>
      </c>
      <c r="K14" s="248" t="s">
        <v>1053</v>
      </c>
    </row>
    <row r="15" spans="2:11">
      <c r="B15" s="245">
        <f t="shared" si="0"/>
        <v>6</v>
      </c>
      <c r="C15" s="245" t="s">
        <v>970</v>
      </c>
      <c r="D15" s="245" t="s">
        <v>974</v>
      </c>
      <c r="E15" s="245">
        <v>63</v>
      </c>
      <c r="F15" s="245">
        <v>45.4</v>
      </c>
      <c r="G15" s="248">
        <v>6</v>
      </c>
      <c r="H15" s="248">
        <v>3</v>
      </c>
      <c r="I15" s="248">
        <v>1</v>
      </c>
      <c r="J15" s="248">
        <v>4</v>
      </c>
      <c r="K15" s="248" t="s">
        <v>1053</v>
      </c>
    </row>
    <row r="16" spans="2:11">
      <c r="B16" s="245">
        <f t="shared" si="0"/>
        <v>7</v>
      </c>
      <c r="C16" s="245" t="s">
        <v>970</v>
      </c>
      <c r="D16" s="245" t="s">
        <v>842</v>
      </c>
      <c r="E16" s="245">
        <v>63</v>
      </c>
      <c r="F16" s="245">
        <v>8.8000000000000007</v>
      </c>
      <c r="G16" s="248">
        <v>6</v>
      </c>
      <c r="H16" s="248">
        <v>3</v>
      </c>
      <c r="I16" s="248">
        <v>1</v>
      </c>
      <c r="J16" s="248">
        <v>4</v>
      </c>
      <c r="K16" s="248" t="s">
        <v>1053</v>
      </c>
    </row>
    <row r="17" spans="2:11">
      <c r="B17" s="245">
        <f t="shared" si="0"/>
        <v>8</v>
      </c>
      <c r="C17" s="245" t="s">
        <v>842</v>
      </c>
      <c r="D17" s="245" t="s">
        <v>986</v>
      </c>
      <c r="E17" s="245">
        <v>63</v>
      </c>
      <c r="F17" s="245">
        <v>32.200000000000003</v>
      </c>
      <c r="G17" s="248">
        <v>6</v>
      </c>
      <c r="H17" s="248">
        <v>3</v>
      </c>
      <c r="I17" s="248">
        <v>1</v>
      </c>
      <c r="J17" s="248">
        <v>4</v>
      </c>
      <c r="K17" s="248" t="s">
        <v>1053</v>
      </c>
    </row>
    <row r="18" spans="2:11">
      <c r="B18" s="245">
        <f t="shared" si="0"/>
        <v>9</v>
      </c>
      <c r="C18" s="245" t="s">
        <v>842</v>
      </c>
      <c r="D18" s="245" t="s">
        <v>917</v>
      </c>
      <c r="E18" s="245">
        <v>63</v>
      </c>
      <c r="F18" s="245">
        <v>44.2</v>
      </c>
      <c r="G18" s="248">
        <v>6</v>
      </c>
      <c r="H18" s="248">
        <v>3</v>
      </c>
      <c r="I18" s="248">
        <v>1</v>
      </c>
      <c r="J18" s="248">
        <v>4</v>
      </c>
      <c r="K18" s="248" t="s">
        <v>1053</v>
      </c>
    </row>
    <row r="19" spans="2:11">
      <c r="B19" s="245">
        <f t="shared" si="0"/>
        <v>10</v>
      </c>
      <c r="C19" s="245" t="s">
        <v>917</v>
      </c>
      <c r="D19" s="245" t="s">
        <v>150</v>
      </c>
      <c r="E19" s="245">
        <v>63</v>
      </c>
      <c r="F19" s="245">
        <v>35.700000000000003</v>
      </c>
      <c r="G19" s="248">
        <v>6</v>
      </c>
      <c r="H19" s="248">
        <v>3</v>
      </c>
      <c r="I19" s="248">
        <v>1</v>
      </c>
      <c r="J19" s="248">
        <v>4</v>
      </c>
      <c r="K19" s="248" t="s">
        <v>1053</v>
      </c>
    </row>
    <row r="20" spans="2:11">
      <c r="B20" s="245">
        <f t="shared" si="0"/>
        <v>11</v>
      </c>
      <c r="C20" s="245" t="s">
        <v>915</v>
      </c>
      <c r="D20" s="245" t="s">
        <v>1581</v>
      </c>
      <c r="E20" s="245">
        <v>63</v>
      </c>
      <c r="F20" s="245">
        <v>82.7</v>
      </c>
      <c r="G20" s="248">
        <v>6</v>
      </c>
      <c r="H20" s="248">
        <v>3</v>
      </c>
      <c r="I20" s="248">
        <v>1</v>
      </c>
      <c r="J20" s="248">
        <v>4</v>
      </c>
      <c r="K20" s="248" t="s">
        <v>1053</v>
      </c>
    </row>
    <row r="21" spans="2:11">
      <c r="B21" s="245">
        <f t="shared" si="0"/>
        <v>12</v>
      </c>
      <c r="C21" s="245" t="s">
        <v>1581</v>
      </c>
      <c r="D21" s="245" t="s">
        <v>920</v>
      </c>
      <c r="E21" s="245">
        <v>63</v>
      </c>
      <c r="F21" s="245">
        <v>9.6999999999999993</v>
      </c>
      <c r="G21" s="248">
        <v>6</v>
      </c>
      <c r="H21" s="248">
        <v>3</v>
      </c>
      <c r="I21" s="248">
        <v>1</v>
      </c>
      <c r="J21" s="248">
        <v>4</v>
      </c>
      <c r="K21" s="248" t="s">
        <v>1053</v>
      </c>
    </row>
    <row r="22" spans="2:11">
      <c r="B22" s="245">
        <f t="shared" si="0"/>
        <v>13</v>
      </c>
      <c r="C22" s="245" t="s">
        <v>920</v>
      </c>
      <c r="D22" s="245" t="s">
        <v>895</v>
      </c>
      <c r="E22" s="245">
        <v>63</v>
      </c>
      <c r="F22" s="245">
        <v>38.700000000000003</v>
      </c>
      <c r="G22" s="248">
        <v>6</v>
      </c>
      <c r="H22" s="248">
        <v>3</v>
      </c>
      <c r="I22" s="248">
        <v>1</v>
      </c>
      <c r="J22" s="248">
        <v>4</v>
      </c>
      <c r="K22" s="248" t="s">
        <v>1053</v>
      </c>
    </row>
    <row r="23" spans="2:11">
      <c r="B23" s="245">
        <f t="shared" si="0"/>
        <v>14</v>
      </c>
      <c r="C23" s="245" t="s">
        <v>920</v>
      </c>
      <c r="D23" s="245" t="s">
        <v>895</v>
      </c>
      <c r="E23" s="245">
        <v>63</v>
      </c>
      <c r="F23" s="245">
        <v>13.6</v>
      </c>
      <c r="G23" s="248">
        <v>6</v>
      </c>
      <c r="H23" s="248">
        <v>3</v>
      </c>
      <c r="I23" s="248">
        <v>1</v>
      </c>
      <c r="J23" s="248">
        <v>4</v>
      </c>
      <c r="K23" s="248" t="s">
        <v>1053</v>
      </c>
    </row>
    <row r="24" spans="2:11">
      <c r="B24" s="245">
        <f t="shared" si="0"/>
        <v>15</v>
      </c>
      <c r="C24" s="245" t="s">
        <v>920</v>
      </c>
      <c r="D24" s="245" t="s">
        <v>895</v>
      </c>
      <c r="E24" s="245">
        <v>63</v>
      </c>
      <c r="F24" s="245">
        <v>43.1</v>
      </c>
      <c r="G24" s="248">
        <v>6</v>
      </c>
      <c r="H24" s="248">
        <v>3</v>
      </c>
      <c r="I24" s="248">
        <v>1</v>
      </c>
      <c r="J24" s="248">
        <v>4</v>
      </c>
      <c r="K24" s="248" t="s">
        <v>1053</v>
      </c>
    </row>
    <row r="25" spans="2:11">
      <c r="B25" s="245">
        <f t="shared" si="0"/>
        <v>16</v>
      </c>
      <c r="C25" s="245" t="s">
        <v>982</v>
      </c>
      <c r="D25" s="245" t="s">
        <v>1582</v>
      </c>
      <c r="E25" s="245">
        <v>63</v>
      </c>
      <c r="F25" s="245">
        <v>2</v>
      </c>
      <c r="G25" s="248">
        <v>6</v>
      </c>
      <c r="H25" s="248">
        <v>3</v>
      </c>
      <c r="I25" s="248">
        <v>1</v>
      </c>
      <c r="J25" s="248">
        <v>4</v>
      </c>
      <c r="K25" s="248" t="s">
        <v>1053</v>
      </c>
    </row>
    <row r="26" spans="2:11">
      <c r="B26" s="245">
        <f t="shared" si="0"/>
        <v>17</v>
      </c>
      <c r="C26" s="245" t="s">
        <v>1582</v>
      </c>
      <c r="D26" s="245" t="s">
        <v>1583</v>
      </c>
      <c r="E26" s="245">
        <v>63</v>
      </c>
      <c r="F26" s="245">
        <v>33</v>
      </c>
      <c r="G26" s="248">
        <v>6</v>
      </c>
      <c r="H26" s="248">
        <v>3</v>
      </c>
      <c r="I26" s="248">
        <v>1</v>
      </c>
      <c r="J26" s="248">
        <v>4</v>
      </c>
      <c r="K26" s="248" t="s">
        <v>1053</v>
      </c>
    </row>
    <row r="27" spans="2:11">
      <c r="B27" s="245">
        <f t="shared" si="0"/>
        <v>18</v>
      </c>
      <c r="C27" s="245" t="s">
        <v>1567</v>
      </c>
      <c r="D27" s="245" t="s">
        <v>946</v>
      </c>
      <c r="E27" s="245">
        <v>63</v>
      </c>
      <c r="F27" s="245">
        <v>22.4</v>
      </c>
      <c r="G27" s="248">
        <v>6</v>
      </c>
      <c r="H27" s="248">
        <v>3</v>
      </c>
      <c r="I27" s="248">
        <v>1</v>
      </c>
      <c r="J27" s="248">
        <v>4</v>
      </c>
      <c r="K27" s="248" t="s">
        <v>1053</v>
      </c>
    </row>
    <row r="28" spans="2:11">
      <c r="B28" s="245">
        <f t="shared" si="0"/>
        <v>19</v>
      </c>
      <c r="C28" s="245" t="s">
        <v>946</v>
      </c>
      <c r="D28" s="245" t="s">
        <v>957</v>
      </c>
      <c r="E28" s="245">
        <v>63</v>
      </c>
      <c r="F28" s="245">
        <v>46.5</v>
      </c>
      <c r="G28" s="248">
        <v>6</v>
      </c>
      <c r="H28" s="248">
        <v>3</v>
      </c>
      <c r="I28" s="248">
        <v>1</v>
      </c>
      <c r="J28" s="248">
        <v>4</v>
      </c>
      <c r="K28" s="248" t="s">
        <v>1053</v>
      </c>
    </row>
    <row r="29" spans="2:11">
      <c r="B29" s="245">
        <f t="shared" si="0"/>
        <v>20</v>
      </c>
      <c r="C29" s="245" t="s">
        <v>957</v>
      </c>
      <c r="D29" s="245" t="s">
        <v>985</v>
      </c>
      <c r="E29" s="245">
        <v>63</v>
      </c>
      <c r="F29" s="245">
        <v>50.8</v>
      </c>
      <c r="G29" s="248">
        <v>6</v>
      </c>
      <c r="H29" s="248">
        <v>3</v>
      </c>
      <c r="I29" s="248">
        <v>1</v>
      </c>
      <c r="J29" s="248">
        <v>4</v>
      </c>
      <c r="K29" s="248" t="s">
        <v>1053</v>
      </c>
    </row>
    <row r="30" spans="2:11">
      <c r="B30" s="245">
        <f t="shared" si="0"/>
        <v>21</v>
      </c>
      <c r="C30" s="245" t="s">
        <v>957</v>
      </c>
      <c r="D30" s="245" t="s">
        <v>914</v>
      </c>
      <c r="E30" s="245">
        <v>63</v>
      </c>
      <c r="F30" s="245">
        <v>25.4</v>
      </c>
      <c r="G30" s="248">
        <v>6</v>
      </c>
      <c r="H30" s="248">
        <v>3</v>
      </c>
      <c r="I30" s="248">
        <v>1</v>
      </c>
      <c r="J30" s="248">
        <v>4</v>
      </c>
      <c r="K30" s="248" t="s">
        <v>1053</v>
      </c>
    </row>
    <row r="31" spans="2:11">
      <c r="B31" s="245">
        <f t="shared" si="0"/>
        <v>22</v>
      </c>
      <c r="C31" s="245" t="s">
        <v>957</v>
      </c>
      <c r="D31" s="245" t="s">
        <v>914</v>
      </c>
      <c r="E31" s="245">
        <v>63</v>
      </c>
      <c r="F31" s="245">
        <v>31.1</v>
      </c>
      <c r="G31" s="248">
        <v>6</v>
      </c>
      <c r="H31" s="248">
        <v>3</v>
      </c>
      <c r="I31" s="248">
        <v>1</v>
      </c>
      <c r="J31" s="248">
        <v>4</v>
      </c>
      <c r="K31" s="248" t="s">
        <v>1053</v>
      </c>
    </row>
    <row r="32" spans="2:11">
      <c r="B32" s="245">
        <f t="shared" si="0"/>
        <v>23</v>
      </c>
      <c r="C32" s="245" t="s">
        <v>914</v>
      </c>
      <c r="D32" s="245" t="s">
        <v>1584</v>
      </c>
      <c r="E32" s="245">
        <v>63</v>
      </c>
      <c r="F32" s="245">
        <v>29.2</v>
      </c>
      <c r="G32" s="248">
        <v>6</v>
      </c>
      <c r="H32" s="248">
        <v>3</v>
      </c>
      <c r="I32" s="248">
        <v>1</v>
      </c>
      <c r="J32" s="248">
        <v>4</v>
      </c>
      <c r="K32" s="248" t="s">
        <v>1053</v>
      </c>
    </row>
    <row r="33" spans="2:11">
      <c r="B33" s="245">
        <f t="shared" si="0"/>
        <v>24</v>
      </c>
      <c r="C33" s="245" t="s">
        <v>1584</v>
      </c>
      <c r="D33" s="245" t="s">
        <v>919</v>
      </c>
      <c r="E33" s="245">
        <v>63</v>
      </c>
      <c r="F33" s="245">
        <v>49.9</v>
      </c>
      <c r="G33" s="248">
        <v>6</v>
      </c>
      <c r="H33" s="248">
        <v>3</v>
      </c>
      <c r="I33" s="248">
        <v>1</v>
      </c>
      <c r="J33" s="248">
        <v>4</v>
      </c>
      <c r="K33" s="248" t="s">
        <v>1053</v>
      </c>
    </row>
    <row r="34" spans="2:11">
      <c r="B34" s="245">
        <f t="shared" si="0"/>
        <v>25</v>
      </c>
      <c r="C34" s="245" t="s">
        <v>1584</v>
      </c>
      <c r="D34" s="245" t="s">
        <v>919</v>
      </c>
      <c r="E34" s="245">
        <v>63</v>
      </c>
      <c r="F34" s="245">
        <v>5.8</v>
      </c>
      <c r="G34" s="248">
        <v>6</v>
      </c>
      <c r="H34" s="248">
        <v>3</v>
      </c>
      <c r="I34" s="248">
        <v>1</v>
      </c>
      <c r="J34" s="248">
        <v>4</v>
      </c>
      <c r="K34" s="248" t="s">
        <v>1053</v>
      </c>
    </row>
    <row r="35" spans="2:11">
      <c r="B35" s="245">
        <f t="shared" si="0"/>
        <v>26</v>
      </c>
      <c r="C35" s="245" t="s">
        <v>919</v>
      </c>
      <c r="D35" s="245" t="s">
        <v>897</v>
      </c>
      <c r="E35" s="245">
        <v>63</v>
      </c>
      <c r="F35" s="245">
        <v>19.3</v>
      </c>
      <c r="G35" s="248">
        <v>6</v>
      </c>
      <c r="H35" s="248">
        <v>3</v>
      </c>
      <c r="I35" s="248">
        <v>1</v>
      </c>
      <c r="J35" s="248">
        <v>4</v>
      </c>
      <c r="K35" s="248" t="s">
        <v>1053</v>
      </c>
    </row>
    <row r="36" spans="2:11">
      <c r="B36" s="245">
        <f t="shared" si="0"/>
        <v>27</v>
      </c>
      <c r="C36" s="245" t="s">
        <v>897</v>
      </c>
      <c r="D36" s="245" t="s">
        <v>913</v>
      </c>
      <c r="E36" s="245">
        <v>63</v>
      </c>
      <c r="F36" s="245">
        <v>10.3</v>
      </c>
      <c r="G36" s="248">
        <v>6</v>
      </c>
      <c r="H36" s="248">
        <v>3</v>
      </c>
      <c r="I36" s="248">
        <v>1</v>
      </c>
      <c r="J36" s="248">
        <v>4</v>
      </c>
      <c r="K36" s="248" t="s">
        <v>1053</v>
      </c>
    </row>
    <row r="37" spans="2:11">
      <c r="B37" s="245">
        <f t="shared" si="0"/>
        <v>28</v>
      </c>
      <c r="C37" s="245" t="s">
        <v>919</v>
      </c>
      <c r="D37" s="245" t="s">
        <v>469</v>
      </c>
      <c r="E37" s="245">
        <v>63</v>
      </c>
      <c r="F37" s="245">
        <v>24</v>
      </c>
      <c r="G37" s="248">
        <v>6</v>
      </c>
      <c r="H37" s="248">
        <v>3</v>
      </c>
      <c r="I37" s="248">
        <v>1</v>
      </c>
      <c r="J37" s="248">
        <v>4</v>
      </c>
      <c r="K37" s="248" t="s">
        <v>1053</v>
      </c>
    </row>
    <row r="38" spans="2:11">
      <c r="B38" s="245">
        <f t="shared" si="0"/>
        <v>29</v>
      </c>
      <c r="C38" s="245" t="s">
        <v>919</v>
      </c>
      <c r="D38" s="245" t="s">
        <v>469</v>
      </c>
      <c r="E38" s="245">
        <v>63</v>
      </c>
      <c r="F38" s="245">
        <v>2</v>
      </c>
      <c r="G38" s="248">
        <v>6</v>
      </c>
      <c r="H38" s="248">
        <v>3</v>
      </c>
      <c r="I38" s="248">
        <v>1</v>
      </c>
      <c r="J38" s="248">
        <v>4</v>
      </c>
      <c r="K38" s="248" t="s">
        <v>1053</v>
      </c>
    </row>
    <row r="39" spans="2:11">
      <c r="B39" s="245">
        <f t="shared" si="0"/>
        <v>30</v>
      </c>
      <c r="C39" s="245" t="s">
        <v>469</v>
      </c>
      <c r="D39" s="245" t="s">
        <v>1585</v>
      </c>
      <c r="E39" s="245">
        <v>63</v>
      </c>
      <c r="F39" s="245">
        <v>64.400000000000006</v>
      </c>
      <c r="G39" s="248">
        <v>6</v>
      </c>
      <c r="H39" s="248">
        <v>3</v>
      </c>
      <c r="I39" s="248">
        <v>1</v>
      </c>
      <c r="J39" s="248">
        <v>4</v>
      </c>
      <c r="K39" s="248" t="s">
        <v>1053</v>
      </c>
    </row>
    <row r="40" spans="2:11">
      <c r="B40" s="245">
        <f t="shared" si="0"/>
        <v>31</v>
      </c>
      <c r="C40" s="245" t="s">
        <v>469</v>
      </c>
      <c r="D40" s="245" t="s">
        <v>864</v>
      </c>
      <c r="E40" s="245">
        <v>63</v>
      </c>
      <c r="F40" s="245">
        <v>126.1</v>
      </c>
      <c r="G40" s="248">
        <v>6</v>
      </c>
      <c r="H40" s="248">
        <v>3</v>
      </c>
      <c r="I40" s="248">
        <v>1</v>
      </c>
      <c r="J40" s="248">
        <v>4</v>
      </c>
      <c r="K40" s="248" t="s">
        <v>1053</v>
      </c>
    </row>
    <row r="41" spans="2:11">
      <c r="B41" s="245">
        <f t="shared" si="0"/>
        <v>32</v>
      </c>
      <c r="C41" s="245" t="s">
        <v>864</v>
      </c>
      <c r="D41" s="245" t="s">
        <v>215</v>
      </c>
      <c r="E41" s="245">
        <v>63</v>
      </c>
      <c r="F41" s="245">
        <v>49.9</v>
      </c>
      <c r="G41" s="248">
        <v>6</v>
      </c>
      <c r="H41" s="248">
        <v>3</v>
      </c>
      <c r="I41" s="248">
        <v>1</v>
      </c>
      <c r="J41" s="248">
        <v>4</v>
      </c>
      <c r="K41" s="248" t="s">
        <v>1053</v>
      </c>
    </row>
    <row r="42" spans="2:11">
      <c r="B42" s="245">
        <f t="shared" si="0"/>
        <v>33</v>
      </c>
      <c r="C42" s="246" t="s">
        <v>215</v>
      </c>
      <c r="D42" s="246" t="s">
        <v>1586</v>
      </c>
      <c r="E42" s="246">
        <v>63</v>
      </c>
      <c r="F42" s="246">
        <v>3.8</v>
      </c>
      <c r="G42" s="248">
        <v>6</v>
      </c>
      <c r="H42" s="248">
        <v>3</v>
      </c>
      <c r="I42" s="248">
        <v>1</v>
      </c>
      <c r="J42" s="248">
        <v>4</v>
      </c>
      <c r="K42" s="248" t="s">
        <v>1053</v>
      </c>
    </row>
    <row r="43" spans="2:11" ht="15.75">
      <c r="B43" s="208" t="s">
        <v>1055</v>
      </c>
      <c r="C43" s="208"/>
      <c r="D43" s="208"/>
      <c r="E43" s="208"/>
      <c r="F43" s="249" t="s">
        <v>1056</v>
      </c>
      <c r="G43" s="249"/>
      <c r="H43" s="249"/>
      <c r="I43" s="248"/>
      <c r="J43" s="248" t="s">
        <v>1057</v>
      </c>
      <c r="K43" s="248"/>
    </row>
    <row r="44" spans="2:11" ht="15.75">
      <c r="B44" s="251" t="s">
        <v>1058</v>
      </c>
      <c r="C44" s="251"/>
      <c r="D44" s="485"/>
      <c r="E44" s="486"/>
      <c r="F44" s="249" t="s">
        <v>1058</v>
      </c>
      <c r="G44" s="361"/>
      <c r="H44" s="363"/>
      <c r="I44" s="249" t="s">
        <v>1058</v>
      </c>
      <c r="J44" s="361"/>
      <c r="K44" s="363"/>
    </row>
    <row r="45" spans="2:11" ht="15.75">
      <c r="B45" s="251" t="s">
        <v>1059</v>
      </c>
      <c r="C45" s="485"/>
      <c r="D45" s="487"/>
      <c r="E45" s="486"/>
      <c r="F45" s="249" t="s">
        <v>1059</v>
      </c>
      <c r="G45" s="361"/>
      <c r="H45" s="363"/>
      <c r="I45" s="249" t="s">
        <v>1059</v>
      </c>
      <c r="J45" s="361"/>
      <c r="K45" s="363"/>
    </row>
    <row r="46" spans="2:11" ht="15.75">
      <c r="B46" s="251" t="s">
        <v>1060</v>
      </c>
      <c r="C46" s="251"/>
      <c r="D46" s="485"/>
      <c r="E46" s="486"/>
      <c r="F46" s="249" t="s">
        <v>1060</v>
      </c>
      <c r="G46" s="361"/>
      <c r="H46" s="363"/>
      <c r="I46" s="249" t="s">
        <v>1060</v>
      </c>
      <c r="J46" s="361"/>
      <c r="K46" s="363"/>
    </row>
    <row r="48" spans="2:11" ht="18.75">
      <c r="B48" s="285" t="s">
        <v>1032</v>
      </c>
      <c r="C48" s="285"/>
      <c r="D48" s="285" t="s">
        <v>1033</v>
      </c>
      <c r="E48" s="285"/>
      <c r="F48" s="285"/>
      <c r="G48" s="285"/>
      <c r="H48" s="285"/>
      <c r="I48" s="285"/>
      <c r="J48" s="285"/>
      <c r="K48" s="285"/>
    </row>
    <row r="49" spans="2:11" ht="18.75">
      <c r="B49" s="285" t="s">
        <v>1034</v>
      </c>
      <c r="C49" s="285"/>
      <c r="D49" s="285" t="s">
        <v>1035</v>
      </c>
      <c r="E49" s="285"/>
      <c r="F49" s="285"/>
      <c r="G49" s="285"/>
      <c r="H49" s="285"/>
      <c r="I49" s="285"/>
      <c r="J49" s="285"/>
      <c r="K49" s="285"/>
    </row>
    <row r="50" spans="2:11" ht="18.75">
      <c r="B50" s="285" t="s">
        <v>1036</v>
      </c>
      <c r="C50" s="285"/>
      <c r="D50" s="285" t="s">
        <v>1037</v>
      </c>
      <c r="E50" s="285"/>
      <c r="F50" s="285"/>
      <c r="G50" s="285"/>
      <c r="H50" s="285"/>
      <c r="I50" s="285"/>
      <c r="J50" s="285"/>
      <c r="K50" s="285"/>
    </row>
    <row r="51" spans="2:11" ht="18.75">
      <c r="B51" s="285" t="s">
        <v>1038</v>
      </c>
      <c r="C51" s="285"/>
      <c r="D51" s="285" t="s">
        <v>1039</v>
      </c>
      <c r="E51" s="285"/>
      <c r="F51" s="285"/>
      <c r="G51" s="285"/>
      <c r="H51" s="285"/>
      <c r="I51" s="285"/>
      <c r="J51" s="285"/>
      <c r="K51" s="285"/>
    </row>
    <row r="52" spans="2:11" ht="18.75">
      <c r="B52" s="285" t="s">
        <v>1040</v>
      </c>
      <c r="C52" s="285"/>
      <c r="D52" s="285" t="s">
        <v>1041</v>
      </c>
      <c r="E52" s="285"/>
      <c r="F52" s="285"/>
      <c r="G52" s="285"/>
      <c r="H52" s="285"/>
      <c r="I52" s="285"/>
      <c r="J52" s="285"/>
      <c r="K52" s="285"/>
    </row>
    <row r="53" spans="2:11" ht="18.75">
      <c r="B53" s="285" t="s">
        <v>1042</v>
      </c>
      <c r="C53" s="285"/>
      <c r="D53" s="285" t="s">
        <v>1595</v>
      </c>
      <c r="E53" s="285"/>
      <c r="F53" s="285"/>
      <c r="G53" s="285"/>
      <c r="H53" s="285"/>
      <c r="I53" s="285"/>
      <c r="J53" s="250" t="s">
        <v>1108</v>
      </c>
      <c r="K53" s="250"/>
    </row>
    <row r="54" spans="2:11" ht="30">
      <c r="B54" s="244" t="s">
        <v>1044</v>
      </c>
      <c r="C54" s="244" t="s">
        <v>69</v>
      </c>
      <c r="D54" s="244" t="s">
        <v>70</v>
      </c>
      <c r="E54" s="244" t="s">
        <v>1045</v>
      </c>
      <c r="F54" s="244" t="s">
        <v>1046</v>
      </c>
      <c r="G54" s="244" t="s">
        <v>1047</v>
      </c>
      <c r="H54" s="244" t="s">
        <v>1048</v>
      </c>
      <c r="I54" s="132" t="s">
        <v>1049</v>
      </c>
      <c r="J54" s="133" t="s">
        <v>56</v>
      </c>
      <c r="K54" s="244" t="s">
        <v>1050</v>
      </c>
    </row>
    <row r="55" spans="2:11">
      <c r="B55" s="248">
        <v>1</v>
      </c>
      <c r="C55" s="245" t="s">
        <v>215</v>
      </c>
      <c r="D55" s="245" t="s">
        <v>1171</v>
      </c>
      <c r="E55" s="245">
        <v>63</v>
      </c>
      <c r="F55" s="245">
        <v>111.5</v>
      </c>
      <c r="G55" s="248">
        <v>5.5</v>
      </c>
      <c r="H55" s="248">
        <v>3.3</v>
      </c>
      <c r="I55" s="248">
        <v>1</v>
      </c>
      <c r="J55" s="248">
        <v>4.3</v>
      </c>
      <c r="K55" s="248" t="s">
        <v>1053</v>
      </c>
    </row>
    <row r="56" spans="2:11">
      <c r="B56" s="248">
        <f>1+B55</f>
        <v>2</v>
      </c>
      <c r="C56" s="245" t="s">
        <v>1171</v>
      </c>
      <c r="D56" s="245" t="s">
        <v>896</v>
      </c>
      <c r="E56" s="245">
        <v>63</v>
      </c>
      <c r="F56" s="245">
        <v>20.7</v>
      </c>
      <c r="G56" s="248">
        <v>5.5</v>
      </c>
      <c r="H56" s="248">
        <v>3.3</v>
      </c>
      <c r="I56" s="248">
        <v>1</v>
      </c>
      <c r="J56" s="248">
        <v>4.3</v>
      </c>
      <c r="K56" s="248" t="s">
        <v>1053</v>
      </c>
    </row>
    <row r="57" spans="2:11">
      <c r="B57" s="248">
        <f t="shared" ref="B57:B74" si="1">1+B56</f>
        <v>3</v>
      </c>
      <c r="C57" s="245" t="s">
        <v>912</v>
      </c>
      <c r="D57" s="245" t="s">
        <v>1171</v>
      </c>
      <c r="E57" s="245">
        <v>63</v>
      </c>
      <c r="F57" s="245">
        <v>46.3</v>
      </c>
      <c r="G57" s="248">
        <v>5.5</v>
      </c>
      <c r="H57" s="248">
        <v>3.3</v>
      </c>
      <c r="I57" s="248">
        <v>1</v>
      </c>
      <c r="J57" s="248">
        <v>4.3</v>
      </c>
      <c r="K57" s="248" t="s">
        <v>1053</v>
      </c>
    </row>
    <row r="58" spans="2:11">
      <c r="B58" s="248">
        <f t="shared" si="1"/>
        <v>4</v>
      </c>
      <c r="C58" s="245" t="s">
        <v>215</v>
      </c>
      <c r="D58" s="245" t="s">
        <v>181</v>
      </c>
      <c r="E58" s="245">
        <v>63</v>
      </c>
      <c r="F58" s="245">
        <v>125.6</v>
      </c>
      <c r="G58" s="248">
        <v>5.5</v>
      </c>
      <c r="H58" s="248">
        <v>3.3</v>
      </c>
      <c r="I58" s="248">
        <v>1</v>
      </c>
      <c r="J58" s="248">
        <v>4.3</v>
      </c>
      <c r="K58" s="248" t="s">
        <v>1053</v>
      </c>
    </row>
    <row r="59" spans="2:11">
      <c r="B59" s="248">
        <f t="shared" si="1"/>
        <v>5</v>
      </c>
      <c r="C59" s="245" t="s">
        <v>181</v>
      </c>
      <c r="D59" s="245" t="s">
        <v>841</v>
      </c>
      <c r="E59" s="245">
        <v>63</v>
      </c>
      <c r="F59" s="245">
        <v>7</v>
      </c>
      <c r="G59" s="248">
        <v>5.5</v>
      </c>
      <c r="H59" s="248">
        <v>3.3</v>
      </c>
      <c r="I59" s="248">
        <v>1</v>
      </c>
      <c r="J59" s="248">
        <v>4.3</v>
      </c>
      <c r="K59" s="248" t="s">
        <v>1053</v>
      </c>
    </row>
    <row r="60" spans="2:11">
      <c r="B60" s="248">
        <f t="shared" si="1"/>
        <v>6</v>
      </c>
      <c r="C60" s="245" t="s">
        <v>181</v>
      </c>
      <c r="D60" s="245" t="s">
        <v>939</v>
      </c>
      <c r="E60" s="245">
        <v>63</v>
      </c>
      <c r="F60" s="245">
        <v>188</v>
      </c>
      <c r="G60" s="248">
        <v>5.5</v>
      </c>
      <c r="H60" s="248">
        <v>3.3</v>
      </c>
      <c r="I60" s="248">
        <v>1</v>
      </c>
      <c r="J60" s="248">
        <v>4.3</v>
      </c>
      <c r="K60" s="248" t="s">
        <v>1053</v>
      </c>
    </row>
    <row r="61" spans="2:11">
      <c r="B61" s="248">
        <f t="shared" si="1"/>
        <v>7</v>
      </c>
      <c r="C61" s="245" t="s">
        <v>181</v>
      </c>
      <c r="D61" s="245" t="s">
        <v>1095</v>
      </c>
      <c r="E61" s="245">
        <v>75</v>
      </c>
      <c r="F61" s="245">
        <v>174.7</v>
      </c>
      <c r="G61" s="248">
        <v>5.5</v>
      </c>
      <c r="H61" s="248">
        <v>3.3</v>
      </c>
      <c r="I61" s="248">
        <v>1</v>
      </c>
      <c r="J61" s="248">
        <v>4.3</v>
      </c>
      <c r="K61" s="248" t="s">
        <v>1053</v>
      </c>
    </row>
    <row r="62" spans="2:11">
      <c r="B62" s="248">
        <f t="shared" si="1"/>
        <v>8</v>
      </c>
      <c r="C62" s="245" t="s">
        <v>1095</v>
      </c>
      <c r="D62" s="245" t="s">
        <v>1587</v>
      </c>
      <c r="E62" s="245">
        <v>75</v>
      </c>
      <c r="F62" s="245">
        <v>9</v>
      </c>
      <c r="G62" s="248">
        <v>5.5</v>
      </c>
      <c r="H62" s="248">
        <v>3.3</v>
      </c>
      <c r="I62" s="248">
        <v>1</v>
      </c>
      <c r="J62" s="248">
        <v>4.3</v>
      </c>
      <c r="K62" s="248" t="s">
        <v>1053</v>
      </c>
    </row>
    <row r="63" spans="2:11">
      <c r="B63" s="248">
        <f t="shared" si="1"/>
        <v>9</v>
      </c>
      <c r="C63" s="245" t="s">
        <v>1095</v>
      </c>
      <c r="D63" s="245" t="s">
        <v>881</v>
      </c>
      <c r="E63" s="245">
        <v>75</v>
      </c>
      <c r="F63" s="245">
        <v>8.1999999999999993</v>
      </c>
      <c r="G63" s="248">
        <v>5.5</v>
      </c>
      <c r="H63" s="248">
        <v>3.3</v>
      </c>
      <c r="I63" s="248">
        <v>1</v>
      </c>
      <c r="J63" s="248">
        <v>4.3</v>
      </c>
      <c r="K63" s="248" t="s">
        <v>1053</v>
      </c>
    </row>
    <row r="64" spans="2:11">
      <c r="B64" s="248">
        <f t="shared" si="1"/>
        <v>10</v>
      </c>
      <c r="C64" s="245" t="s">
        <v>1095</v>
      </c>
      <c r="D64" s="245" t="s">
        <v>881</v>
      </c>
      <c r="E64" s="245">
        <v>75</v>
      </c>
      <c r="F64" s="245">
        <v>125</v>
      </c>
      <c r="G64" s="248">
        <v>5.5</v>
      </c>
      <c r="H64" s="248">
        <v>3.3</v>
      </c>
      <c r="I64" s="248">
        <v>1</v>
      </c>
      <c r="J64" s="248">
        <v>4.3</v>
      </c>
      <c r="K64" s="248" t="s">
        <v>1053</v>
      </c>
    </row>
    <row r="65" spans="2:11">
      <c r="B65" s="248">
        <f t="shared" si="1"/>
        <v>11</v>
      </c>
      <c r="C65" s="245" t="s">
        <v>881</v>
      </c>
      <c r="D65" s="245" t="s">
        <v>215</v>
      </c>
      <c r="E65" s="245">
        <v>63</v>
      </c>
      <c r="F65" s="245">
        <v>198</v>
      </c>
      <c r="G65" s="248">
        <v>5.5</v>
      </c>
      <c r="H65" s="248">
        <v>3.3</v>
      </c>
      <c r="I65" s="248">
        <v>1</v>
      </c>
      <c r="J65" s="248">
        <v>4.3</v>
      </c>
      <c r="K65" s="248" t="s">
        <v>1053</v>
      </c>
    </row>
    <row r="66" spans="2:11">
      <c r="B66" s="248">
        <f t="shared" si="1"/>
        <v>12</v>
      </c>
      <c r="C66" s="245" t="s">
        <v>215</v>
      </c>
      <c r="D66" s="245" t="s">
        <v>1586</v>
      </c>
      <c r="E66" s="245">
        <v>63</v>
      </c>
      <c r="F66" s="245">
        <v>6.5</v>
      </c>
      <c r="G66" s="248">
        <v>5.5</v>
      </c>
      <c r="H66" s="248">
        <v>3.3</v>
      </c>
      <c r="I66" s="248">
        <v>1</v>
      </c>
      <c r="J66" s="248">
        <v>4.3</v>
      </c>
      <c r="K66" s="248" t="s">
        <v>1053</v>
      </c>
    </row>
    <row r="67" spans="2:11">
      <c r="B67" s="248">
        <f t="shared" si="1"/>
        <v>13</v>
      </c>
      <c r="C67" s="245" t="s">
        <v>881</v>
      </c>
      <c r="D67" s="245" t="s">
        <v>218</v>
      </c>
      <c r="E67" s="245">
        <v>63</v>
      </c>
      <c r="F67" s="245">
        <v>53</v>
      </c>
      <c r="G67" s="248">
        <v>5.5</v>
      </c>
      <c r="H67" s="248">
        <v>3.3</v>
      </c>
      <c r="I67" s="248">
        <v>1</v>
      </c>
      <c r="J67" s="248">
        <v>4.3</v>
      </c>
      <c r="K67" s="248" t="s">
        <v>1053</v>
      </c>
    </row>
    <row r="68" spans="2:11">
      <c r="B68" s="248">
        <f t="shared" si="1"/>
        <v>14</v>
      </c>
      <c r="C68" s="245" t="s">
        <v>218</v>
      </c>
      <c r="D68" s="245" t="s">
        <v>264</v>
      </c>
      <c r="E68" s="245">
        <v>63</v>
      </c>
      <c r="F68" s="245">
        <v>59</v>
      </c>
      <c r="G68" s="248">
        <v>5.5</v>
      </c>
      <c r="H68" s="248">
        <v>3.3</v>
      </c>
      <c r="I68" s="248">
        <v>1</v>
      </c>
      <c r="J68" s="248">
        <v>4.3</v>
      </c>
      <c r="K68" s="248" t="s">
        <v>1053</v>
      </c>
    </row>
    <row r="69" spans="2:11">
      <c r="B69" s="248">
        <f t="shared" si="1"/>
        <v>15</v>
      </c>
      <c r="C69" s="245" t="s">
        <v>218</v>
      </c>
      <c r="D69" s="245" t="s">
        <v>264</v>
      </c>
      <c r="E69" s="245">
        <v>63</v>
      </c>
      <c r="F69" s="245">
        <v>3</v>
      </c>
      <c r="G69" s="248">
        <v>5.5</v>
      </c>
      <c r="H69" s="248">
        <v>3.3</v>
      </c>
      <c r="I69" s="248">
        <v>1</v>
      </c>
      <c r="J69" s="248">
        <v>4.3</v>
      </c>
      <c r="K69" s="248" t="s">
        <v>1053</v>
      </c>
    </row>
    <row r="70" spans="2:11">
      <c r="B70" s="248">
        <f t="shared" si="1"/>
        <v>16</v>
      </c>
      <c r="C70" s="245" t="s">
        <v>218</v>
      </c>
      <c r="D70" s="245" t="s">
        <v>229</v>
      </c>
      <c r="E70" s="245">
        <v>63</v>
      </c>
      <c r="F70" s="245">
        <v>80.3</v>
      </c>
      <c r="G70" s="248">
        <v>5.5</v>
      </c>
      <c r="H70" s="248">
        <v>3.3</v>
      </c>
      <c r="I70" s="248">
        <v>1</v>
      </c>
      <c r="J70" s="248">
        <v>4.3</v>
      </c>
      <c r="K70" s="248" t="s">
        <v>1053</v>
      </c>
    </row>
    <row r="71" spans="2:11">
      <c r="B71" s="248">
        <f t="shared" si="1"/>
        <v>17</v>
      </c>
      <c r="C71" s="245" t="s">
        <v>229</v>
      </c>
      <c r="D71" s="245" t="s">
        <v>860</v>
      </c>
      <c r="E71" s="245">
        <v>63</v>
      </c>
      <c r="F71" s="245">
        <v>2.5</v>
      </c>
      <c r="G71" s="248">
        <v>5.5</v>
      </c>
      <c r="H71" s="248">
        <v>3.3</v>
      </c>
      <c r="I71" s="248">
        <v>1</v>
      </c>
      <c r="J71" s="248">
        <v>4.3</v>
      </c>
      <c r="K71" s="248" t="s">
        <v>1053</v>
      </c>
    </row>
    <row r="72" spans="2:11">
      <c r="B72" s="248">
        <f t="shared" si="1"/>
        <v>18</v>
      </c>
      <c r="C72" s="245" t="s">
        <v>229</v>
      </c>
      <c r="D72" s="245" t="s">
        <v>860</v>
      </c>
      <c r="E72" s="245">
        <v>63</v>
      </c>
      <c r="F72" s="245">
        <v>124.3</v>
      </c>
      <c r="G72" s="248">
        <v>5.5</v>
      </c>
      <c r="H72" s="248">
        <v>3.3</v>
      </c>
      <c r="I72" s="248">
        <v>1</v>
      </c>
      <c r="J72" s="248">
        <v>4.3</v>
      </c>
      <c r="K72" s="248" t="s">
        <v>1053</v>
      </c>
    </row>
    <row r="73" spans="2:11">
      <c r="B73" s="248">
        <f t="shared" si="1"/>
        <v>19</v>
      </c>
      <c r="C73" s="245" t="s">
        <v>229</v>
      </c>
      <c r="D73" s="245" t="s">
        <v>917</v>
      </c>
      <c r="E73" s="245">
        <v>63</v>
      </c>
      <c r="F73" s="245">
        <v>421.1</v>
      </c>
      <c r="G73" s="248">
        <v>5.5</v>
      </c>
      <c r="H73" s="248">
        <v>3.3</v>
      </c>
      <c r="I73" s="248">
        <v>1</v>
      </c>
      <c r="J73" s="248">
        <v>4.3</v>
      </c>
      <c r="K73" s="248" t="s">
        <v>1053</v>
      </c>
    </row>
    <row r="74" spans="2:11">
      <c r="B74" s="248">
        <f t="shared" si="1"/>
        <v>20</v>
      </c>
      <c r="C74" s="245" t="s">
        <v>1095</v>
      </c>
      <c r="D74" s="245" t="s">
        <v>212</v>
      </c>
      <c r="E74" s="245">
        <v>63</v>
      </c>
      <c r="F74" s="245">
        <v>542.4</v>
      </c>
      <c r="G74" s="248">
        <v>5.5</v>
      </c>
      <c r="H74" s="248">
        <v>3.3</v>
      </c>
      <c r="I74" s="248">
        <v>1</v>
      </c>
      <c r="J74" s="248">
        <v>4.3</v>
      </c>
      <c r="K74" s="248" t="s">
        <v>1053</v>
      </c>
    </row>
    <row r="75" spans="2:11" ht="15.75">
      <c r="B75" s="208" t="s">
        <v>1055</v>
      </c>
      <c r="C75" s="208"/>
      <c r="D75" s="208"/>
      <c r="E75" s="208"/>
      <c r="F75" s="249" t="s">
        <v>1056</v>
      </c>
      <c r="G75" s="249"/>
      <c r="H75" s="249"/>
      <c r="I75" s="248"/>
      <c r="J75" s="248" t="s">
        <v>1057</v>
      </c>
      <c r="K75" s="248"/>
    </row>
    <row r="76" spans="2:11" ht="15.75">
      <c r="B76" s="251" t="s">
        <v>1058</v>
      </c>
      <c r="C76" s="251"/>
      <c r="D76" s="485"/>
      <c r="E76" s="486"/>
      <c r="F76" s="249" t="s">
        <v>1058</v>
      </c>
      <c r="G76" s="361"/>
      <c r="H76" s="363"/>
      <c r="I76" s="249" t="s">
        <v>1058</v>
      </c>
      <c r="J76" s="361"/>
      <c r="K76" s="363"/>
    </row>
    <row r="77" spans="2:11" ht="15.75">
      <c r="B77" s="251" t="s">
        <v>1059</v>
      </c>
      <c r="C77" s="485"/>
      <c r="D77" s="487"/>
      <c r="E77" s="486"/>
      <c r="F77" s="249" t="s">
        <v>1059</v>
      </c>
      <c r="G77" s="361"/>
      <c r="H77" s="363"/>
      <c r="I77" s="249" t="s">
        <v>1059</v>
      </c>
      <c r="J77" s="361"/>
      <c r="K77" s="363"/>
    </row>
    <row r="78" spans="2:11" ht="15.75">
      <c r="B78" s="251" t="s">
        <v>1060</v>
      </c>
      <c r="C78" s="251"/>
      <c r="D78" s="485"/>
      <c r="E78" s="486"/>
      <c r="F78" s="249" t="s">
        <v>1060</v>
      </c>
      <c r="G78" s="361"/>
      <c r="H78" s="363"/>
      <c r="I78" s="249" t="s">
        <v>1060</v>
      </c>
      <c r="J78" s="361"/>
      <c r="K78" s="363"/>
    </row>
    <row r="80" spans="2:11" ht="18.75">
      <c r="B80" s="285" t="s">
        <v>1032</v>
      </c>
      <c r="C80" s="285"/>
      <c r="D80" s="285" t="s">
        <v>1033</v>
      </c>
      <c r="E80" s="285"/>
      <c r="F80" s="285"/>
      <c r="G80" s="285"/>
      <c r="H80" s="285"/>
      <c r="I80" s="285"/>
      <c r="J80" s="285"/>
      <c r="K80" s="285"/>
    </row>
    <row r="81" spans="2:11" ht="18.75">
      <c r="B81" s="285" t="s">
        <v>1034</v>
      </c>
      <c r="C81" s="285"/>
      <c r="D81" s="285" t="s">
        <v>1035</v>
      </c>
      <c r="E81" s="285"/>
      <c r="F81" s="285"/>
      <c r="G81" s="285"/>
      <c r="H81" s="285"/>
      <c r="I81" s="285"/>
      <c r="J81" s="285"/>
      <c r="K81" s="285"/>
    </row>
    <row r="82" spans="2:11" ht="18.75">
      <c r="B82" s="285" t="s">
        <v>1036</v>
      </c>
      <c r="C82" s="285"/>
      <c r="D82" s="285" t="s">
        <v>1037</v>
      </c>
      <c r="E82" s="285"/>
      <c r="F82" s="285"/>
      <c r="G82" s="285"/>
      <c r="H82" s="285"/>
      <c r="I82" s="285"/>
      <c r="J82" s="285"/>
      <c r="K82" s="285"/>
    </row>
    <row r="83" spans="2:11" ht="18.75">
      <c r="B83" s="285" t="s">
        <v>1038</v>
      </c>
      <c r="C83" s="285"/>
      <c r="D83" s="285" t="s">
        <v>1039</v>
      </c>
      <c r="E83" s="285"/>
      <c r="F83" s="285"/>
      <c r="G83" s="285"/>
      <c r="H83" s="285"/>
      <c r="I83" s="285"/>
      <c r="J83" s="285"/>
      <c r="K83" s="285"/>
    </row>
    <row r="84" spans="2:11" ht="18.75">
      <c r="B84" s="285" t="s">
        <v>1040</v>
      </c>
      <c r="C84" s="285"/>
      <c r="D84" s="285" t="s">
        <v>1041</v>
      </c>
      <c r="E84" s="285"/>
      <c r="F84" s="285"/>
      <c r="G84" s="285"/>
      <c r="H84" s="285"/>
      <c r="I84" s="285"/>
      <c r="J84" s="285"/>
      <c r="K84" s="285"/>
    </row>
    <row r="85" spans="2:11" ht="18.75">
      <c r="B85" s="285" t="s">
        <v>1042</v>
      </c>
      <c r="C85" s="285"/>
      <c r="D85" s="285" t="s">
        <v>1595</v>
      </c>
      <c r="E85" s="285"/>
      <c r="F85" s="285"/>
      <c r="G85" s="285"/>
      <c r="H85" s="285"/>
      <c r="I85" s="285"/>
      <c r="J85" s="250" t="s">
        <v>1108</v>
      </c>
      <c r="K85" s="250"/>
    </row>
    <row r="86" spans="2:11" ht="30">
      <c r="B86" s="244" t="s">
        <v>1044</v>
      </c>
      <c r="C86" s="244" t="s">
        <v>69</v>
      </c>
      <c r="D86" s="244" t="s">
        <v>70</v>
      </c>
      <c r="E86" s="244" t="s">
        <v>1045</v>
      </c>
      <c r="F86" s="244" t="s">
        <v>1046</v>
      </c>
      <c r="G86" s="244" t="s">
        <v>1047</v>
      </c>
      <c r="H86" s="244" t="s">
        <v>1048</v>
      </c>
      <c r="I86" s="132" t="s">
        <v>1049</v>
      </c>
      <c r="J86" s="133" t="s">
        <v>56</v>
      </c>
      <c r="K86" s="244" t="s">
        <v>1050</v>
      </c>
    </row>
    <row r="87" spans="2:11">
      <c r="B87" s="248">
        <v>1</v>
      </c>
      <c r="C87" s="245" t="s">
        <v>212</v>
      </c>
      <c r="D87" s="245" t="s">
        <v>1588</v>
      </c>
      <c r="E87" s="245">
        <v>63</v>
      </c>
      <c r="F87" s="245">
        <v>7</v>
      </c>
      <c r="G87" s="247" t="s">
        <v>118</v>
      </c>
      <c r="H87" s="247">
        <v>3.5</v>
      </c>
      <c r="I87" s="248">
        <v>1</v>
      </c>
      <c r="J87" s="248">
        <v>4.5</v>
      </c>
      <c r="K87" s="248" t="s">
        <v>246</v>
      </c>
    </row>
    <row r="88" spans="2:11">
      <c r="B88" s="248">
        <f>1+B87</f>
        <v>2</v>
      </c>
      <c r="C88" s="245" t="s">
        <v>212</v>
      </c>
      <c r="D88" s="245" t="s">
        <v>191</v>
      </c>
      <c r="E88" s="245">
        <v>63</v>
      </c>
      <c r="F88" s="245">
        <v>95.8</v>
      </c>
      <c r="G88" s="247" t="s">
        <v>118</v>
      </c>
      <c r="H88" s="247">
        <v>3.5</v>
      </c>
      <c r="I88" s="248">
        <v>1</v>
      </c>
      <c r="J88" s="248">
        <v>4.5</v>
      </c>
      <c r="K88" s="248" t="s">
        <v>246</v>
      </c>
    </row>
    <row r="89" spans="2:11">
      <c r="B89" s="248">
        <f t="shared" ref="B89:B112" si="2">1+B88</f>
        <v>3</v>
      </c>
      <c r="C89" s="245" t="s">
        <v>191</v>
      </c>
      <c r="D89" s="245" t="s">
        <v>1589</v>
      </c>
      <c r="E89" s="245">
        <v>63</v>
      </c>
      <c r="F89" s="245">
        <v>3</v>
      </c>
      <c r="G89" s="247" t="s">
        <v>118</v>
      </c>
      <c r="H89" s="247">
        <v>3.5</v>
      </c>
      <c r="I89" s="248">
        <v>1</v>
      </c>
      <c r="J89" s="248">
        <v>4.5</v>
      </c>
      <c r="K89" s="248" t="s">
        <v>246</v>
      </c>
    </row>
    <row r="90" spans="2:11">
      <c r="B90" s="248">
        <f t="shared" si="2"/>
        <v>4</v>
      </c>
      <c r="C90" s="245" t="s">
        <v>191</v>
      </c>
      <c r="D90" s="245" t="s">
        <v>241</v>
      </c>
      <c r="E90" s="245">
        <v>63</v>
      </c>
      <c r="F90" s="245">
        <v>75.099999999999994</v>
      </c>
      <c r="G90" s="247" t="s">
        <v>118</v>
      </c>
      <c r="H90" s="247">
        <v>3.5</v>
      </c>
      <c r="I90" s="248">
        <v>1</v>
      </c>
      <c r="J90" s="248">
        <v>4.5</v>
      </c>
      <c r="K90" s="248" t="s">
        <v>246</v>
      </c>
    </row>
    <row r="91" spans="2:11">
      <c r="B91" s="248">
        <f t="shared" si="2"/>
        <v>5</v>
      </c>
      <c r="C91" s="245" t="s">
        <v>241</v>
      </c>
      <c r="D91" s="245" t="s">
        <v>219</v>
      </c>
      <c r="E91" s="245">
        <v>63</v>
      </c>
      <c r="F91" s="245">
        <v>62.4</v>
      </c>
      <c r="G91" s="247" t="s">
        <v>118</v>
      </c>
      <c r="H91" s="247">
        <v>3.5</v>
      </c>
      <c r="I91" s="248">
        <v>1</v>
      </c>
      <c r="J91" s="248">
        <v>4.5</v>
      </c>
      <c r="K91" s="248" t="s">
        <v>246</v>
      </c>
    </row>
    <row r="92" spans="2:11">
      <c r="B92" s="248">
        <f t="shared" si="2"/>
        <v>6</v>
      </c>
      <c r="C92" s="245" t="s">
        <v>219</v>
      </c>
      <c r="D92" s="245" t="s">
        <v>225</v>
      </c>
      <c r="E92" s="245">
        <v>63</v>
      </c>
      <c r="F92" s="245">
        <v>71</v>
      </c>
      <c r="G92" s="247" t="s">
        <v>118</v>
      </c>
      <c r="H92" s="247">
        <v>3.5</v>
      </c>
      <c r="I92" s="248">
        <v>1</v>
      </c>
      <c r="J92" s="248">
        <v>4.5</v>
      </c>
      <c r="K92" s="248" t="s">
        <v>246</v>
      </c>
    </row>
    <row r="93" spans="2:11">
      <c r="B93" s="248">
        <f t="shared" si="2"/>
        <v>7</v>
      </c>
      <c r="C93" s="245" t="s">
        <v>219</v>
      </c>
      <c r="D93" s="245" t="s">
        <v>420</v>
      </c>
      <c r="E93" s="245">
        <v>63</v>
      </c>
      <c r="F93" s="245">
        <v>71.5</v>
      </c>
      <c r="G93" s="247" t="s">
        <v>118</v>
      </c>
      <c r="H93" s="247">
        <v>3.5</v>
      </c>
      <c r="I93" s="248">
        <v>1</v>
      </c>
      <c r="J93" s="248">
        <v>4.5</v>
      </c>
      <c r="K93" s="248" t="s">
        <v>246</v>
      </c>
    </row>
    <row r="94" spans="2:11">
      <c r="B94" s="248">
        <f t="shared" si="2"/>
        <v>8</v>
      </c>
      <c r="C94" s="245" t="s">
        <v>420</v>
      </c>
      <c r="D94" s="245" t="s">
        <v>861</v>
      </c>
      <c r="E94" s="245">
        <v>63</v>
      </c>
      <c r="F94" s="245">
        <v>74.3</v>
      </c>
      <c r="G94" s="247" t="s">
        <v>118</v>
      </c>
      <c r="H94" s="247">
        <v>3.5</v>
      </c>
      <c r="I94" s="248">
        <v>1</v>
      </c>
      <c r="J94" s="248">
        <v>4.5</v>
      </c>
      <c r="K94" s="248" t="s">
        <v>246</v>
      </c>
    </row>
    <row r="95" spans="2:11">
      <c r="B95" s="248">
        <f t="shared" si="2"/>
        <v>9</v>
      </c>
      <c r="C95" s="245" t="s">
        <v>420</v>
      </c>
      <c r="D95" s="245" t="s">
        <v>866</v>
      </c>
      <c r="E95" s="245">
        <v>63</v>
      </c>
      <c r="F95" s="245">
        <v>50.3</v>
      </c>
      <c r="G95" s="247" t="s">
        <v>118</v>
      </c>
      <c r="H95" s="247">
        <v>3.5</v>
      </c>
      <c r="I95" s="248">
        <v>1</v>
      </c>
      <c r="J95" s="248">
        <v>4.5</v>
      </c>
      <c r="K95" s="248" t="s">
        <v>246</v>
      </c>
    </row>
    <row r="96" spans="2:11">
      <c r="B96" s="248">
        <f t="shared" si="2"/>
        <v>10</v>
      </c>
      <c r="C96" s="245" t="s">
        <v>866</v>
      </c>
      <c r="D96" s="245" t="s">
        <v>859</v>
      </c>
      <c r="E96" s="245">
        <v>63</v>
      </c>
      <c r="F96" s="245">
        <v>87.3</v>
      </c>
      <c r="G96" s="247" t="s">
        <v>118</v>
      </c>
      <c r="H96" s="247">
        <v>3.5</v>
      </c>
      <c r="I96" s="248">
        <v>1</v>
      </c>
      <c r="J96" s="248">
        <v>4.5</v>
      </c>
      <c r="K96" s="248" t="s">
        <v>246</v>
      </c>
    </row>
    <row r="97" spans="2:11">
      <c r="B97" s="248">
        <f t="shared" si="2"/>
        <v>11</v>
      </c>
      <c r="C97" s="245" t="s">
        <v>191</v>
      </c>
      <c r="D97" s="245" t="s">
        <v>207</v>
      </c>
      <c r="E97" s="245">
        <v>63</v>
      </c>
      <c r="F97" s="245">
        <v>138.69999999999999</v>
      </c>
      <c r="G97" s="247" t="s">
        <v>118</v>
      </c>
      <c r="H97" s="247">
        <v>3.5</v>
      </c>
      <c r="I97" s="248">
        <v>1</v>
      </c>
      <c r="J97" s="248">
        <v>4.5</v>
      </c>
      <c r="K97" s="248" t="s">
        <v>246</v>
      </c>
    </row>
    <row r="98" spans="2:11">
      <c r="B98" s="248">
        <f t="shared" si="2"/>
        <v>12</v>
      </c>
      <c r="C98" s="245" t="s">
        <v>207</v>
      </c>
      <c r="D98" s="245" t="s">
        <v>863</v>
      </c>
      <c r="E98" s="245">
        <v>63</v>
      </c>
      <c r="F98" s="245">
        <v>61.1</v>
      </c>
      <c r="G98" s="247" t="s">
        <v>118</v>
      </c>
      <c r="H98" s="247">
        <v>3.5</v>
      </c>
      <c r="I98" s="248">
        <v>1</v>
      </c>
      <c r="J98" s="248">
        <v>4.5</v>
      </c>
      <c r="K98" s="248" t="s">
        <v>246</v>
      </c>
    </row>
    <row r="99" spans="2:11">
      <c r="B99" s="248">
        <f t="shared" si="2"/>
        <v>13</v>
      </c>
      <c r="C99" s="245" t="s">
        <v>207</v>
      </c>
      <c r="D99" s="245" t="s">
        <v>849</v>
      </c>
      <c r="E99" s="245">
        <v>63</v>
      </c>
      <c r="F99" s="245">
        <v>141.6</v>
      </c>
      <c r="G99" s="247" t="s">
        <v>118</v>
      </c>
      <c r="H99" s="247">
        <v>3.5</v>
      </c>
      <c r="I99" s="248">
        <v>1</v>
      </c>
      <c r="J99" s="248">
        <v>4.5</v>
      </c>
      <c r="K99" s="248" t="s">
        <v>246</v>
      </c>
    </row>
    <row r="100" spans="2:11">
      <c r="B100" s="248">
        <f t="shared" si="2"/>
        <v>14</v>
      </c>
      <c r="C100" s="245" t="s">
        <v>212</v>
      </c>
      <c r="D100" s="245" t="s">
        <v>205</v>
      </c>
      <c r="E100" s="245">
        <v>63</v>
      </c>
      <c r="F100" s="245">
        <v>196.3</v>
      </c>
      <c r="G100" s="247" t="s">
        <v>118</v>
      </c>
      <c r="H100" s="247">
        <v>3.5</v>
      </c>
      <c r="I100" s="248">
        <v>1</v>
      </c>
      <c r="J100" s="248">
        <v>4.5</v>
      </c>
      <c r="K100" s="248" t="s">
        <v>246</v>
      </c>
    </row>
    <row r="101" spans="2:11">
      <c r="B101" s="248">
        <f t="shared" si="2"/>
        <v>15</v>
      </c>
      <c r="C101" s="245" t="s">
        <v>205</v>
      </c>
      <c r="D101" s="245" t="s">
        <v>988</v>
      </c>
      <c r="E101" s="245">
        <v>63</v>
      </c>
      <c r="F101" s="245">
        <v>3.6</v>
      </c>
      <c r="G101" s="247" t="s">
        <v>118</v>
      </c>
      <c r="H101" s="247">
        <v>3.5</v>
      </c>
      <c r="I101" s="248">
        <v>1</v>
      </c>
      <c r="J101" s="248">
        <v>4.5</v>
      </c>
      <c r="K101" s="248" t="s">
        <v>246</v>
      </c>
    </row>
    <row r="102" spans="2:11">
      <c r="B102" s="248">
        <f t="shared" si="2"/>
        <v>16</v>
      </c>
      <c r="C102" s="245" t="s">
        <v>205</v>
      </c>
      <c r="D102" s="245" t="s">
        <v>988</v>
      </c>
      <c r="E102" s="245">
        <v>63</v>
      </c>
      <c r="F102" s="245">
        <v>89.9</v>
      </c>
      <c r="G102" s="247" t="s">
        <v>118</v>
      </c>
      <c r="H102" s="247">
        <v>3.5</v>
      </c>
      <c r="I102" s="248">
        <v>1</v>
      </c>
      <c r="J102" s="248">
        <v>4.5</v>
      </c>
      <c r="K102" s="248" t="s">
        <v>246</v>
      </c>
    </row>
    <row r="103" spans="2:11">
      <c r="B103" s="248">
        <f t="shared" si="2"/>
        <v>17</v>
      </c>
      <c r="C103" s="245" t="s">
        <v>988</v>
      </c>
      <c r="D103" s="245" t="s">
        <v>975</v>
      </c>
      <c r="E103" s="245">
        <v>63</v>
      </c>
      <c r="F103" s="245">
        <v>67.3</v>
      </c>
      <c r="G103" s="247" t="s">
        <v>118</v>
      </c>
      <c r="H103" s="247">
        <v>3.5</v>
      </c>
      <c r="I103" s="248">
        <v>1</v>
      </c>
      <c r="J103" s="248">
        <v>4.5</v>
      </c>
      <c r="K103" s="248" t="s">
        <v>246</v>
      </c>
    </row>
    <row r="104" spans="2:11">
      <c r="B104" s="248">
        <f t="shared" si="2"/>
        <v>18</v>
      </c>
      <c r="C104" s="245" t="s">
        <v>205</v>
      </c>
      <c r="D104" s="245" t="s">
        <v>467</v>
      </c>
      <c r="E104" s="245">
        <v>63</v>
      </c>
      <c r="F104" s="245">
        <v>168.6</v>
      </c>
      <c r="G104" s="247" t="s">
        <v>118</v>
      </c>
      <c r="H104" s="247">
        <v>3.5</v>
      </c>
      <c r="I104" s="248">
        <v>1</v>
      </c>
      <c r="J104" s="248">
        <v>4.5</v>
      </c>
      <c r="K104" s="248" t="s">
        <v>246</v>
      </c>
    </row>
    <row r="105" spans="2:11">
      <c r="B105" s="248">
        <f t="shared" si="2"/>
        <v>19</v>
      </c>
      <c r="C105" s="245" t="s">
        <v>467</v>
      </c>
      <c r="D105" s="245" t="s">
        <v>222</v>
      </c>
      <c r="E105" s="245">
        <v>63</v>
      </c>
      <c r="F105" s="245">
        <v>107.2</v>
      </c>
      <c r="G105" s="247" t="s">
        <v>118</v>
      </c>
      <c r="H105" s="247">
        <v>3.5</v>
      </c>
      <c r="I105" s="248">
        <v>1</v>
      </c>
      <c r="J105" s="248">
        <v>4.5</v>
      </c>
      <c r="K105" s="248" t="s">
        <v>246</v>
      </c>
    </row>
    <row r="106" spans="2:11">
      <c r="B106" s="248">
        <f t="shared" si="2"/>
        <v>20</v>
      </c>
      <c r="C106" s="245" t="s">
        <v>467</v>
      </c>
      <c r="D106" s="245" t="s">
        <v>222</v>
      </c>
      <c r="E106" s="245">
        <v>63</v>
      </c>
      <c r="F106" s="245">
        <v>3.2</v>
      </c>
      <c r="G106" s="247" t="s">
        <v>118</v>
      </c>
      <c r="H106" s="247">
        <v>3.5</v>
      </c>
      <c r="I106" s="248">
        <v>1</v>
      </c>
      <c r="J106" s="248">
        <v>4.5</v>
      </c>
      <c r="K106" s="248" t="s">
        <v>246</v>
      </c>
    </row>
    <row r="107" spans="2:11">
      <c r="B107" s="248">
        <f t="shared" si="2"/>
        <v>21</v>
      </c>
      <c r="C107" s="245" t="s">
        <v>222</v>
      </c>
      <c r="D107" s="245" t="s">
        <v>923</v>
      </c>
      <c r="E107" s="245">
        <v>63</v>
      </c>
      <c r="F107" s="245">
        <v>76.099999999999994</v>
      </c>
      <c r="G107" s="247" t="s">
        <v>118</v>
      </c>
      <c r="H107" s="247">
        <v>3.5</v>
      </c>
      <c r="I107" s="248">
        <v>1</v>
      </c>
      <c r="J107" s="248">
        <v>4.5</v>
      </c>
      <c r="K107" s="248" t="s">
        <v>246</v>
      </c>
    </row>
    <row r="108" spans="2:11">
      <c r="B108" s="248">
        <f t="shared" si="2"/>
        <v>22</v>
      </c>
      <c r="C108" s="245" t="s">
        <v>923</v>
      </c>
      <c r="D108" s="245" t="s">
        <v>907</v>
      </c>
      <c r="E108" s="245">
        <v>63</v>
      </c>
      <c r="F108" s="245">
        <v>53.7</v>
      </c>
      <c r="G108" s="247" t="s">
        <v>118</v>
      </c>
      <c r="H108" s="247">
        <v>3.5</v>
      </c>
      <c r="I108" s="248">
        <v>1</v>
      </c>
      <c r="J108" s="248">
        <v>4.5</v>
      </c>
      <c r="K108" s="248" t="s">
        <v>246</v>
      </c>
    </row>
    <row r="109" spans="2:11">
      <c r="B109" s="248">
        <f t="shared" si="2"/>
        <v>23</v>
      </c>
      <c r="C109" s="245" t="s">
        <v>222</v>
      </c>
      <c r="D109" s="245" t="s">
        <v>244</v>
      </c>
      <c r="E109" s="245">
        <v>63</v>
      </c>
      <c r="F109" s="245">
        <v>344.5</v>
      </c>
      <c r="G109" s="247" t="s">
        <v>118</v>
      </c>
      <c r="H109" s="247">
        <v>3.5</v>
      </c>
      <c r="I109" s="248">
        <v>1</v>
      </c>
      <c r="J109" s="248">
        <v>4.5</v>
      </c>
      <c r="K109" s="248" t="s">
        <v>246</v>
      </c>
    </row>
    <row r="110" spans="2:11">
      <c r="B110" s="248">
        <f t="shared" si="2"/>
        <v>24</v>
      </c>
      <c r="C110" s="245" t="s">
        <v>244</v>
      </c>
      <c r="D110" s="245" t="s">
        <v>204</v>
      </c>
      <c r="E110" s="245">
        <v>63</v>
      </c>
      <c r="F110" s="245">
        <v>249</v>
      </c>
      <c r="G110" s="247" t="s">
        <v>118</v>
      </c>
      <c r="H110" s="247">
        <v>3.5</v>
      </c>
      <c r="I110" s="248">
        <v>1</v>
      </c>
      <c r="J110" s="248">
        <v>4.5</v>
      </c>
      <c r="K110" s="248" t="s">
        <v>246</v>
      </c>
    </row>
    <row r="111" spans="2:11">
      <c r="B111" s="248">
        <f t="shared" si="2"/>
        <v>25</v>
      </c>
      <c r="C111" s="245" t="s">
        <v>204</v>
      </c>
      <c r="D111" s="245" t="s">
        <v>972</v>
      </c>
      <c r="E111" s="245">
        <v>63</v>
      </c>
      <c r="F111" s="245">
        <v>31.5</v>
      </c>
      <c r="G111" s="247" t="s">
        <v>118</v>
      </c>
      <c r="H111" s="247">
        <v>3.5</v>
      </c>
      <c r="I111" s="248">
        <v>1</v>
      </c>
      <c r="J111" s="248">
        <v>4.5</v>
      </c>
      <c r="K111" s="248" t="s">
        <v>246</v>
      </c>
    </row>
    <row r="112" spans="2:11">
      <c r="B112" s="248">
        <f t="shared" si="2"/>
        <v>26</v>
      </c>
      <c r="C112" s="245">
        <v>130</v>
      </c>
      <c r="D112" s="245">
        <v>127</v>
      </c>
      <c r="E112" s="245">
        <v>63</v>
      </c>
      <c r="F112" s="245">
        <v>276.10000000000002</v>
      </c>
      <c r="G112" s="247" t="s">
        <v>118</v>
      </c>
      <c r="H112" s="247">
        <v>3.5</v>
      </c>
      <c r="I112" s="248">
        <v>1</v>
      </c>
      <c r="J112" s="248">
        <v>4.5</v>
      </c>
      <c r="K112" s="248" t="s">
        <v>246</v>
      </c>
    </row>
    <row r="113" spans="2:11" ht="15.75">
      <c r="B113" s="208" t="s">
        <v>1055</v>
      </c>
      <c r="C113" s="208"/>
      <c r="D113" s="208"/>
      <c r="E113" s="208"/>
      <c r="F113" s="249" t="s">
        <v>1056</v>
      </c>
      <c r="G113" s="249"/>
      <c r="H113" s="249"/>
      <c r="I113" s="248"/>
      <c r="J113" s="248" t="s">
        <v>1057</v>
      </c>
      <c r="K113" s="248"/>
    </row>
    <row r="114" spans="2:11" ht="15.75">
      <c r="B114" s="251" t="s">
        <v>1058</v>
      </c>
      <c r="C114" s="251"/>
      <c r="D114" s="485"/>
      <c r="E114" s="486"/>
      <c r="F114" s="249" t="s">
        <v>1058</v>
      </c>
      <c r="G114" s="361"/>
      <c r="H114" s="363"/>
      <c r="I114" s="249" t="s">
        <v>1058</v>
      </c>
      <c r="J114" s="361"/>
      <c r="K114" s="363"/>
    </row>
    <row r="115" spans="2:11" ht="15.75">
      <c r="B115" s="251" t="s">
        <v>1059</v>
      </c>
      <c r="C115" s="485"/>
      <c r="D115" s="487"/>
      <c r="E115" s="486"/>
      <c r="F115" s="249" t="s">
        <v>1059</v>
      </c>
      <c r="G115" s="361"/>
      <c r="H115" s="363"/>
      <c r="I115" s="249" t="s">
        <v>1059</v>
      </c>
      <c r="J115" s="361"/>
      <c r="K115" s="363"/>
    </row>
    <row r="116" spans="2:11" ht="15.75">
      <c r="B116" s="251" t="s">
        <v>1060</v>
      </c>
      <c r="C116" s="251"/>
      <c r="D116" s="485"/>
      <c r="E116" s="486"/>
      <c r="F116" s="249" t="s">
        <v>1060</v>
      </c>
      <c r="G116" s="361"/>
      <c r="H116" s="363"/>
      <c r="I116" s="249" t="s">
        <v>1060</v>
      </c>
      <c r="J116" s="361"/>
      <c r="K116" s="363"/>
    </row>
    <row r="118" spans="2:11" ht="18.75">
      <c r="B118" s="285" t="s">
        <v>1032</v>
      </c>
      <c r="C118" s="285"/>
      <c r="D118" s="285" t="s">
        <v>1033</v>
      </c>
      <c r="E118" s="285"/>
      <c r="F118" s="285"/>
      <c r="G118" s="285"/>
      <c r="H118" s="285"/>
      <c r="I118" s="285"/>
      <c r="J118" s="285"/>
      <c r="K118" s="285"/>
    </row>
    <row r="119" spans="2:11" ht="18.75">
      <c r="B119" s="285" t="s">
        <v>1034</v>
      </c>
      <c r="C119" s="285"/>
      <c r="D119" s="285" t="s">
        <v>1035</v>
      </c>
      <c r="E119" s="285"/>
      <c r="F119" s="285"/>
      <c r="G119" s="285"/>
      <c r="H119" s="285"/>
      <c r="I119" s="285"/>
      <c r="J119" s="285"/>
      <c r="K119" s="285"/>
    </row>
    <row r="120" spans="2:11" ht="18.75">
      <c r="B120" s="285" t="s">
        <v>1036</v>
      </c>
      <c r="C120" s="285"/>
      <c r="D120" s="285" t="s">
        <v>1037</v>
      </c>
      <c r="E120" s="285"/>
      <c r="F120" s="285"/>
      <c r="G120" s="285"/>
      <c r="H120" s="285"/>
      <c r="I120" s="285"/>
      <c r="J120" s="285"/>
      <c r="K120" s="285"/>
    </row>
    <row r="121" spans="2:11" ht="18.75">
      <c r="B121" s="285" t="s">
        <v>1038</v>
      </c>
      <c r="C121" s="285"/>
      <c r="D121" s="285" t="s">
        <v>1039</v>
      </c>
      <c r="E121" s="285"/>
      <c r="F121" s="285"/>
      <c r="G121" s="285"/>
      <c r="H121" s="285"/>
      <c r="I121" s="285"/>
      <c r="J121" s="285"/>
      <c r="K121" s="285"/>
    </row>
    <row r="122" spans="2:11" ht="18.75">
      <c r="B122" s="285" t="s">
        <v>1040</v>
      </c>
      <c r="C122" s="285"/>
      <c r="D122" s="285" t="s">
        <v>1041</v>
      </c>
      <c r="E122" s="285"/>
      <c r="F122" s="285"/>
      <c r="G122" s="285"/>
      <c r="H122" s="285"/>
      <c r="I122" s="285"/>
      <c r="J122" s="285"/>
      <c r="K122" s="285"/>
    </row>
    <row r="123" spans="2:11" ht="18.75">
      <c r="B123" s="285" t="s">
        <v>1042</v>
      </c>
      <c r="C123" s="285"/>
      <c r="D123" s="285" t="s">
        <v>1595</v>
      </c>
      <c r="E123" s="285"/>
      <c r="F123" s="285"/>
      <c r="G123" s="285"/>
      <c r="H123" s="285"/>
      <c r="I123" s="285"/>
      <c r="J123" s="250" t="s">
        <v>1108</v>
      </c>
      <c r="K123" s="250"/>
    </row>
    <row r="124" spans="2:11" ht="30">
      <c r="B124" s="244" t="s">
        <v>1044</v>
      </c>
      <c r="C124" s="244" t="s">
        <v>69</v>
      </c>
      <c r="D124" s="244" t="s">
        <v>70</v>
      </c>
      <c r="E124" s="244" t="s">
        <v>1045</v>
      </c>
      <c r="F124" s="244" t="s">
        <v>1046</v>
      </c>
      <c r="G124" s="244" t="s">
        <v>1047</v>
      </c>
      <c r="H124" s="244" t="s">
        <v>1048</v>
      </c>
      <c r="I124" s="132" t="s">
        <v>1049</v>
      </c>
      <c r="J124" s="133" t="s">
        <v>56</v>
      </c>
      <c r="K124" s="244" t="s">
        <v>1050</v>
      </c>
    </row>
    <row r="125" spans="2:11">
      <c r="B125" s="248">
        <v>1</v>
      </c>
      <c r="C125" s="245">
        <v>127</v>
      </c>
      <c r="D125" s="245">
        <v>121</v>
      </c>
      <c r="E125" s="245">
        <v>63</v>
      </c>
      <c r="F125" s="245">
        <v>24.6</v>
      </c>
      <c r="G125" s="247" t="s">
        <v>95</v>
      </c>
      <c r="H125" s="247">
        <v>3</v>
      </c>
      <c r="I125" s="247">
        <v>1</v>
      </c>
      <c r="J125" s="247">
        <v>4</v>
      </c>
      <c r="K125" s="247" t="s">
        <v>246</v>
      </c>
    </row>
    <row r="126" spans="2:11">
      <c r="B126" s="248">
        <f>1+B125</f>
        <v>2</v>
      </c>
      <c r="C126" s="245" t="s">
        <v>1590</v>
      </c>
      <c r="D126" s="245" t="s">
        <v>1591</v>
      </c>
      <c r="E126" s="245">
        <v>63</v>
      </c>
      <c r="F126" s="245">
        <v>13.9</v>
      </c>
      <c r="G126" s="247" t="s">
        <v>95</v>
      </c>
      <c r="H126" s="247">
        <v>3</v>
      </c>
      <c r="I126" s="247">
        <v>1</v>
      </c>
      <c r="J126" s="247">
        <v>4</v>
      </c>
      <c r="K126" s="247" t="s">
        <v>246</v>
      </c>
    </row>
    <row r="127" spans="2:11">
      <c r="B127" s="248">
        <f t="shared" ref="B127:B144" si="3">1+B126</f>
        <v>3</v>
      </c>
      <c r="C127" s="245" t="s">
        <v>1590</v>
      </c>
      <c r="D127" s="245" t="s">
        <v>927</v>
      </c>
      <c r="E127" s="245">
        <v>63</v>
      </c>
      <c r="F127" s="245">
        <v>23.2</v>
      </c>
      <c r="G127" s="247" t="s">
        <v>95</v>
      </c>
      <c r="H127" s="247">
        <v>3</v>
      </c>
      <c r="I127" s="247">
        <v>1</v>
      </c>
      <c r="J127" s="247">
        <v>4</v>
      </c>
      <c r="K127" s="247" t="s">
        <v>246</v>
      </c>
    </row>
    <row r="128" spans="2:11">
      <c r="B128" s="248">
        <f t="shared" si="3"/>
        <v>4</v>
      </c>
      <c r="C128" s="245" t="s">
        <v>927</v>
      </c>
      <c r="D128" s="245" t="s">
        <v>891</v>
      </c>
      <c r="E128" s="245">
        <v>63</v>
      </c>
      <c r="F128" s="245">
        <v>34.799999999999997</v>
      </c>
      <c r="G128" s="247" t="s">
        <v>95</v>
      </c>
      <c r="H128" s="247">
        <v>3</v>
      </c>
      <c r="I128" s="247">
        <v>1</v>
      </c>
      <c r="J128" s="247">
        <v>4</v>
      </c>
      <c r="K128" s="247" t="s">
        <v>246</v>
      </c>
    </row>
    <row r="129" spans="2:11">
      <c r="B129" s="248">
        <f t="shared" si="3"/>
        <v>5</v>
      </c>
      <c r="C129" s="245" t="s">
        <v>927</v>
      </c>
      <c r="D129" s="245" t="s">
        <v>206</v>
      </c>
      <c r="E129" s="245">
        <v>63</v>
      </c>
      <c r="F129" s="245">
        <v>16.3</v>
      </c>
      <c r="G129" s="247" t="s">
        <v>95</v>
      </c>
      <c r="H129" s="247">
        <v>3</v>
      </c>
      <c r="I129" s="247">
        <v>1</v>
      </c>
      <c r="J129" s="247">
        <v>4</v>
      </c>
      <c r="K129" s="247" t="s">
        <v>246</v>
      </c>
    </row>
    <row r="130" spans="2:11">
      <c r="B130" s="248">
        <f t="shared" si="3"/>
        <v>6</v>
      </c>
      <c r="C130" s="245" t="s">
        <v>927</v>
      </c>
      <c r="D130" s="245" t="s">
        <v>263</v>
      </c>
      <c r="E130" s="245">
        <v>63</v>
      </c>
      <c r="F130" s="245">
        <v>74.400000000000006</v>
      </c>
      <c r="G130" s="247" t="s">
        <v>95</v>
      </c>
      <c r="H130" s="247">
        <v>3</v>
      </c>
      <c r="I130" s="247">
        <v>1</v>
      </c>
      <c r="J130" s="247">
        <v>4</v>
      </c>
      <c r="K130" s="247" t="s">
        <v>246</v>
      </c>
    </row>
    <row r="131" spans="2:11">
      <c r="B131" s="248">
        <f t="shared" si="3"/>
        <v>7</v>
      </c>
      <c r="C131" s="245" t="s">
        <v>927</v>
      </c>
      <c r="D131" s="245" t="s">
        <v>263</v>
      </c>
      <c r="E131" s="245">
        <v>63</v>
      </c>
      <c r="F131" s="245">
        <v>29.1</v>
      </c>
      <c r="G131" s="247" t="s">
        <v>95</v>
      </c>
      <c r="H131" s="247">
        <v>3</v>
      </c>
      <c r="I131" s="247">
        <v>1</v>
      </c>
      <c r="J131" s="247">
        <v>4</v>
      </c>
      <c r="K131" s="247" t="s">
        <v>246</v>
      </c>
    </row>
    <row r="132" spans="2:11">
      <c r="B132" s="248">
        <f t="shared" si="3"/>
        <v>8</v>
      </c>
      <c r="C132" s="245" t="s">
        <v>263</v>
      </c>
      <c r="D132" s="245" t="s">
        <v>238</v>
      </c>
      <c r="E132" s="245">
        <v>63</v>
      </c>
      <c r="F132" s="245">
        <v>37</v>
      </c>
      <c r="G132" s="247" t="s">
        <v>95</v>
      </c>
      <c r="H132" s="247">
        <v>3</v>
      </c>
      <c r="I132" s="247">
        <v>1</v>
      </c>
      <c r="J132" s="247">
        <v>4</v>
      </c>
      <c r="K132" s="247" t="s">
        <v>246</v>
      </c>
    </row>
    <row r="133" spans="2:11">
      <c r="B133" s="248">
        <f t="shared" si="3"/>
        <v>9</v>
      </c>
      <c r="C133" s="245" t="s">
        <v>238</v>
      </c>
      <c r="D133" s="245" t="s">
        <v>224</v>
      </c>
      <c r="E133" s="245">
        <v>63</v>
      </c>
      <c r="F133" s="245">
        <v>125.1</v>
      </c>
      <c r="G133" s="247" t="s">
        <v>95</v>
      </c>
      <c r="H133" s="247">
        <v>3</v>
      </c>
      <c r="I133" s="247">
        <v>1</v>
      </c>
      <c r="J133" s="247">
        <v>4</v>
      </c>
      <c r="K133" s="247" t="s">
        <v>246</v>
      </c>
    </row>
    <row r="134" spans="2:11">
      <c r="B134" s="248">
        <f t="shared" si="3"/>
        <v>10</v>
      </c>
      <c r="C134" s="245" t="s">
        <v>263</v>
      </c>
      <c r="D134" s="245" t="s">
        <v>877</v>
      </c>
      <c r="E134" s="245">
        <v>63</v>
      </c>
      <c r="F134" s="245">
        <v>21.9</v>
      </c>
      <c r="G134" s="247" t="s">
        <v>95</v>
      </c>
      <c r="H134" s="247">
        <v>3</v>
      </c>
      <c r="I134" s="247">
        <v>1</v>
      </c>
      <c r="J134" s="247">
        <v>4</v>
      </c>
      <c r="K134" s="247" t="s">
        <v>246</v>
      </c>
    </row>
    <row r="135" spans="2:11">
      <c r="B135" s="248">
        <f t="shared" si="3"/>
        <v>11</v>
      </c>
      <c r="C135" s="245" t="s">
        <v>877</v>
      </c>
      <c r="D135" s="245" t="s">
        <v>206</v>
      </c>
      <c r="E135" s="245">
        <v>63</v>
      </c>
      <c r="F135" s="245">
        <v>23.7</v>
      </c>
      <c r="G135" s="247" t="s">
        <v>95</v>
      </c>
      <c r="H135" s="247">
        <v>3</v>
      </c>
      <c r="I135" s="247">
        <v>1</v>
      </c>
      <c r="J135" s="247">
        <v>4</v>
      </c>
      <c r="K135" s="247" t="s">
        <v>246</v>
      </c>
    </row>
    <row r="136" spans="2:11">
      <c r="B136" s="248">
        <f t="shared" si="3"/>
        <v>12</v>
      </c>
      <c r="C136" s="245" t="s">
        <v>192</v>
      </c>
      <c r="D136" s="245" t="s">
        <v>192</v>
      </c>
      <c r="E136" s="245">
        <v>63</v>
      </c>
      <c r="F136" s="245">
        <v>72.400000000000006</v>
      </c>
      <c r="G136" s="247" t="s">
        <v>95</v>
      </c>
      <c r="H136" s="247">
        <v>3</v>
      </c>
      <c r="I136" s="247">
        <v>1</v>
      </c>
      <c r="J136" s="247">
        <v>4</v>
      </c>
      <c r="K136" s="247" t="s">
        <v>246</v>
      </c>
    </row>
    <row r="137" spans="2:11">
      <c r="B137" s="248">
        <f t="shared" si="3"/>
        <v>13</v>
      </c>
      <c r="C137" s="245" t="s">
        <v>206</v>
      </c>
      <c r="D137" s="245" t="s">
        <v>468</v>
      </c>
      <c r="E137" s="245">
        <v>63</v>
      </c>
      <c r="F137" s="245">
        <v>17.899999999999999</v>
      </c>
      <c r="G137" s="247" t="s">
        <v>95</v>
      </c>
      <c r="H137" s="247">
        <v>3</v>
      </c>
      <c r="I137" s="247">
        <v>1</v>
      </c>
      <c r="J137" s="247">
        <v>4</v>
      </c>
      <c r="K137" s="247" t="s">
        <v>246</v>
      </c>
    </row>
    <row r="138" spans="2:11">
      <c r="B138" s="248">
        <f t="shared" si="3"/>
        <v>14</v>
      </c>
      <c r="C138" s="245" t="s">
        <v>468</v>
      </c>
      <c r="D138" s="245" t="s">
        <v>935</v>
      </c>
      <c r="E138" s="245">
        <v>63</v>
      </c>
      <c r="F138" s="245">
        <v>57.6</v>
      </c>
      <c r="G138" s="247" t="s">
        <v>95</v>
      </c>
      <c r="H138" s="247">
        <v>3</v>
      </c>
      <c r="I138" s="247">
        <v>1</v>
      </c>
      <c r="J138" s="247">
        <v>4</v>
      </c>
      <c r="K138" s="247" t="s">
        <v>246</v>
      </c>
    </row>
    <row r="139" spans="2:11">
      <c r="B139" s="248">
        <f t="shared" si="3"/>
        <v>15</v>
      </c>
      <c r="C139" s="245" t="s">
        <v>877</v>
      </c>
      <c r="D139" s="245" t="s">
        <v>867</v>
      </c>
      <c r="E139" s="245">
        <v>63</v>
      </c>
      <c r="F139" s="245">
        <v>101.8</v>
      </c>
      <c r="G139" s="247" t="s">
        <v>95</v>
      </c>
      <c r="H139" s="247">
        <v>3</v>
      </c>
      <c r="I139" s="247">
        <v>1</v>
      </c>
      <c r="J139" s="247">
        <v>4</v>
      </c>
      <c r="K139" s="247" t="s">
        <v>246</v>
      </c>
    </row>
    <row r="140" spans="2:11">
      <c r="B140" s="248">
        <f t="shared" si="3"/>
        <v>16</v>
      </c>
      <c r="C140" s="245" t="s">
        <v>867</v>
      </c>
      <c r="D140" s="245" t="s">
        <v>924</v>
      </c>
      <c r="E140" s="245">
        <v>63</v>
      </c>
      <c r="F140" s="245">
        <v>22.5</v>
      </c>
      <c r="G140" s="247" t="s">
        <v>95</v>
      </c>
      <c r="H140" s="247">
        <v>3</v>
      </c>
      <c r="I140" s="247">
        <v>1</v>
      </c>
      <c r="J140" s="247">
        <v>4</v>
      </c>
      <c r="K140" s="247" t="s">
        <v>246</v>
      </c>
    </row>
    <row r="141" spans="2:11">
      <c r="B141" s="248">
        <f t="shared" si="3"/>
        <v>17</v>
      </c>
      <c r="C141" s="245" t="s">
        <v>924</v>
      </c>
      <c r="D141" s="245" t="s">
        <v>855</v>
      </c>
      <c r="E141" s="245">
        <v>63</v>
      </c>
      <c r="F141" s="245">
        <v>76.5</v>
      </c>
      <c r="G141" s="247" t="s">
        <v>95</v>
      </c>
      <c r="H141" s="247">
        <v>3</v>
      </c>
      <c r="I141" s="247">
        <v>1</v>
      </c>
      <c r="J141" s="247">
        <v>4</v>
      </c>
      <c r="K141" s="247" t="s">
        <v>246</v>
      </c>
    </row>
    <row r="142" spans="2:11">
      <c r="B142" s="248">
        <f t="shared" si="3"/>
        <v>18</v>
      </c>
      <c r="C142" s="245" t="s">
        <v>855</v>
      </c>
      <c r="D142" s="245" t="s">
        <v>1592</v>
      </c>
      <c r="E142" s="245">
        <v>63</v>
      </c>
      <c r="F142" s="245">
        <v>5.7</v>
      </c>
      <c r="G142" s="247" t="s">
        <v>95</v>
      </c>
      <c r="H142" s="247">
        <v>3</v>
      </c>
      <c r="I142" s="247">
        <v>1</v>
      </c>
      <c r="J142" s="247">
        <v>4</v>
      </c>
      <c r="K142" s="247" t="s">
        <v>246</v>
      </c>
    </row>
    <row r="143" spans="2:11">
      <c r="B143" s="248">
        <f t="shared" si="3"/>
        <v>19</v>
      </c>
      <c r="C143" s="245" t="s">
        <v>840</v>
      </c>
      <c r="D143" s="245" t="s">
        <v>245</v>
      </c>
      <c r="E143" s="245">
        <v>63</v>
      </c>
      <c r="F143" s="245">
        <v>121</v>
      </c>
      <c r="G143" s="247" t="s">
        <v>95</v>
      </c>
      <c r="H143" s="247">
        <v>3</v>
      </c>
      <c r="I143" s="247">
        <v>1</v>
      </c>
      <c r="J143" s="247">
        <v>4</v>
      </c>
      <c r="K143" s="247" t="s">
        <v>246</v>
      </c>
    </row>
    <row r="144" spans="2:11">
      <c r="B144" s="248">
        <f t="shared" si="3"/>
        <v>20</v>
      </c>
      <c r="C144" s="245" t="s">
        <v>1593</v>
      </c>
      <c r="D144" s="245" t="s">
        <v>1594</v>
      </c>
      <c r="E144" s="245">
        <v>63</v>
      </c>
      <c r="F144" s="245">
        <v>63</v>
      </c>
      <c r="G144" s="247" t="s">
        <v>95</v>
      </c>
      <c r="H144" s="247">
        <v>3</v>
      </c>
      <c r="I144" s="247">
        <v>1</v>
      </c>
      <c r="J144" s="247">
        <v>4</v>
      </c>
      <c r="K144" s="247" t="s">
        <v>246</v>
      </c>
    </row>
    <row r="145" spans="2:11" ht="15.75">
      <c r="B145" s="208" t="s">
        <v>1055</v>
      </c>
      <c r="C145" s="208"/>
      <c r="D145" s="208"/>
      <c r="E145" s="208"/>
      <c r="F145" s="249" t="s">
        <v>1056</v>
      </c>
      <c r="G145" s="249"/>
      <c r="H145" s="249"/>
      <c r="I145" s="248"/>
      <c r="J145" s="248" t="s">
        <v>1057</v>
      </c>
      <c r="K145" s="248"/>
    </row>
    <row r="146" spans="2:11" ht="15.75">
      <c r="B146" s="251" t="s">
        <v>1058</v>
      </c>
      <c r="C146" s="251"/>
      <c r="D146" s="485"/>
      <c r="E146" s="486"/>
      <c r="F146" s="249" t="s">
        <v>1058</v>
      </c>
      <c r="G146" s="361"/>
      <c r="H146" s="363"/>
      <c r="I146" s="249" t="s">
        <v>1058</v>
      </c>
      <c r="J146" s="361"/>
      <c r="K146" s="363"/>
    </row>
    <row r="147" spans="2:11" ht="15.75">
      <c r="B147" s="251" t="s">
        <v>1059</v>
      </c>
      <c r="C147" s="485"/>
      <c r="D147" s="487"/>
      <c r="E147" s="486"/>
      <c r="F147" s="249" t="s">
        <v>1059</v>
      </c>
      <c r="G147" s="361"/>
      <c r="H147" s="363"/>
      <c r="I147" s="249" t="s">
        <v>1059</v>
      </c>
      <c r="J147" s="361"/>
      <c r="K147" s="363"/>
    </row>
    <row r="148" spans="2:11" ht="15.75">
      <c r="B148" s="251" t="s">
        <v>1060</v>
      </c>
      <c r="C148" s="251"/>
      <c r="D148" s="485"/>
      <c r="E148" s="486"/>
      <c r="F148" s="249" t="s">
        <v>1060</v>
      </c>
      <c r="G148" s="361"/>
      <c r="H148" s="363"/>
      <c r="I148" s="249" t="s">
        <v>1060</v>
      </c>
      <c r="J148" s="361"/>
      <c r="K148" s="363"/>
    </row>
    <row r="150" spans="2:11" ht="18.75">
      <c r="B150" s="285" t="s">
        <v>1032</v>
      </c>
      <c r="C150" s="285"/>
      <c r="D150" s="285" t="s">
        <v>1033</v>
      </c>
      <c r="E150" s="285"/>
      <c r="F150" s="285"/>
      <c r="G150" s="285"/>
      <c r="H150" s="285"/>
      <c r="I150" s="285"/>
      <c r="J150" s="285"/>
      <c r="K150" s="285"/>
    </row>
    <row r="151" spans="2:11" ht="18.75">
      <c r="B151" s="285" t="s">
        <v>1034</v>
      </c>
      <c r="C151" s="285"/>
      <c r="D151" s="285" t="s">
        <v>1035</v>
      </c>
      <c r="E151" s="285"/>
      <c r="F151" s="285"/>
      <c r="G151" s="285"/>
      <c r="H151" s="285"/>
      <c r="I151" s="285"/>
      <c r="J151" s="285"/>
      <c r="K151" s="285"/>
    </row>
    <row r="152" spans="2:11" ht="18.75">
      <c r="B152" s="285" t="s">
        <v>1036</v>
      </c>
      <c r="C152" s="285"/>
      <c r="D152" s="285" t="s">
        <v>1037</v>
      </c>
      <c r="E152" s="285"/>
      <c r="F152" s="285"/>
      <c r="G152" s="285"/>
      <c r="H152" s="285"/>
      <c r="I152" s="285"/>
      <c r="J152" s="285"/>
      <c r="K152" s="285"/>
    </row>
    <row r="153" spans="2:11" ht="18.75">
      <c r="B153" s="285" t="s">
        <v>1038</v>
      </c>
      <c r="C153" s="285"/>
      <c r="D153" s="285" t="s">
        <v>1039</v>
      </c>
      <c r="E153" s="285"/>
      <c r="F153" s="285"/>
      <c r="G153" s="285"/>
      <c r="H153" s="285"/>
      <c r="I153" s="285"/>
      <c r="J153" s="285"/>
      <c r="K153" s="285"/>
    </row>
    <row r="154" spans="2:11" ht="18.75">
      <c r="B154" s="285" t="s">
        <v>1040</v>
      </c>
      <c r="C154" s="285"/>
      <c r="D154" s="285" t="s">
        <v>1041</v>
      </c>
      <c r="E154" s="285"/>
      <c r="F154" s="285"/>
      <c r="G154" s="285"/>
      <c r="H154" s="285"/>
      <c r="I154" s="285"/>
      <c r="J154" s="285"/>
      <c r="K154" s="285"/>
    </row>
    <row r="155" spans="2:11" ht="18.75">
      <c r="B155" s="285" t="s">
        <v>1042</v>
      </c>
      <c r="C155" s="285"/>
      <c r="D155" s="285" t="s">
        <v>1595</v>
      </c>
      <c r="E155" s="285"/>
      <c r="F155" s="285"/>
      <c r="G155" s="285"/>
      <c r="H155" s="285"/>
      <c r="I155" s="285"/>
      <c r="J155" s="255" t="s">
        <v>1108</v>
      </c>
      <c r="K155" s="255"/>
    </row>
    <row r="156" spans="2:11" ht="30">
      <c r="B156" s="252" t="s">
        <v>1044</v>
      </c>
      <c r="C156" s="252" t="s">
        <v>69</v>
      </c>
      <c r="D156" s="252" t="s">
        <v>70</v>
      </c>
      <c r="E156" s="252" t="s">
        <v>1045</v>
      </c>
      <c r="F156" s="252" t="s">
        <v>1046</v>
      </c>
      <c r="G156" s="252" t="s">
        <v>1047</v>
      </c>
      <c r="H156" s="252" t="s">
        <v>1048</v>
      </c>
      <c r="I156" s="132" t="s">
        <v>1049</v>
      </c>
      <c r="J156" s="133" t="s">
        <v>56</v>
      </c>
      <c r="K156" s="252" t="s">
        <v>1050</v>
      </c>
    </row>
    <row r="157" spans="2:11">
      <c r="B157" s="257">
        <v>1</v>
      </c>
      <c r="C157" s="253" t="s">
        <v>875</v>
      </c>
      <c r="D157" s="253" t="s">
        <v>873</v>
      </c>
      <c r="E157" s="253">
        <v>160</v>
      </c>
      <c r="F157" s="253">
        <v>122</v>
      </c>
      <c r="G157" s="254" t="s">
        <v>95</v>
      </c>
      <c r="H157" s="254">
        <v>3</v>
      </c>
      <c r="I157" s="254">
        <v>1</v>
      </c>
      <c r="J157" s="254">
        <v>4</v>
      </c>
      <c r="K157" s="254" t="s">
        <v>246</v>
      </c>
    </row>
    <row r="158" spans="2:11">
      <c r="B158" s="257">
        <f>1+B157</f>
        <v>2</v>
      </c>
      <c r="C158" s="253" t="s">
        <v>873</v>
      </c>
      <c r="D158" s="253" t="s">
        <v>176</v>
      </c>
      <c r="E158" s="253">
        <v>160</v>
      </c>
      <c r="F158" s="253">
        <v>34</v>
      </c>
      <c r="G158" s="254" t="s">
        <v>95</v>
      </c>
      <c r="H158" s="254">
        <v>3</v>
      </c>
      <c r="I158" s="254">
        <v>1</v>
      </c>
      <c r="J158" s="254">
        <v>4</v>
      </c>
      <c r="K158" s="254" t="s">
        <v>246</v>
      </c>
    </row>
    <row r="159" spans="2:11">
      <c r="B159" s="257">
        <f t="shared" ref="B159:B172" si="4">1+B158</f>
        <v>3</v>
      </c>
      <c r="C159" s="253" t="s">
        <v>1063</v>
      </c>
      <c r="D159" s="253" t="s">
        <v>875</v>
      </c>
      <c r="E159" s="253">
        <v>140</v>
      </c>
      <c r="F159" s="253">
        <v>5.6</v>
      </c>
      <c r="G159" s="254" t="s">
        <v>95</v>
      </c>
      <c r="H159" s="254">
        <v>3</v>
      </c>
      <c r="I159" s="254">
        <v>1</v>
      </c>
      <c r="J159" s="254">
        <v>4</v>
      </c>
      <c r="K159" s="254" t="s">
        <v>246</v>
      </c>
    </row>
    <row r="160" spans="2:11">
      <c r="B160" s="257">
        <f t="shared" si="4"/>
        <v>4</v>
      </c>
      <c r="C160" s="253" t="s">
        <v>1063</v>
      </c>
      <c r="D160" s="253" t="s">
        <v>875</v>
      </c>
      <c r="E160" s="253">
        <v>140</v>
      </c>
      <c r="F160" s="253">
        <v>612.9</v>
      </c>
      <c r="G160" s="254" t="s">
        <v>95</v>
      </c>
      <c r="H160" s="254">
        <v>3</v>
      </c>
      <c r="I160" s="254">
        <v>1</v>
      </c>
      <c r="J160" s="254">
        <v>4</v>
      </c>
      <c r="K160" s="254" t="s">
        <v>246</v>
      </c>
    </row>
    <row r="161" spans="2:11">
      <c r="B161" s="257">
        <f t="shared" si="4"/>
        <v>5</v>
      </c>
      <c r="C161" s="253" t="s">
        <v>855</v>
      </c>
      <c r="D161" s="253" t="s">
        <v>868</v>
      </c>
      <c r="E161" s="253">
        <v>110</v>
      </c>
      <c r="F161" s="253">
        <v>508.6</v>
      </c>
      <c r="G161" s="254" t="s">
        <v>95</v>
      </c>
      <c r="H161" s="254">
        <v>3</v>
      </c>
      <c r="I161" s="254">
        <v>1</v>
      </c>
      <c r="J161" s="254">
        <v>4</v>
      </c>
      <c r="K161" s="254" t="s">
        <v>246</v>
      </c>
    </row>
    <row r="162" spans="2:11">
      <c r="B162" s="257">
        <f t="shared" si="4"/>
        <v>6</v>
      </c>
      <c r="C162" s="253" t="s">
        <v>1095</v>
      </c>
      <c r="D162" s="253" t="s">
        <v>922</v>
      </c>
      <c r="E162" s="253">
        <v>90</v>
      </c>
      <c r="F162" s="253">
        <v>280.39999999999998</v>
      </c>
      <c r="G162" s="254" t="s">
        <v>95</v>
      </c>
      <c r="H162" s="254">
        <v>3</v>
      </c>
      <c r="I162" s="254">
        <v>1</v>
      </c>
      <c r="J162" s="254">
        <v>4</v>
      </c>
      <c r="K162" s="254" t="s">
        <v>246</v>
      </c>
    </row>
    <row r="163" spans="2:11">
      <c r="B163" s="257">
        <f t="shared" si="4"/>
        <v>7</v>
      </c>
      <c r="C163" s="253" t="s">
        <v>922</v>
      </c>
      <c r="D163" s="253" t="s">
        <v>880</v>
      </c>
      <c r="E163" s="253">
        <v>110</v>
      </c>
      <c r="F163" s="253">
        <v>183.6</v>
      </c>
      <c r="G163" s="254" t="s">
        <v>95</v>
      </c>
      <c r="H163" s="254">
        <v>3</v>
      </c>
      <c r="I163" s="254">
        <v>1</v>
      </c>
      <c r="J163" s="254">
        <v>4</v>
      </c>
      <c r="K163" s="254" t="s">
        <v>246</v>
      </c>
    </row>
    <row r="164" spans="2:11">
      <c r="B164" s="257">
        <f t="shared" si="4"/>
        <v>8</v>
      </c>
      <c r="C164" s="253" t="s">
        <v>880</v>
      </c>
      <c r="D164" s="253" t="s">
        <v>1596</v>
      </c>
      <c r="E164" s="253">
        <v>63</v>
      </c>
      <c r="F164" s="253">
        <v>7.1</v>
      </c>
      <c r="G164" s="254" t="s">
        <v>95</v>
      </c>
      <c r="H164" s="254">
        <v>3</v>
      </c>
      <c r="I164" s="254">
        <v>1</v>
      </c>
      <c r="J164" s="254">
        <v>4</v>
      </c>
      <c r="K164" s="254" t="s">
        <v>246</v>
      </c>
    </row>
    <row r="165" spans="2:11">
      <c r="B165" s="257">
        <f t="shared" si="4"/>
        <v>9</v>
      </c>
      <c r="C165" s="253" t="s">
        <v>1461</v>
      </c>
      <c r="D165" s="253" t="s">
        <v>252</v>
      </c>
      <c r="E165" s="253">
        <v>63</v>
      </c>
      <c r="F165" s="253">
        <v>70.400000000000006</v>
      </c>
      <c r="G165" s="254" t="s">
        <v>95</v>
      </c>
      <c r="H165" s="254">
        <v>3</v>
      </c>
      <c r="I165" s="254">
        <v>1</v>
      </c>
      <c r="J165" s="254">
        <v>4</v>
      </c>
      <c r="K165" s="254" t="s">
        <v>246</v>
      </c>
    </row>
    <row r="166" spans="2:11">
      <c r="B166" s="257">
        <f t="shared" si="4"/>
        <v>10</v>
      </c>
      <c r="C166" s="253" t="s">
        <v>252</v>
      </c>
      <c r="D166" s="253" t="s">
        <v>233</v>
      </c>
      <c r="E166" s="253">
        <v>63</v>
      </c>
      <c r="F166" s="253">
        <v>7.4</v>
      </c>
      <c r="G166" s="254" t="s">
        <v>95</v>
      </c>
      <c r="H166" s="254">
        <v>3</v>
      </c>
      <c r="I166" s="254">
        <v>1</v>
      </c>
      <c r="J166" s="254">
        <v>4</v>
      </c>
      <c r="K166" s="254" t="s">
        <v>246</v>
      </c>
    </row>
    <row r="167" spans="2:11">
      <c r="B167" s="257">
        <f t="shared" si="4"/>
        <v>11</v>
      </c>
      <c r="C167" s="253" t="s">
        <v>252</v>
      </c>
      <c r="D167" s="253" t="s">
        <v>233</v>
      </c>
      <c r="E167" s="253">
        <v>63</v>
      </c>
      <c r="F167" s="253">
        <v>54.9</v>
      </c>
      <c r="G167" s="254" t="s">
        <v>95</v>
      </c>
      <c r="H167" s="254">
        <v>3</v>
      </c>
      <c r="I167" s="254">
        <v>1</v>
      </c>
      <c r="J167" s="254">
        <v>4</v>
      </c>
      <c r="K167" s="254" t="s">
        <v>246</v>
      </c>
    </row>
    <row r="168" spans="2:11">
      <c r="B168" s="257">
        <f t="shared" si="4"/>
        <v>12</v>
      </c>
      <c r="C168" s="253" t="s">
        <v>252</v>
      </c>
      <c r="D168" s="253" t="s">
        <v>880</v>
      </c>
      <c r="E168" s="253">
        <v>63</v>
      </c>
      <c r="F168" s="253">
        <v>57</v>
      </c>
      <c r="G168" s="254" t="s">
        <v>95</v>
      </c>
      <c r="H168" s="254">
        <v>3</v>
      </c>
      <c r="I168" s="254">
        <v>1</v>
      </c>
      <c r="J168" s="254">
        <v>4</v>
      </c>
      <c r="K168" s="254" t="s">
        <v>246</v>
      </c>
    </row>
    <row r="169" spans="2:11">
      <c r="B169" s="257">
        <f t="shared" si="4"/>
        <v>13</v>
      </c>
      <c r="C169" s="253" t="s">
        <v>880</v>
      </c>
      <c r="D169" s="253" t="s">
        <v>1063</v>
      </c>
      <c r="E169" s="253">
        <v>110</v>
      </c>
      <c r="F169" s="253">
        <v>272.2</v>
      </c>
      <c r="G169" s="254" t="s">
        <v>95</v>
      </c>
      <c r="H169" s="254">
        <v>3</v>
      </c>
      <c r="I169" s="254">
        <v>1</v>
      </c>
      <c r="J169" s="254">
        <v>4</v>
      </c>
      <c r="K169" s="254" t="s">
        <v>246</v>
      </c>
    </row>
    <row r="170" spans="2:11">
      <c r="B170" s="257">
        <f t="shared" si="4"/>
        <v>14</v>
      </c>
      <c r="C170" s="253" t="s">
        <v>1063</v>
      </c>
      <c r="D170" s="253" t="s">
        <v>868</v>
      </c>
      <c r="E170" s="253">
        <v>110</v>
      </c>
      <c r="F170" s="253">
        <v>440</v>
      </c>
      <c r="G170" s="254" t="s">
        <v>95</v>
      </c>
      <c r="H170" s="254">
        <v>3</v>
      </c>
      <c r="I170" s="254">
        <v>1</v>
      </c>
      <c r="J170" s="254">
        <v>4</v>
      </c>
      <c r="K170" s="254" t="s">
        <v>246</v>
      </c>
    </row>
    <row r="171" spans="2:11">
      <c r="B171" s="257">
        <f t="shared" si="4"/>
        <v>15</v>
      </c>
      <c r="C171" s="253" t="s">
        <v>868</v>
      </c>
      <c r="D171" s="253" t="s">
        <v>1597</v>
      </c>
      <c r="E171" s="253">
        <v>110</v>
      </c>
      <c r="F171" s="253">
        <v>9</v>
      </c>
      <c r="G171" s="254" t="s">
        <v>95</v>
      </c>
      <c r="H171" s="254">
        <v>3</v>
      </c>
      <c r="I171" s="254">
        <v>1</v>
      </c>
      <c r="J171" s="254">
        <v>4</v>
      </c>
      <c r="K171" s="254" t="s">
        <v>246</v>
      </c>
    </row>
    <row r="172" spans="2:11">
      <c r="B172" s="257">
        <f t="shared" si="4"/>
        <v>16</v>
      </c>
      <c r="C172" s="253" t="s">
        <v>868</v>
      </c>
      <c r="D172" s="253" t="s">
        <v>175</v>
      </c>
      <c r="E172" s="253">
        <v>63</v>
      </c>
      <c r="F172" s="253">
        <v>23</v>
      </c>
      <c r="G172" s="254" t="s">
        <v>95</v>
      </c>
      <c r="H172" s="254">
        <v>3</v>
      </c>
      <c r="I172" s="254">
        <v>1</v>
      </c>
      <c r="J172" s="254">
        <v>4</v>
      </c>
      <c r="K172" s="254" t="s">
        <v>246</v>
      </c>
    </row>
    <row r="173" spans="2:11" ht="15.75">
      <c r="B173" s="208" t="s">
        <v>1055</v>
      </c>
      <c r="C173" s="208"/>
      <c r="D173" s="208"/>
      <c r="E173" s="208"/>
      <c r="F173" s="256" t="s">
        <v>1056</v>
      </c>
      <c r="G173" s="256"/>
      <c r="H173" s="256"/>
      <c r="I173" s="257"/>
      <c r="J173" s="257" t="s">
        <v>1057</v>
      </c>
      <c r="K173" s="257"/>
    </row>
    <row r="174" spans="2:11" ht="15.75">
      <c r="B174" s="258" t="s">
        <v>1058</v>
      </c>
      <c r="C174" s="258"/>
      <c r="D174" s="485"/>
      <c r="E174" s="486"/>
      <c r="F174" s="256" t="s">
        <v>1058</v>
      </c>
      <c r="G174" s="361"/>
      <c r="H174" s="363"/>
      <c r="I174" s="256" t="s">
        <v>1058</v>
      </c>
      <c r="J174" s="361"/>
      <c r="K174" s="363"/>
    </row>
    <row r="175" spans="2:11" ht="15.75">
      <c r="B175" s="258" t="s">
        <v>1059</v>
      </c>
      <c r="C175" s="485"/>
      <c r="D175" s="487"/>
      <c r="E175" s="486"/>
      <c r="F175" s="256" t="s">
        <v>1059</v>
      </c>
      <c r="G175" s="361"/>
      <c r="H175" s="363"/>
      <c r="I175" s="256" t="s">
        <v>1059</v>
      </c>
      <c r="J175" s="361"/>
      <c r="K175" s="363"/>
    </row>
    <row r="176" spans="2:11" ht="15.75">
      <c r="B176" s="258" t="s">
        <v>1060</v>
      </c>
      <c r="C176" s="258"/>
      <c r="D176" s="485"/>
      <c r="E176" s="486"/>
      <c r="F176" s="256" t="s">
        <v>1060</v>
      </c>
      <c r="G176" s="361"/>
      <c r="H176" s="363"/>
      <c r="I176" s="256" t="s">
        <v>1060</v>
      </c>
      <c r="J176" s="361"/>
      <c r="K176" s="363"/>
    </row>
    <row r="178" spans="2:11" ht="18.75">
      <c r="B178" s="285" t="s">
        <v>1032</v>
      </c>
      <c r="C178" s="285"/>
      <c r="D178" s="285" t="s">
        <v>1033</v>
      </c>
      <c r="E178" s="285"/>
      <c r="F178" s="285"/>
      <c r="G178" s="285"/>
      <c r="H178" s="285"/>
      <c r="I178" s="285"/>
      <c r="J178" s="285"/>
      <c r="K178" s="285"/>
    </row>
    <row r="179" spans="2:11" ht="18.75">
      <c r="B179" s="285" t="s">
        <v>1034</v>
      </c>
      <c r="C179" s="285"/>
      <c r="D179" s="285" t="s">
        <v>1035</v>
      </c>
      <c r="E179" s="285"/>
      <c r="F179" s="285"/>
      <c r="G179" s="285"/>
      <c r="H179" s="285"/>
      <c r="I179" s="285"/>
      <c r="J179" s="285"/>
      <c r="K179" s="285"/>
    </row>
    <row r="180" spans="2:11" ht="18.75">
      <c r="B180" s="285" t="s">
        <v>1036</v>
      </c>
      <c r="C180" s="285"/>
      <c r="D180" s="285" t="s">
        <v>1037</v>
      </c>
      <c r="E180" s="285"/>
      <c r="F180" s="285"/>
      <c r="G180" s="285"/>
      <c r="H180" s="285"/>
      <c r="I180" s="285"/>
      <c r="J180" s="285"/>
      <c r="K180" s="285"/>
    </row>
    <row r="181" spans="2:11" ht="18.75">
      <c r="B181" s="285" t="s">
        <v>1038</v>
      </c>
      <c r="C181" s="285"/>
      <c r="D181" s="285" t="s">
        <v>1039</v>
      </c>
      <c r="E181" s="285"/>
      <c r="F181" s="285"/>
      <c r="G181" s="285"/>
      <c r="H181" s="285"/>
      <c r="I181" s="285"/>
      <c r="J181" s="285"/>
      <c r="K181" s="285"/>
    </row>
    <row r="182" spans="2:11" ht="18.75">
      <c r="B182" s="285" t="s">
        <v>1040</v>
      </c>
      <c r="C182" s="285"/>
      <c r="D182" s="285" t="s">
        <v>1041</v>
      </c>
      <c r="E182" s="285"/>
      <c r="F182" s="285"/>
      <c r="G182" s="285"/>
      <c r="H182" s="285"/>
      <c r="I182" s="285"/>
      <c r="J182" s="285"/>
      <c r="K182" s="285"/>
    </row>
    <row r="183" spans="2:11" ht="18.75">
      <c r="B183" s="285" t="s">
        <v>1042</v>
      </c>
      <c r="C183" s="285"/>
      <c r="D183" s="285" t="s">
        <v>1595</v>
      </c>
      <c r="E183" s="285"/>
      <c r="F183" s="285"/>
      <c r="G183" s="285"/>
      <c r="H183" s="285"/>
      <c r="I183" s="285"/>
      <c r="J183" s="255" t="s">
        <v>1108</v>
      </c>
      <c r="K183" s="255"/>
    </row>
    <row r="184" spans="2:11" ht="30">
      <c r="B184" s="252" t="s">
        <v>1044</v>
      </c>
      <c r="C184" s="252" t="s">
        <v>69</v>
      </c>
      <c r="D184" s="252" t="s">
        <v>70</v>
      </c>
      <c r="E184" s="252" t="s">
        <v>1045</v>
      </c>
      <c r="F184" s="252" t="s">
        <v>1046</v>
      </c>
      <c r="G184" s="252" t="s">
        <v>1047</v>
      </c>
      <c r="H184" s="252" t="s">
        <v>1048</v>
      </c>
      <c r="I184" s="132" t="s">
        <v>1049</v>
      </c>
      <c r="J184" s="133" t="s">
        <v>56</v>
      </c>
      <c r="K184" s="252" t="s">
        <v>1050</v>
      </c>
    </row>
    <row r="185" spans="2:11">
      <c r="B185" s="262">
        <v>1</v>
      </c>
      <c r="C185" s="260" t="s">
        <v>873</v>
      </c>
      <c r="D185" s="260" t="s">
        <v>187</v>
      </c>
      <c r="E185" s="260">
        <v>63</v>
      </c>
      <c r="F185" s="262">
        <f>130+9.4</f>
        <v>139.4</v>
      </c>
      <c r="G185" s="261" t="s">
        <v>118</v>
      </c>
      <c r="H185" s="261">
        <v>3.5</v>
      </c>
      <c r="I185" s="262">
        <v>1</v>
      </c>
      <c r="J185" s="262">
        <v>4.5</v>
      </c>
      <c r="K185" s="262" t="s">
        <v>246</v>
      </c>
    </row>
    <row r="186" spans="2:11">
      <c r="B186" s="262">
        <f>1+B185</f>
        <v>2</v>
      </c>
      <c r="C186" s="260" t="s">
        <v>1598</v>
      </c>
      <c r="D186" s="260" t="s">
        <v>1599</v>
      </c>
      <c r="E186" s="260">
        <v>63</v>
      </c>
      <c r="F186" s="260">
        <v>55.3</v>
      </c>
      <c r="G186" s="261" t="s">
        <v>118</v>
      </c>
      <c r="H186" s="261">
        <v>3.5</v>
      </c>
      <c r="I186" s="262">
        <v>1</v>
      </c>
      <c r="J186" s="262">
        <v>4.5</v>
      </c>
      <c r="K186" s="262" t="s">
        <v>246</v>
      </c>
    </row>
    <row r="187" spans="2:11">
      <c r="B187" s="262">
        <f t="shared" ref="B187:B210" si="5">1+B186</f>
        <v>3</v>
      </c>
      <c r="C187" s="260" t="s">
        <v>875</v>
      </c>
      <c r="D187" s="260" t="s">
        <v>199</v>
      </c>
      <c r="E187" s="260">
        <v>63</v>
      </c>
      <c r="F187" s="260">
        <v>149.19999999999999</v>
      </c>
      <c r="G187" s="261" t="s">
        <v>118</v>
      </c>
      <c r="H187" s="261">
        <v>3.5</v>
      </c>
      <c r="I187" s="262">
        <v>1</v>
      </c>
      <c r="J187" s="262">
        <v>4.5</v>
      </c>
      <c r="K187" s="262" t="s">
        <v>246</v>
      </c>
    </row>
    <row r="188" spans="2:11">
      <c r="B188" s="262">
        <f t="shared" si="5"/>
        <v>4</v>
      </c>
      <c r="C188" s="260" t="s">
        <v>199</v>
      </c>
      <c r="D188" s="260" t="s">
        <v>177</v>
      </c>
      <c r="E188" s="260">
        <v>63</v>
      </c>
      <c r="F188" s="260">
        <v>67.3</v>
      </c>
      <c r="G188" s="261" t="s">
        <v>118</v>
      </c>
      <c r="H188" s="261">
        <v>3.5</v>
      </c>
      <c r="I188" s="262">
        <v>1</v>
      </c>
      <c r="J188" s="262">
        <v>4.5</v>
      </c>
      <c r="K188" s="262" t="s">
        <v>246</v>
      </c>
    </row>
    <row r="189" spans="2:11">
      <c r="B189" s="262">
        <f t="shared" si="5"/>
        <v>5</v>
      </c>
      <c r="C189" s="260" t="s">
        <v>177</v>
      </c>
      <c r="D189" s="260" t="s">
        <v>1107</v>
      </c>
      <c r="E189" s="260">
        <v>63</v>
      </c>
      <c r="F189" s="260">
        <v>50.9</v>
      </c>
      <c r="G189" s="261" t="s">
        <v>118</v>
      </c>
      <c r="H189" s="261">
        <v>3.5</v>
      </c>
      <c r="I189" s="262">
        <v>1</v>
      </c>
      <c r="J189" s="262">
        <v>4.5</v>
      </c>
      <c r="K189" s="262" t="s">
        <v>246</v>
      </c>
    </row>
    <row r="190" spans="2:11">
      <c r="B190" s="262">
        <f t="shared" si="5"/>
        <v>6</v>
      </c>
      <c r="C190" s="260" t="s">
        <v>177</v>
      </c>
      <c r="D190" s="260" t="s">
        <v>176</v>
      </c>
      <c r="E190" s="260">
        <v>110</v>
      </c>
      <c r="F190" s="260">
        <v>152.1</v>
      </c>
      <c r="G190" s="261" t="s">
        <v>118</v>
      </c>
      <c r="H190" s="261">
        <v>3.5</v>
      </c>
      <c r="I190" s="262">
        <v>1</v>
      </c>
      <c r="J190" s="262">
        <v>4.5</v>
      </c>
      <c r="K190" s="262" t="s">
        <v>246</v>
      </c>
    </row>
    <row r="191" spans="2:11">
      <c r="B191" s="262">
        <f t="shared" si="5"/>
        <v>7</v>
      </c>
      <c r="C191" s="260" t="s">
        <v>248</v>
      </c>
      <c r="D191" s="260" t="s">
        <v>167</v>
      </c>
      <c r="E191" s="260">
        <v>63</v>
      </c>
      <c r="F191" s="260">
        <v>20.3</v>
      </c>
      <c r="G191" s="261" t="s">
        <v>118</v>
      </c>
      <c r="H191" s="261">
        <v>3.5</v>
      </c>
      <c r="I191" s="262">
        <v>1</v>
      </c>
      <c r="J191" s="262">
        <v>4.5</v>
      </c>
      <c r="K191" s="262" t="s">
        <v>246</v>
      </c>
    </row>
    <row r="192" spans="2:11">
      <c r="B192" s="262">
        <f t="shared" si="5"/>
        <v>8</v>
      </c>
      <c r="C192" s="260" t="s">
        <v>167</v>
      </c>
      <c r="D192" s="260" t="s">
        <v>168</v>
      </c>
      <c r="E192" s="260">
        <v>63</v>
      </c>
      <c r="F192" s="260">
        <v>322.39999999999998</v>
      </c>
      <c r="G192" s="261" t="s">
        <v>118</v>
      </c>
      <c r="H192" s="261">
        <v>3.5</v>
      </c>
      <c r="I192" s="262">
        <v>1</v>
      </c>
      <c r="J192" s="262">
        <v>4.5</v>
      </c>
      <c r="K192" s="262" t="s">
        <v>246</v>
      </c>
    </row>
    <row r="193" spans="2:11">
      <c r="B193" s="262">
        <f t="shared" si="5"/>
        <v>9</v>
      </c>
      <c r="C193" s="260" t="s">
        <v>168</v>
      </c>
      <c r="D193" s="260" t="s">
        <v>1600</v>
      </c>
      <c r="E193" s="260">
        <v>63</v>
      </c>
      <c r="F193" s="260">
        <v>4.9000000000000004</v>
      </c>
      <c r="G193" s="261" t="s">
        <v>118</v>
      </c>
      <c r="H193" s="261">
        <v>3.5</v>
      </c>
      <c r="I193" s="262">
        <v>1</v>
      </c>
      <c r="J193" s="262">
        <v>4.5</v>
      </c>
      <c r="K193" s="262" t="s">
        <v>246</v>
      </c>
    </row>
    <row r="194" spans="2:11">
      <c r="B194" s="262">
        <f t="shared" si="5"/>
        <v>10</v>
      </c>
      <c r="C194" s="260" t="s">
        <v>168</v>
      </c>
      <c r="D194" s="260" t="s">
        <v>477</v>
      </c>
      <c r="E194" s="260">
        <v>63</v>
      </c>
      <c r="F194" s="260">
        <v>355</v>
      </c>
      <c r="G194" s="261" t="s">
        <v>118</v>
      </c>
      <c r="H194" s="261">
        <v>3.5</v>
      </c>
      <c r="I194" s="262">
        <v>1</v>
      </c>
      <c r="J194" s="262">
        <v>4.5</v>
      </c>
      <c r="K194" s="262" t="s">
        <v>246</v>
      </c>
    </row>
    <row r="195" spans="2:11">
      <c r="B195" s="262">
        <f t="shared" si="5"/>
        <v>11</v>
      </c>
      <c r="C195" s="260" t="s">
        <v>477</v>
      </c>
      <c r="D195" s="260" t="s">
        <v>170</v>
      </c>
      <c r="E195" s="260">
        <v>63</v>
      </c>
      <c r="F195" s="260">
        <v>359</v>
      </c>
      <c r="G195" s="261" t="s">
        <v>118</v>
      </c>
      <c r="H195" s="261">
        <v>3.5</v>
      </c>
      <c r="I195" s="262">
        <v>1</v>
      </c>
      <c r="J195" s="262">
        <v>4.5</v>
      </c>
      <c r="K195" s="262" t="s">
        <v>246</v>
      </c>
    </row>
    <row r="196" spans="2:11">
      <c r="B196" s="262">
        <f t="shared" si="5"/>
        <v>12</v>
      </c>
      <c r="C196" s="260" t="s">
        <v>170</v>
      </c>
      <c r="D196" s="260" t="s">
        <v>249</v>
      </c>
      <c r="E196" s="260">
        <v>63</v>
      </c>
      <c r="F196" s="260">
        <v>51.4</v>
      </c>
      <c r="G196" s="261" t="s">
        <v>118</v>
      </c>
      <c r="H196" s="261">
        <v>3.5</v>
      </c>
      <c r="I196" s="262">
        <v>1</v>
      </c>
      <c r="J196" s="262">
        <v>4.5</v>
      </c>
      <c r="K196" s="262" t="s">
        <v>246</v>
      </c>
    </row>
    <row r="197" spans="2:11">
      <c r="B197" s="262">
        <f t="shared" si="5"/>
        <v>13</v>
      </c>
      <c r="C197" s="260" t="s">
        <v>249</v>
      </c>
      <c r="D197" s="260" t="s">
        <v>268</v>
      </c>
      <c r="E197" s="260">
        <v>63</v>
      </c>
      <c r="F197" s="260">
        <v>380</v>
      </c>
      <c r="G197" s="261" t="s">
        <v>118</v>
      </c>
      <c r="H197" s="261">
        <v>3.5</v>
      </c>
      <c r="I197" s="262">
        <v>1</v>
      </c>
      <c r="J197" s="262">
        <v>4.5</v>
      </c>
      <c r="K197" s="262" t="s">
        <v>246</v>
      </c>
    </row>
    <row r="198" spans="2:11">
      <c r="B198" s="262">
        <f t="shared" si="5"/>
        <v>14</v>
      </c>
      <c r="C198" s="260" t="s">
        <v>268</v>
      </c>
      <c r="D198" s="260" t="s">
        <v>846</v>
      </c>
      <c r="E198" s="260">
        <v>63</v>
      </c>
      <c r="F198" s="260">
        <v>129.1</v>
      </c>
      <c r="G198" s="261" t="s">
        <v>118</v>
      </c>
      <c r="H198" s="261">
        <v>3.5</v>
      </c>
      <c r="I198" s="262">
        <v>1</v>
      </c>
      <c r="J198" s="262">
        <v>4.5</v>
      </c>
      <c r="K198" s="262" t="s">
        <v>246</v>
      </c>
    </row>
    <row r="199" spans="2:11">
      <c r="B199" s="262">
        <f t="shared" si="5"/>
        <v>15</v>
      </c>
      <c r="C199" s="260" t="s">
        <v>268</v>
      </c>
      <c r="D199" s="260" t="s">
        <v>475</v>
      </c>
      <c r="E199" s="260">
        <v>63</v>
      </c>
      <c r="F199" s="260">
        <v>134.1</v>
      </c>
      <c r="G199" s="261" t="s">
        <v>118</v>
      </c>
      <c r="H199" s="261">
        <v>3.5</v>
      </c>
      <c r="I199" s="262">
        <v>1</v>
      </c>
      <c r="J199" s="262">
        <v>4.5</v>
      </c>
      <c r="K199" s="262" t="s">
        <v>246</v>
      </c>
    </row>
    <row r="200" spans="2:11">
      <c r="B200" s="262">
        <f t="shared" si="5"/>
        <v>16</v>
      </c>
      <c r="C200" s="260" t="s">
        <v>475</v>
      </c>
      <c r="D200" s="260" t="s">
        <v>258</v>
      </c>
      <c r="E200" s="260">
        <v>63</v>
      </c>
      <c r="F200" s="260">
        <v>65.099999999999994</v>
      </c>
      <c r="G200" s="261" t="s">
        <v>118</v>
      </c>
      <c r="H200" s="261">
        <v>3.5</v>
      </c>
      <c r="I200" s="262">
        <v>1</v>
      </c>
      <c r="J200" s="262">
        <v>4.5</v>
      </c>
      <c r="K200" s="262" t="s">
        <v>246</v>
      </c>
    </row>
    <row r="201" spans="2:11">
      <c r="B201" s="262">
        <f t="shared" si="5"/>
        <v>17</v>
      </c>
      <c r="C201" s="260" t="s">
        <v>258</v>
      </c>
      <c r="D201" s="260" t="s">
        <v>839</v>
      </c>
      <c r="E201" s="260">
        <v>63</v>
      </c>
      <c r="F201" s="260">
        <v>39.6</v>
      </c>
      <c r="G201" s="261" t="s">
        <v>118</v>
      </c>
      <c r="H201" s="261">
        <v>3.5</v>
      </c>
      <c r="I201" s="262">
        <v>1</v>
      </c>
      <c r="J201" s="262">
        <v>4.5</v>
      </c>
      <c r="K201" s="262" t="s">
        <v>246</v>
      </c>
    </row>
    <row r="202" spans="2:11">
      <c r="B202" s="262">
        <f t="shared" si="5"/>
        <v>18</v>
      </c>
      <c r="C202" s="260" t="s">
        <v>258</v>
      </c>
      <c r="D202" s="260" t="s">
        <v>165</v>
      </c>
      <c r="E202" s="260">
        <v>63</v>
      </c>
      <c r="F202" s="260">
        <v>275.10000000000002</v>
      </c>
      <c r="G202" s="261" t="s">
        <v>118</v>
      </c>
      <c r="H202" s="261">
        <v>3.5</v>
      </c>
      <c r="I202" s="262">
        <v>1</v>
      </c>
      <c r="J202" s="262">
        <v>4.5</v>
      </c>
      <c r="K202" s="262" t="s">
        <v>246</v>
      </c>
    </row>
    <row r="203" spans="2:11">
      <c r="B203" s="262">
        <f t="shared" si="5"/>
        <v>19</v>
      </c>
      <c r="C203" s="260" t="s">
        <v>165</v>
      </c>
      <c r="D203" s="260" t="s">
        <v>202</v>
      </c>
      <c r="E203" s="260">
        <v>63</v>
      </c>
      <c r="F203" s="260">
        <v>262.3</v>
      </c>
      <c r="G203" s="261" t="s">
        <v>118</v>
      </c>
      <c r="H203" s="261">
        <v>3.5</v>
      </c>
      <c r="I203" s="262">
        <v>1</v>
      </c>
      <c r="J203" s="262">
        <v>4.5</v>
      </c>
      <c r="K203" s="262" t="s">
        <v>246</v>
      </c>
    </row>
    <row r="204" spans="2:11">
      <c r="B204" s="262">
        <f t="shared" si="5"/>
        <v>20</v>
      </c>
      <c r="C204" s="260" t="s">
        <v>202</v>
      </c>
      <c r="D204" s="260" t="s">
        <v>465</v>
      </c>
      <c r="E204" s="260">
        <v>63</v>
      </c>
      <c r="F204" s="260">
        <v>92</v>
      </c>
      <c r="G204" s="261" t="s">
        <v>118</v>
      </c>
      <c r="H204" s="261">
        <v>3.5</v>
      </c>
      <c r="I204" s="262">
        <v>1</v>
      </c>
      <c r="J204" s="262">
        <v>4.5</v>
      </c>
      <c r="K204" s="262" t="s">
        <v>246</v>
      </c>
    </row>
    <row r="205" spans="2:11">
      <c r="B205" s="262">
        <f t="shared" si="5"/>
        <v>21</v>
      </c>
      <c r="C205" s="260" t="s">
        <v>165</v>
      </c>
      <c r="D205" s="260" t="s">
        <v>926</v>
      </c>
      <c r="E205" s="260">
        <v>63</v>
      </c>
      <c r="F205" s="260">
        <v>132</v>
      </c>
      <c r="G205" s="261" t="s">
        <v>118</v>
      </c>
      <c r="H205" s="261">
        <v>3.5</v>
      </c>
      <c r="I205" s="262">
        <v>1</v>
      </c>
      <c r="J205" s="262">
        <v>4.5</v>
      </c>
      <c r="K205" s="262" t="s">
        <v>246</v>
      </c>
    </row>
    <row r="206" spans="2:11">
      <c r="B206" s="262">
        <f t="shared" si="5"/>
        <v>22</v>
      </c>
      <c r="C206" s="260" t="s">
        <v>926</v>
      </c>
      <c r="D206" s="260" t="s">
        <v>265</v>
      </c>
      <c r="E206" s="260">
        <v>63</v>
      </c>
      <c r="F206" s="260">
        <v>10</v>
      </c>
      <c r="G206" s="261" t="s">
        <v>118</v>
      </c>
      <c r="H206" s="261">
        <v>3.5</v>
      </c>
      <c r="I206" s="262">
        <v>1</v>
      </c>
      <c r="J206" s="262">
        <v>4.5</v>
      </c>
      <c r="K206" s="262" t="s">
        <v>246</v>
      </c>
    </row>
    <row r="207" spans="2:11">
      <c r="B207" s="262">
        <f t="shared" si="5"/>
        <v>23</v>
      </c>
      <c r="C207" s="260" t="s">
        <v>926</v>
      </c>
      <c r="D207" s="260" t="s">
        <v>228</v>
      </c>
      <c r="E207" s="260">
        <v>63</v>
      </c>
      <c r="F207" s="260">
        <v>45</v>
      </c>
      <c r="G207" s="261" t="s">
        <v>118</v>
      </c>
      <c r="H207" s="261">
        <v>3.5</v>
      </c>
      <c r="I207" s="262">
        <v>1</v>
      </c>
      <c r="J207" s="262">
        <v>4.5</v>
      </c>
      <c r="K207" s="262" t="s">
        <v>246</v>
      </c>
    </row>
    <row r="208" spans="2:11">
      <c r="B208" s="262">
        <f t="shared" si="5"/>
        <v>24</v>
      </c>
      <c r="C208" s="260" t="s">
        <v>265</v>
      </c>
      <c r="D208" s="260" t="s">
        <v>253</v>
      </c>
      <c r="E208" s="260">
        <v>63</v>
      </c>
      <c r="F208" s="260">
        <v>39</v>
      </c>
      <c r="G208" s="261" t="s">
        <v>118</v>
      </c>
      <c r="H208" s="261">
        <v>3.5</v>
      </c>
      <c r="I208" s="262">
        <v>1</v>
      </c>
      <c r="J208" s="262">
        <v>4.5</v>
      </c>
      <c r="K208" s="262" t="s">
        <v>246</v>
      </c>
    </row>
    <row r="209" spans="2:11">
      <c r="B209" s="262">
        <f t="shared" si="5"/>
        <v>25</v>
      </c>
      <c r="C209" s="260" t="s">
        <v>265</v>
      </c>
      <c r="D209" s="260" t="s">
        <v>185</v>
      </c>
      <c r="E209" s="260">
        <v>63</v>
      </c>
      <c r="F209" s="260">
        <v>81</v>
      </c>
      <c r="G209" s="261" t="s">
        <v>118</v>
      </c>
      <c r="H209" s="261">
        <v>3.5</v>
      </c>
      <c r="I209" s="262">
        <v>1</v>
      </c>
      <c r="J209" s="262">
        <v>4.5</v>
      </c>
      <c r="K209" s="262" t="s">
        <v>246</v>
      </c>
    </row>
    <row r="210" spans="2:11">
      <c r="B210" s="262">
        <f t="shared" si="5"/>
        <v>26</v>
      </c>
      <c r="C210" s="260" t="s">
        <v>475</v>
      </c>
      <c r="D210" s="260" t="s">
        <v>851</v>
      </c>
      <c r="E210" s="260">
        <v>63</v>
      </c>
      <c r="F210" s="262">
        <f>126+20</f>
        <v>146</v>
      </c>
      <c r="G210" s="261" t="s">
        <v>118</v>
      </c>
      <c r="H210" s="261">
        <v>3.5</v>
      </c>
      <c r="I210" s="262">
        <v>1</v>
      </c>
      <c r="J210" s="262">
        <v>4.5</v>
      </c>
      <c r="K210" s="262" t="s">
        <v>246</v>
      </c>
    </row>
    <row r="211" spans="2:11" ht="15.75">
      <c r="B211" s="208" t="s">
        <v>1055</v>
      </c>
      <c r="C211" s="208"/>
      <c r="D211" s="208"/>
      <c r="E211" s="208"/>
      <c r="F211" s="263" t="s">
        <v>1056</v>
      </c>
      <c r="G211" s="263"/>
      <c r="H211" s="263"/>
      <c r="I211" s="262"/>
      <c r="J211" s="262" t="s">
        <v>1057</v>
      </c>
      <c r="K211" s="262"/>
    </row>
    <row r="212" spans="2:11" ht="15.75">
      <c r="B212" s="265" t="s">
        <v>1058</v>
      </c>
      <c r="C212" s="265"/>
      <c r="D212" s="485"/>
      <c r="E212" s="486"/>
      <c r="F212" s="263" t="s">
        <v>1058</v>
      </c>
      <c r="G212" s="361"/>
      <c r="H212" s="363"/>
      <c r="I212" s="263" t="s">
        <v>1058</v>
      </c>
      <c r="J212" s="361"/>
      <c r="K212" s="363"/>
    </row>
    <row r="213" spans="2:11" ht="15.75">
      <c r="B213" s="265" t="s">
        <v>1059</v>
      </c>
      <c r="C213" s="485"/>
      <c r="D213" s="487"/>
      <c r="E213" s="486"/>
      <c r="F213" s="263" t="s">
        <v>1059</v>
      </c>
      <c r="G213" s="361"/>
      <c r="H213" s="363"/>
      <c r="I213" s="263" t="s">
        <v>1059</v>
      </c>
      <c r="J213" s="361"/>
      <c r="K213" s="363"/>
    </row>
    <row r="214" spans="2:11" ht="15.75">
      <c r="B214" s="265" t="s">
        <v>1060</v>
      </c>
      <c r="C214" s="265"/>
      <c r="D214" s="485"/>
      <c r="E214" s="486"/>
      <c r="F214" s="263" t="s">
        <v>1060</v>
      </c>
      <c r="G214" s="361"/>
      <c r="H214" s="363"/>
      <c r="I214" s="263" t="s">
        <v>1060</v>
      </c>
      <c r="J214" s="361"/>
      <c r="K214" s="363"/>
    </row>
  </sheetData>
  <mergeCells count="126">
    <mergeCell ref="D212:E212"/>
    <mergeCell ref="G212:H212"/>
    <mergeCell ref="J212:K212"/>
    <mergeCell ref="C213:E213"/>
    <mergeCell ref="G213:H213"/>
    <mergeCell ref="J213:K213"/>
    <mergeCell ref="D214:E214"/>
    <mergeCell ref="G214:H214"/>
    <mergeCell ref="J214:K214"/>
    <mergeCell ref="B120:C120"/>
    <mergeCell ref="D120:K120"/>
    <mergeCell ref="B121:C121"/>
    <mergeCell ref="D121:K121"/>
    <mergeCell ref="B122:C122"/>
    <mergeCell ref="D122:K122"/>
    <mergeCell ref="D148:E148"/>
    <mergeCell ref="G148:H148"/>
    <mergeCell ref="J148:K148"/>
    <mergeCell ref="B123:C123"/>
    <mergeCell ref="D123:I123"/>
    <mergeCell ref="D146:E146"/>
    <mergeCell ref="G146:H146"/>
    <mergeCell ref="J146:K146"/>
    <mergeCell ref="C147:E147"/>
    <mergeCell ref="G147:H147"/>
    <mergeCell ref="J147:K147"/>
    <mergeCell ref="B82:C82"/>
    <mergeCell ref="D82:K82"/>
    <mergeCell ref="B83:C83"/>
    <mergeCell ref="D83:K83"/>
    <mergeCell ref="B84:C84"/>
    <mergeCell ref="D84:K84"/>
    <mergeCell ref="B119:C119"/>
    <mergeCell ref="D119:K119"/>
    <mergeCell ref="B85:C85"/>
    <mergeCell ref="D85:I85"/>
    <mergeCell ref="D114:E114"/>
    <mergeCell ref="G114:H114"/>
    <mergeCell ref="J114:K114"/>
    <mergeCell ref="C115:E115"/>
    <mergeCell ref="G115:H115"/>
    <mergeCell ref="J115:K115"/>
    <mergeCell ref="D116:E116"/>
    <mergeCell ref="G116:H116"/>
    <mergeCell ref="J116:K116"/>
    <mergeCell ref="B118:C118"/>
    <mergeCell ref="D118:K118"/>
    <mergeCell ref="B51:C51"/>
    <mergeCell ref="D51:K51"/>
    <mergeCell ref="B52:C52"/>
    <mergeCell ref="D52:K52"/>
    <mergeCell ref="B53:C53"/>
    <mergeCell ref="D53:I53"/>
    <mergeCell ref="B81:C81"/>
    <mergeCell ref="D81:K81"/>
    <mergeCell ref="D76:E76"/>
    <mergeCell ref="G76:H76"/>
    <mergeCell ref="J76:K76"/>
    <mergeCell ref="C77:E77"/>
    <mergeCell ref="G77:H77"/>
    <mergeCell ref="J77:K77"/>
    <mergeCell ref="D78:E78"/>
    <mergeCell ref="G78:H78"/>
    <mergeCell ref="J78:K78"/>
    <mergeCell ref="B80:C80"/>
    <mergeCell ref="D80:K80"/>
    <mergeCell ref="B8:C8"/>
    <mergeCell ref="D8:I8"/>
    <mergeCell ref="B50:C50"/>
    <mergeCell ref="D50:K50"/>
    <mergeCell ref="C45:E45"/>
    <mergeCell ref="D44:E44"/>
    <mergeCell ref="D46:E46"/>
    <mergeCell ref="G44:H44"/>
    <mergeCell ref="G45:H45"/>
    <mergeCell ref="G46:H46"/>
    <mergeCell ref="J44:K44"/>
    <mergeCell ref="J45:K45"/>
    <mergeCell ref="J46:K46"/>
    <mergeCell ref="B48:C48"/>
    <mergeCell ref="D48:K48"/>
    <mergeCell ref="B49:C49"/>
    <mergeCell ref="D49:K49"/>
    <mergeCell ref="B3:C3"/>
    <mergeCell ref="D3:K3"/>
    <mergeCell ref="B4:C4"/>
    <mergeCell ref="D4:K4"/>
    <mergeCell ref="B5:C5"/>
    <mergeCell ref="D5:K5"/>
    <mergeCell ref="B6:C6"/>
    <mergeCell ref="D6:K6"/>
    <mergeCell ref="B7:C7"/>
    <mergeCell ref="D7:K7"/>
    <mergeCell ref="B153:C153"/>
    <mergeCell ref="D153:K153"/>
    <mergeCell ref="B154:C154"/>
    <mergeCell ref="D154:K154"/>
    <mergeCell ref="B155:C155"/>
    <mergeCell ref="D155:I155"/>
    <mergeCell ref="B150:C150"/>
    <mergeCell ref="D150:K150"/>
    <mergeCell ref="B151:C151"/>
    <mergeCell ref="D151:K151"/>
    <mergeCell ref="B152:C152"/>
    <mergeCell ref="D152:K152"/>
    <mergeCell ref="D176:E176"/>
    <mergeCell ref="G176:H176"/>
    <mergeCell ref="J176:K176"/>
    <mergeCell ref="B178:C178"/>
    <mergeCell ref="D178:K178"/>
    <mergeCell ref="D174:E174"/>
    <mergeCell ref="G174:H174"/>
    <mergeCell ref="J174:K174"/>
    <mergeCell ref="C175:E175"/>
    <mergeCell ref="G175:H175"/>
    <mergeCell ref="J175:K175"/>
    <mergeCell ref="B182:C182"/>
    <mergeCell ref="D182:K182"/>
    <mergeCell ref="B183:C183"/>
    <mergeCell ref="D183:I183"/>
    <mergeCell ref="B179:C179"/>
    <mergeCell ref="D179:K179"/>
    <mergeCell ref="B180:C180"/>
    <mergeCell ref="D180:K180"/>
    <mergeCell ref="B181:C181"/>
    <mergeCell ref="D181:K18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5"/>
  <sheetViews>
    <sheetView topLeftCell="A124" workbookViewId="0">
      <selection activeCell="F159" sqref="F159:J159"/>
    </sheetView>
  </sheetViews>
  <sheetFormatPr defaultRowHeight="15"/>
  <cols>
    <col min="1" max="1" width="12.85546875" customWidth="1"/>
    <col min="2" max="2" width="18.85546875" customWidth="1"/>
    <col min="3" max="3" width="16.85546875" customWidth="1"/>
    <col min="4" max="4" width="15" customWidth="1"/>
    <col min="5" max="5" width="16.5703125" customWidth="1"/>
    <col min="6" max="6" width="20" customWidth="1"/>
    <col min="7" max="7" width="20.140625" customWidth="1"/>
    <col min="8" max="8" width="10.5703125" customWidth="1"/>
    <col min="9" max="9" width="15.42578125" customWidth="1"/>
    <col min="10" max="10" width="24.7109375" customWidth="1"/>
  </cols>
  <sheetData>
    <row r="1" spans="1:18" ht="18.75">
      <c r="A1" s="285" t="s">
        <v>1032</v>
      </c>
      <c r="B1" s="285"/>
      <c r="C1" s="285" t="s">
        <v>1033</v>
      </c>
      <c r="D1" s="285"/>
      <c r="E1" s="285"/>
      <c r="F1" s="285"/>
      <c r="G1" s="285"/>
      <c r="H1" s="285"/>
      <c r="I1" s="285"/>
      <c r="J1" s="285"/>
    </row>
    <row r="2" spans="1:18" ht="18.75">
      <c r="A2" s="285" t="s">
        <v>1034</v>
      </c>
      <c r="B2" s="285"/>
      <c r="C2" s="285" t="s">
        <v>1035</v>
      </c>
      <c r="D2" s="285"/>
      <c r="E2" s="285"/>
      <c r="F2" s="285"/>
      <c r="G2" s="285"/>
      <c r="H2" s="285"/>
      <c r="I2" s="285"/>
      <c r="J2" s="285"/>
    </row>
    <row r="3" spans="1:18" ht="18.75">
      <c r="A3" s="285" t="s">
        <v>1036</v>
      </c>
      <c r="B3" s="285"/>
      <c r="C3" s="285" t="s">
        <v>1037</v>
      </c>
      <c r="D3" s="285"/>
      <c r="E3" s="285"/>
      <c r="F3" s="285"/>
      <c r="G3" s="285"/>
      <c r="H3" s="285"/>
      <c r="I3" s="285"/>
      <c r="J3" s="285"/>
    </row>
    <row r="4" spans="1:18" ht="18.75">
      <c r="A4" s="285" t="s">
        <v>1038</v>
      </c>
      <c r="B4" s="285"/>
      <c r="C4" s="285" t="s">
        <v>1039</v>
      </c>
      <c r="D4" s="285"/>
      <c r="E4" s="285"/>
      <c r="F4" s="285"/>
      <c r="G4" s="285"/>
      <c r="H4" s="285"/>
      <c r="I4" s="285"/>
      <c r="J4" s="285"/>
    </row>
    <row r="5" spans="1:18" ht="18.75">
      <c r="A5" s="285" t="s">
        <v>1040</v>
      </c>
      <c r="B5" s="285"/>
      <c r="C5" s="285" t="s">
        <v>1041</v>
      </c>
      <c r="D5" s="285"/>
      <c r="E5" s="285"/>
      <c r="F5" s="285"/>
      <c r="G5" s="285"/>
      <c r="H5" s="285"/>
      <c r="I5" s="285"/>
      <c r="J5" s="285"/>
    </row>
    <row r="6" spans="1:18" ht="18.75">
      <c r="A6" s="285" t="s">
        <v>1042</v>
      </c>
      <c r="B6" s="285"/>
      <c r="C6" s="285" t="s">
        <v>1199</v>
      </c>
      <c r="D6" s="285"/>
      <c r="E6" s="285"/>
      <c r="F6" s="285"/>
      <c r="G6" s="285"/>
      <c r="H6" s="285"/>
      <c r="I6" s="168" t="s">
        <v>1108</v>
      </c>
      <c r="J6" s="168"/>
    </row>
    <row r="7" spans="1:18" ht="45">
      <c r="A7" s="165" t="s">
        <v>1044</v>
      </c>
      <c r="B7" s="165" t="s">
        <v>69</v>
      </c>
      <c r="C7" s="165" t="s">
        <v>70</v>
      </c>
      <c r="D7" s="165" t="s">
        <v>1045</v>
      </c>
      <c r="E7" s="165" t="s">
        <v>1046</v>
      </c>
      <c r="F7" s="165" t="s">
        <v>1047</v>
      </c>
      <c r="G7" s="165" t="s">
        <v>1048</v>
      </c>
      <c r="H7" s="132" t="s">
        <v>1049</v>
      </c>
      <c r="I7" s="133" t="s">
        <v>56</v>
      </c>
      <c r="J7" s="165" t="s">
        <v>1050</v>
      </c>
    </row>
    <row r="8" spans="1:18" ht="15.75">
      <c r="A8" s="169">
        <v>1</v>
      </c>
      <c r="B8" s="42" t="s">
        <v>299</v>
      </c>
      <c r="C8" s="42" t="s">
        <v>317</v>
      </c>
      <c r="D8" s="42">
        <v>140</v>
      </c>
      <c r="E8" s="42">
        <v>105</v>
      </c>
      <c r="F8" s="169">
        <v>6</v>
      </c>
      <c r="G8" s="169">
        <v>3</v>
      </c>
      <c r="H8" s="169">
        <v>1</v>
      </c>
      <c r="I8" s="169">
        <v>4</v>
      </c>
      <c r="J8" s="169" t="s">
        <v>1053</v>
      </c>
      <c r="M8" s="152"/>
      <c r="N8" s="163"/>
      <c r="O8" s="163"/>
      <c r="P8" s="163"/>
      <c r="Q8" s="163"/>
      <c r="R8" s="180"/>
    </row>
    <row r="9" spans="1:18" ht="15.75">
      <c r="A9" s="169">
        <f>1+A8</f>
        <v>2</v>
      </c>
      <c r="B9" s="42" t="s">
        <v>317</v>
      </c>
      <c r="C9" s="42" t="s">
        <v>612</v>
      </c>
      <c r="D9" s="42">
        <v>140</v>
      </c>
      <c r="E9" s="42">
        <v>18</v>
      </c>
      <c r="F9" s="169">
        <v>6</v>
      </c>
      <c r="G9" s="169">
        <v>3</v>
      </c>
      <c r="H9" s="169">
        <v>1</v>
      </c>
      <c r="I9" s="169">
        <v>4</v>
      </c>
      <c r="J9" s="169" t="s">
        <v>1053</v>
      </c>
      <c r="M9" s="152"/>
      <c r="N9" s="163"/>
      <c r="O9" s="163"/>
      <c r="P9" s="163"/>
      <c r="Q9" s="163"/>
      <c r="R9" s="152"/>
    </row>
    <row r="10" spans="1:18" ht="15.75">
      <c r="A10" s="169">
        <f t="shared" ref="A10:A42" si="0">1+A9</f>
        <v>3</v>
      </c>
      <c r="B10" s="42" t="s">
        <v>612</v>
      </c>
      <c r="C10" s="42" t="s">
        <v>1198</v>
      </c>
      <c r="D10" s="42">
        <v>140</v>
      </c>
      <c r="E10" s="42">
        <v>42</v>
      </c>
      <c r="F10" s="169">
        <v>6</v>
      </c>
      <c r="G10" s="169">
        <v>3</v>
      </c>
      <c r="H10" s="169">
        <v>1</v>
      </c>
      <c r="I10" s="169">
        <v>4</v>
      </c>
      <c r="J10" s="169" t="s">
        <v>1053</v>
      </c>
      <c r="M10" s="152"/>
      <c r="N10" s="163"/>
      <c r="O10" s="163"/>
      <c r="P10" s="163"/>
      <c r="Q10" s="163"/>
      <c r="R10" s="152"/>
    </row>
    <row r="11" spans="1:18" ht="15.75">
      <c r="A11" s="169">
        <f t="shared" si="0"/>
        <v>4</v>
      </c>
      <c r="B11" s="42" t="s">
        <v>1198</v>
      </c>
      <c r="C11" s="42" t="s">
        <v>595</v>
      </c>
      <c r="D11" s="42">
        <v>140</v>
      </c>
      <c r="E11" s="42">
        <v>7</v>
      </c>
      <c r="F11" s="169">
        <v>6</v>
      </c>
      <c r="G11" s="169">
        <v>3</v>
      </c>
      <c r="H11" s="169">
        <v>1</v>
      </c>
      <c r="I11" s="169">
        <v>4</v>
      </c>
      <c r="J11" s="169" t="s">
        <v>1053</v>
      </c>
      <c r="M11" s="152"/>
      <c r="N11" s="163"/>
      <c r="O11" s="163"/>
      <c r="P11" s="163"/>
      <c r="Q11" s="163"/>
      <c r="R11" s="152"/>
    </row>
    <row r="12" spans="1:18" ht="15.75">
      <c r="A12" s="169">
        <f t="shared" si="0"/>
        <v>5</v>
      </c>
      <c r="B12" s="42" t="s">
        <v>595</v>
      </c>
      <c r="C12" s="42" t="s">
        <v>324</v>
      </c>
      <c r="D12" s="42">
        <v>140</v>
      </c>
      <c r="E12" s="42">
        <v>78</v>
      </c>
      <c r="F12" s="169">
        <v>6</v>
      </c>
      <c r="G12" s="169">
        <v>3</v>
      </c>
      <c r="H12" s="169">
        <v>1</v>
      </c>
      <c r="I12" s="169">
        <v>4</v>
      </c>
      <c r="J12" s="169" t="s">
        <v>1053</v>
      </c>
      <c r="M12" s="152"/>
      <c r="N12" s="163"/>
      <c r="O12" s="163"/>
      <c r="P12" s="163"/>
      <c r="Q12" s="163"/>
      <c r="R12" s="152"/>
    </row>
    <row r="13" spans="1:18" ht="15.75">
      <c r="A13" s="169">
        <f t="shared" si="0"/>
        <v>6</v>
      </c>
      <c r="B13" s="42" t="s">
        <v>324</v>
      </c>
      <c r="C13" s="42" t="s">
        <v>302</v>
      </c>
      <c r="D13" s="42">
        <v>140</v>
      </c>
      <c r="E13" s="42">
        <v>88</v>
      </c>
      <c r="F13" s="169">
        <v>6</v>
      </c>
      <c r="G13" s="169">
        <v>3</v>
      </c>
      <c r="H13" s="169">
        <v>1</v>
      </c>
      <c r="I13" s="169">
        <v>4</v>
      </c>
      <c r="J13" s="169" t="s">
        <v>1053</v>
      </c>
      <c r="M13" s="152"/>
      <c r="N13" s="163"/>
      <c r="O13" s="163"/>
      <c r="P13" s="163"/>
      <c r="Q13" s="163"/>
      <c r="R13" s="152"/>
    </row>
    <row r="14" spans="1:18" ht="15.75">
      <c r="A14" s="169">
        <f t="shared" si="0"/>
        <v>7</v>
      </c>
      <c r="B14" s="42" t="s">
        <v>302</v>
      </c>
      <c r="C14" s="42" t="s">
        <v>407</v>
      </c>
      <c r="D14" s="42">
        <v>140</v>
      </c>
      <c r="E14" s="42">
        <v>18</v>
      </c>
      <c r="F14" s="169">
        <v>6</v>
      </c>
      <c r="G14" s="169">
        <v>3</v>
      </c>
      <c r="H14" s="169">
        <v>1</v>
      </c>
      <c r="I14" s="169">
        <v>4</v>
      </c>
      <c r="J14" s="169" t="s">
        <v>1053</v>
      </c>
      <c r="M14" s="152"/>
      <c r="N14" s="163"/>
      <c r="O14" s="163"/>
      <c r="P14" s="163"/>
      <c r="Q14" s="163"/>
      <c r="R14" s="152"/>
    </row>
    <row r="15" spans="1:18" ht="15.75">
      <c r="A15" s="169">
        <f t="shared" si="0"/>
        <v>8</v>
      </c>
      <c r="B15" s="42" t="s">
        <v>407</v>
      </c>
      <c r="C15" s="42" t="s">
        <v>351</v>
      </c>
      <c r="D15" s="42">
        <v>140</v>
      </c>
      <c r="E15" s="42">
        <v>77</v>
      </c>
      <c r="F15" s="169">
        <v>6</v>
      </c>
      <c r="G15" s="169">
        <v>3</v>
      </c>
      <c r="H15" s="169">
        <v>1</v>
      </c>
      <c r="I15" s="169">
        <v>4</v>
      </c>
      <c r="J15" s="169" t="s">
        <v>1053</v>
      </c>
      <c r="M15" s="152"/>
      <c r="N15" s="163"/>
      <c r="O15" s="163"/>
      <c r="P15" s="163"/>
      <c r="Q15" s="163"/>
      <c r="R15" s="152"/>
    </row>
    <row r="16" spans="1:18" ht="15.75">
      <c r="A16" s="169">
        <f t="shared" si="0"/>
        <v>9</v>
      </c>
      <c r="B16" s="42" t="s">
        <v>72</v>
      </c>
      <c r="C16" s="42" t="s">
        <v>73</v>
      </c>
      <c r="D16" s="42">
        <v>140</v>
      </c>
      <c r="E16" s="42">
        <v>515</v>
      </c>
      <c r="F16" s="169">
        <v>6</v>
      </c>
      <c r="G16" s="169">
        <v>3</v>
      </c>
      <c r="H16" s="169">
        <v>1</v>
      </c>
      <c r="I16" s="169">
        <v>4</v>
      </c>
      <c r="J16" s="169" t="s">
        <v>1053</v>
      </c>
      <c r="M16" s="152"/>
      <c r="N16" s="163"/>
      <c r="O16" s="163"/>
      <c r="P16" s="163"/>
      <c r="Q16" s="163"/>
      <c r="R16" s="152"/>
    </row>
    <row r="17" spans="1:18" ht="15.75">
      <c r="A17" s="169">
        <f t="shared" si="0"/>
        <v>10</v>
      </c>
      <c r="B17" s="42" t="s">
        <v>73</v>
      </c>
      <c r="C17" s="42" t="s">
        <v>74</v>
      </c>
      <c r="D17" s="42">
        <v>140</v>
      </c>
      <c r="E17" s="42">
        <v>260</v>
      </c>
      <c r="F17" s="169">
        <v>6</v>
      </c>
      <c r="G17" s="169">
        <v>3</v>
      </c>
      <c r="H17" s="169">
        <v>1</v>
      </c>
      <c r="I17" s="169">
        <v>4</v>
      </c>
      <c r="J17" s="169" t="s">
        <v>1053</v>
      </c>
      <c r="M17" s="152"/>
      <c r="N17" s="163"/>
      <c r="O17" s="163"/>
      <c r="P17" s="163"/>
      <c r="Q17" s="163"/>
      <c r="R17" s="152"/>
    </row>
    <row r="18" spans="1:18" ht="15.75">
      <c r="A18" s="169">
        <f t="shared" si="0"/>
        <v>11</v>
      </c>
      <c r="B18" s="42" t="s">
        <v>74</v>
      </c>
      <c r="C18" s="42" t="s">
        <v>75</v>
      </c>
      <c r="D18" s="42">
        <v>140</v>
      </c>
      <c r="E18" s="42">
        <v>641</v>
      </c>
      <c r="F18" s="169">
        <v>6</v>
      </c>
      <c r="G18" s="169">
        <v>3</v>
      </c>
      <c r="H18" s="169">
        <v>1</v>
      </c>
      <c r="I18" s="169">
        <v>4</v>
      </c>
      <c r="J18" s="169" t="s">
        <v>1053</v>
      </c>
      <c r="M18" s="152"/>
      <c r="N18" s="163"/>
      <c r="O18" s="163"/>
      <c r="P18" s="163"/>
      <c r="Q18" s="163"/>
      <c r="R18" s="152"/>
    </row>
    <row r="19" spans="1:18" ht="15.75">
      <c r="A19" s="169">
        <f t="shared" si="0"/>
        <v>12</v>
      </c>
      <c r="B19" s="42" t="s">
        <v>77</v>
      </c>
      <c r="C19" s="42" t="s">
        <v>348</v>
      </c>
      <c r="D19" s="42">
        <v>140</v>
      </c>
      <c r="E19" s="42">
        <v>92</v>
      </c>
      <c r="F19" s="169">
        <v>6</v>
      </c>
      <c r="G19" s="169">
        <v>3</v>
      </c>
      <c r="H19" s="169">
        <v>1</v>
      </c>
      <c r="I19" s="169">
        <v>4</v>
      </c>
      <c r="J19" s="169" t="s">
        <v>1053</v>
      </c>
      <c r="M19" s="152"/>
      <c r="N19" s="163"/>
      <c r="O19" s="163"/>
      <c r="P19" s="163"/>
      <c r="Q19" s="163"/>
      <c r="R19" s="152"/>
    </row>
    <row r="20" spans="1:18" ht="15.75">
      <c r="A20" s="169">
        <f t="shared" si="0"/>
        <v>13</v>
      </c>
      <c r="B20" s="42" t="s">
        <v>348</v>
      </c>
      <c r="C20" s="42" t="s">
        <v>438</v>
      </c>
      <c r="D20" s="42">
        <v>140</v>
      </c>
      <c r="E20" s="42">
        <v>261</v>
      </c>
      <c r="F20" s="169">
        <v>6</v>
      </c>
      <c r="G20" s="169">
        <v>3</v>
      </c>
      <c r="H20" s="169">
        <v>1</v>
      </c>
      <c r="I20" s="169">
        <v>4</v>
      </c>
      <c r="J20" s="169" t="s">
        <v>1053</v>
      </c>
      <c r="M20" s="152"/>
      <c r="N20" s="163"/>
      <c r="O20" s="163"/>
      <c r="P20" s="163"/>
      <c r="Q20" s="163"/>
      <c r="R20" s="152"/>
    </row>
    <row r="21" spans="1:18" ht="15.75">
      <c r="A21" s="169">
        <f t="shared" si="0"/>
        <v>14</v>
      </c>
      <c r="B21" s="42" t="s">
        <v>438</v>
      </c>
      <c r="C21" s="42" t="s">
        <v>354</v>
      </c>
      <c r="D21" s="42">
        <v>140</v>
      </c>
      <c r="E21" s="42">
        <v>64</v>
      </c>
      <c r="F21" s="169">
        <v>6</v>
      </c>
      <c r="G21" s="169">
        <v>3</v>
      </c>
      <c r="H21" s="169">
        <v>1</v>
      </c>
      <c r="I21" s="169">
        <v>4</v>
      </c>
      <c r="J21" s="169" t="s">
        <v>1053</v>
      </c>
      <c r="M21" s="152"/>
      <c r="N21" s="163"/>
      <c r="O21" s="163"/>
      <c r="P21" s="163"/>
      <c r="Q21" s="163"/>
      <c r="R21" s="152"/>
    </row>
    <row r="22" spans="1:18" ht="15.75">
      <c r="A22" s="169">
        <f t="shared" si="0"/>
        <v>15</v>
      </c>
      <c r="B22" s="42">
        <v>102</v>
      </c>
      <c r="C22" s="42">
        <v>137</v>
      </c>
      <c r="D22" s="42">
        <v>140</v>
      </c>
      <c r="E22" s="42">
        <v>140</v>
      </c>
      <c r="F22" s="169">
        <v>6</v>
      </c>
      <c r="G22" s="169">
        <v>3</v>
      </c>
      <c r="H22" s="169">
        <v>1</v>
      </c>
      <c r="I22" s="169">
        <v>4</v>
      </c>
      <c r="J22" s="169" t="s">
        <v>1053</v>
      </c>
      <c r="M22" s="152"/>
      <c r="N22" s="163"/>
      <c r="O22" s="163"/>
      <c r="P22" s="163"/>
      <c r="Q22" s="163"/>
      <c r="R22" s="152"/>
    </row>
    <row r="23" spans="1:18" ht="15.75">
      <c r="A23" s="169">
        <f t="shared" si="0"/>
        <v>16</v>
      </c>
      <c r="B23" s="42">
        <v>137</v>
      </c>
      <c r="C23" s="42">
        <v>67</v>
      </c>
      <c r="D23" s="42">
        <v>140</v>
      </c>
      <c r="E23" s="42">
        <v>28</v>
      </c>
      <c r="F23" s="169">
        <v>6</v>
      </c>
      <c r="G23" s="169">
        <v>3</v>
      </c>
      <c r="H23" s="169">
        <v>1</v>
      </c>
      <c r="I23" s="169">
        <v>4</v>
      </c>
      <c r="J23" s="169" t="s">
        <v>1053</v>
      </c>
      <c r="M23" s="152"/>
      <c r="N23" s="163"/>
      <c r="O23" s="163"/>
      <c r="P23" s="163"/>
      <c r="Q23" s="163"/>
      <c r="R23" s="152"/>
    </row>
    <row r="24" spans="1:18" ht="15.75">
      <c r="A24" s="169">
        <f t="shared" si="0"/>
        <v>17</v>
      </c>
      <c r="B24" s="42">
        <v>67</v>
      </c>
      <c r="C24" s="42">
        <v>24</v>
      </c>
      <c r="D24" s="42">
        <v>140</v>
      </c>
      <c r="E24" s="42">
        <v>196</v>
      </c>
      <c r="F24" s="169">
        <v>6</v>
      </c>
      <c r="G24" s="169">
        <v>3</v>
      </c>
      <c r="H24" s="169">
        <v>1</v>
      </c>
      <c r="I24" s="169">
        <v>4</v>
      </c>
      <c r="J24" s="169" t="s">
        <v>1053</v>
      </c>
      <c r="M24" s="152"/>
      <c r="N24" s="163"/>
      <c r="O24" s="163"/>
      <c r="P24" s="163"/>
      <c r="Q24" s="163"/>
      <c r="R24" s="152"/>
    </row>
    <row r="25" spans="1:18" ht="15.75">
      <c r="A25" s="169">
        <f t="shared" si="0"/>
        <v>18</v>
      </c>
      <c r="B25" s="42">
        <v>24</v>
      </c>
      <c r="C25" s="42">
        <v>38</v>
      </c>
      <c r="D25" s="42">
        <v>140</v>
      </c>
      <c r="E25" s="42">
        <v>288</v>
      </c>
      <c r="F25" s="169">
        <v>6</v>
      </c>
      <c r="G25" s="169">
        <v>3</v>
      </c>
      <c r="H25" s="169">
        <v>1</v>
      </c>
      <c r="I25" s="169">
        <v>4</v>
      </c>
      <c r="J25" s="169" t="s">
        <v>1053</v>
      </c>
      <c r="M25" s="152"/>
      <c r="N25" s="163"/>
      <c r="O25" s="163"/>
      <c r="P25" s="163"/>
      <c r="Q25" s="163"/>
      <c r="R25" s="152"/>
    </row>
    <row r="26" spans="1:18" ht="15.75">
      <c r="A26" s="169">
        <f t="shared" si="0"/>
        <v>19</v>
      </c>
      <c r="B26" s="42">
        <v>38</v>
      </c>
      <c r="C26" s="179">
        <v>167</v>
      </c>
      <c r="D26" s="42">
        <v>140</v>
      </c>
      <c r="E26" s="42">
        <v>484</v>
      </c>
      <c r="F26" s="169">
        <v>6</v>
      </c>
      <c r="G26" s="169">
        <v>3</v>
      </c>
      <c r="H26" s="169">
        <v>1</v>
      </c>
      <c r="I26" s="169">
        <v>4</v>
      </c>
      <c r="J26" s="169" t="s">
        <v>1053</v>
      </c>
      <c r="M26" s="152"/>
      <c r="N26" s="163"/>
      <c r="O26" s="163"/>
      <c r="P26" s="163"/>
      <c r="Q26" s="163"/>
      <c r="R26" s="152"/>
    </row>
    <row r="27" spans="1:18" ht="15.75">
      <c r="A27" s="169">
        <f t="shared" si="0"/>
        <v>20</v>
      </c>
      <c r="B27" s="178" t="s">
        <v>1052</v>
      </c>
      <c r="C27" s="178" t="s">
        <v>595</v>
      </c>
      <c r="D27" s="178">
        <v>110</v>
      </c>
      <c r="E27" s="178">
        <v>68</v>
      </c>
      <c r="F27" s="169">
        <v>6</v>
      </c>
      <c r="G27" s="169">
        <v>3</v>
      </c>
      <c r="H27" s="169">
        <v>1</v>
      </c>
      <c r="I27" s="169">
        <v>4</v>
      </c>
      <c r="J27" s="169" t="s">
        <v>1053</v>
      </c>
      <c r="M27" s="152"/>
      <c r="N27" s="163"/>
      <c r="O27" s="163"/>
      <c r="P27" s="163"/>
      <c r="Q27" s="163"/>
      <c r="R27" s="152"/>
    </row>
    <row r="28" spans="1:18" ht="15.75">
      <c r="A28" s="169">
        <f t="shared" si="0"/>
        <v>21</v>
      </c>
      <c r="B28" s="178" t="s">
        <v>595</v>
      </c>
      <c r="C28" s="178" t="s">
        <v>1197</v>
      </c>
      <c r="D28" s="178">
        <v>110</v>
      </c>
      <c r="E28" s="178">
        <v>44</v>
      </c>
      <c r="F28" s="169">
        <v>6</v>
      </c>
      <c r="G28" s="169">
        <v>3</v>
      </c>
      <c r="H28" s="169">
        <v>1</v>
      </c>
      <c r="I28" s="169">
        <v>4</v>
      </c>
      <c r="J28" s="169" t="s">
        <v>1053</v>
      </c>
      <c r="M28" s="152"/>
      <c r="N28" s="163"/>
      <c r="O28" s="163"/>
      <c r="P28" s="163"/>
      <c r="Q28" s="163"/>
      <c r="R28" s="152"/>
    </row>
    <row r="29" spans="1:18" ht="15.75">
      <c r="A29" s="169">
        <f t="shared" si="0"/>
        <v>22</v>
      </c>
      <c r="B29" s="178" t="s">
        <v>1052</v>
      </c>
      <c r="C29" s="178" t="s">
        <v>398</v>
      </c>
      <c r="D29" s="178">
        <v>110</v>
      </c>
      <c r="E29" s="178">
        <v>11</v>
      </c>
      <c r="F29" s="169">
        <v>6</v>
      </c>
      <c r="G29" s="169">
        <v>3</v>
      </c>
      <c r="H29" s="169">
        <v>1</v>
      </c>
      <c r="I29" s="169">
        <v>4</v>
      </c>
      <c r="J29" s="169" t="s">
        <v>1053</v>
      </c>
      <c r="M29" s="152"/>
      <c r="N29" s="163"/>
      <c r="O29" s="163"/>
      <c r="P29" s="163"/>
      <c r="Q29" s="163"/>
      <c r="R29" s="152"/>
    </row>
    <row r="30" spans="1:18" ht="15.75">
      <c r="A30" s="169">
        <f t="shared" si="0"/>
        <v>23</v>
      </c>
      <c r="B30" s="178" t="s">
        <v>398</v>
      </c>
      <c r="C30" s="178" t="s">
        <v>353</v>
      </c>
      <c r="D30" s="178">
        <v>110</v>
      </c>
      <c r="E30" s="178">
        <v>83</v>
      </c>
      <c r="F30" s="169">
        <v>6</v>
      </c>
      <c r="G30" s="169">
        <v>3</v>
      </c>
      <c r="H30" s="169">
        <v>1</v>
      </c>
      <c r="I30" s="169">
        <v>4</v>
      </c>
      <c r="J30" s="169" t="s">
        <v>1053</v>
      </c>
      <c r="M30" s="152"/>
      <c r="N30" s="163"/>
      <c r="O30" s="163"/>
      <c r="P30" s="163"/>
      <c r="Q30" s="163"/>
      <c r="R30" s="152"/>
    </row>
    <row r="31" spans="1:18" ht="15.75">
      <c r="A31" s="169">
        <f t="shared" si="0"/>
        <v>24</v>
      </c>
      <c r="B31" s="178" t="s">
        <v>353</v>
      </c>
      <c r="C31" s="178" t="s">
        <v>321</v>
      </c>
      <c r="D31" s="178">
        <v>110</v>
      </c>
      <c r="E31" s="178">
        <v>176</v>
      </c>
      <c r="F31" s="169">
        <v>6</v>
      </c>
      <c r="G31" s="169">
        <v>3</v>
      </c>
      <c r="H31" s="169">
        <v>1</v>
      </c>
      <c r="I31" s="169">
        <v>4</v>
      </c>
      <c r="J31" s="169" t="s">
        <v>1053</v>
      </c>
      <c r="M31" s="152"/>
      <c r="N31" s="163"/>
      <c r="O31" s="163"/>
      <c r="P31" s="163"/>
      <c r="Q31" s="163"/>
      <c r="R31" s="152"/>
    </row>
    <row r="32" spans="1:18" ht="15.75">
      <c r="A32" s="169">
        <f t="shared" si="0"/>
        <v>25</v>
      </c>
      <c r="B32" s="178" t="s">
        <v>321</v>
      </c>
      <c r="C32" s="178" t="s">
        <v>616</v>
      </c>
      <c r="D32" s="178">
        <v>110</v>
      </c>
      <c r="E32" s="178">
        <v>57</v>
      </c>
      <c r="F32" s="169">
        <v>6</v>
      </c>
      <c r="G32" s="169">
        <v>3</v>
      </c>
      <c r="H32" s="169">
        <v>1</v>
      </c>
      <c r="I32" s="169">
        <v>4</v>
      </c>
      <c r="J32" s="169" t="s">
        <v>1053</v>
      </c>
      <c r="M32" s="152"/>
      <c r="N32" s="163"/>
      <c r="O32" s="163"/>
      <c r="P32" s="163"/>
      <c r="Q32" s="163"/>
      <c r="R32" s="152"/>
    </row>
    <row r="33" spans="1:18" ht="15.75">
      <c r="A33" s="169">
        <f t="shared" si="0"/>
        <v>26</v>
      </c>
      <c r="B33" s="178" t="s">
        <v>616</v>
      </c>
      <c r="C33" s="178" t="s">
        <v>340</v>
      </c>
      <c r="D33" s="178">
        <v>110</v>
      </c>
      <c r="E33" s="178">
        <v>31</v>
      </c>
      <c r="F33" s="169">
        <v>6</v>
      </c>
      <c r="G33" s="169">
        <v>3</v>
      </c>
      <c r="H33" s="169">
        <v>1</v>
      </c>
      <c r="I33" s="169">
        <v>4</v>
      </c>
      <c r="J33" s="169" t="s">
        <v>1053</v>
      </c>
      <c r="M33" s="152"/>
      <c r="N33" s="163"/>
      <c r="O33" s="163"/>
      <c r="P33" s="163"/>
      <c r="Q33" s="163"/>
      <c r="R33" s="152"/>
    </row>
    <row r="34" spans="1:18" ht="15.75">
      <c r="A34" s="169">
        <f t="shared" si="0"/>
        <v>27</v>
      </c>
      <c r="B34" s="178" t="s">
        <v>340</v>
      </c>
      <c r="C34" s="178" t="s">
        <v>615</v>
      </c>
      <c r="D34" s="178">
        <v>110</v>
      </c>
      <c r="E34" s="178">
        <v>37</v>
      </c>
      <c r="F34" s="169">
        <v>6</v>
      </c>
      <c r="G34" s="169">
        <v>3</v>
      </c>
      <c r="H34" s="169">
        <v>1</v>
      </c>
      <c r="I34" s="169">
        <v>4</v>
      </c>
      <c r="J34" s="169" t="s">
        <v>1053</v>
      </c>
      <c r="M34" s="152"/>
      <c r="N34" s="163"/>
      <c r="O34" s="163"/>
      <c r="P34" s="163"/>
      <c r="Q34" s="163"/>
      <c r="R34" s="152"/>
    </row>
    <row r="35" spans="1:18" ht="15.75">
      <c r="A35" s="169">
        <f t="shared" si="0"/>
        <v>28</v>
      </c>
      <c r="B35" s="178" t="s">
        <v>340</v>
      </c>
      <c r="C35" s="178" t="s">
        <v>615</v>
      </c>
      <c r="D35" s="178">
        <v>110</v>
      </c>
      <c r="E35" s="178">
        <v>29</v>
      </c>
      <c r="F35" s="169">
        <v>6</v>
      </c>
      <c r="G35" s="169">
        <v>3</v>
      </c>
      <c r="H35" s="169">
        <v>1</v>
      </c>
      <c r="I35" s="169">
        <v>4</v>
      </c>
      <c r="J35" s="169" t="s">
        <v>1053</v>
      </c>
      <c r="M35" s="152"/>
      <c r="N35" s="163"/>
      <c r="O35" s="163"/>
      <c r="P35" s="163"/>
      <c r="Q35" s="163"/>
      <c r="R35" s="152"/>
    </row>
    <row r="36" spans="1:18" ht="15.75">
      <c r="A36" s="169">
        <f t="shared" si="0"/>
        <v>29</v>
      </c>
      <c r="B36" s="178" t="s">
        <v>615</v>
      </c>
      <c r="C36" s="178" t="s">
        <v>409</v>
      </c>
      <c r="D36" s="178">
        <v>110</v>
      </c>
      <c r="E36" s="178">
        <v>47</v>
      </c>
      <c r="F36" s="169">
        <v>6</v>
      </c>
      <c r="G36" s="169">
        <v>3</v>
      </c>
      <c r="H36" s="169">
        <v>1</v>
      </c>
      <c r="I36" s="169">
        <v>4</v>
      </c>
      <c r="J36" s="169" t="s">
        <v>1053</v>
      </c>
      <c r="M36" s="152"/>
      <c r="N36" s="163"/>
      <c r="O36" s="163"/>
      <c r="P36" s="163"/>
      <c r="Q36" s="163"/>
      <c r="R36" s="152"/>
    </row>
    <row r="37" spans="1:18" ht="15.75">
      <c r="A37" s="169">
        <f t="shared" si="0"/>
        <v>30</v>
      </c>
      <c r="B37" s="178" t="s">
        <v>409</v>
      </c>
      <c r="C37" s="178" t="s">
        <v>159</v>
      </c>
      <c r="D37" s="178">
        <v>110</v>
      </c>
      <c r="E37" s="178">
        <v>73</v>
      </c>
      <c r="F37" s="169">
        <v>6</v>
      </c>
      <c r="G37" s="169">
        <v>3</v>
      </c>
      <c r="H37" s="169">
        <v>1</v>
      </c>
      <c r="I37" s="169">
        <v>4</v>
      </c>
      <c r="J37" s="169" t="s">
        <v>1053</v>
      </c>
      <c r="M37" s="152"/>
      <c r="N37" s="163"/>
      <c r="O37" s="163"/>
      <c r="P37" s="163"/>
      <c r="Q37" s="163"/>
      <c r="R37" s="152"/>
    </row>
    <row r="38" spans="1:18" ht="15.75">
      <c r="A38" s="169">
        <f t="shared" si="0"/>
        <v>31</v>
      </c>
      <c r="B38" s="178" t="s">
        <v>409</v>
      </c>
      <c r="C38" s="178" t="s">
        <v>159</v>
      </c>
      <c r="D38" s="178">
        <v>110</v>
      </c>
      <c r="E38" s="178">
        <v>3</v>
      </c>
      <c r="F38" s="169">
        <v>6</v>
      </c>
      <c r="G38" s="169">
        <v>3</v>
      </c>
      <c r="H38" s="169">
        <v>1</v>
      </c>
      <c r="I38" s="169">
        <v>4</v>
      </c>
      <c r="J38" s="169" t="s">
        <v>1053</v>
      </c>
      <c r="M38" s="152"/>
      <c r="N38" s="163"/>
      <c r="O38" s="163"/>
      <c r="P38" s="163"/>
      <c r="Q38" s="163"/>
      <c r="R38" s="152"/>
    </row>
    <row r="39" spans="1:18" ht="15.75">
      <c r="A39" s="169">
        <f t="shared" si="0"/>
        <v>32</v>
      </c>
      <c r="B39" s="178" t="s">
        <v>159</v>
      </c>
      <c r="C39" s="178" t="s">
        <v>327</v>
      </c>
      <c r="D39" s="178">
        <v>110</v>
      </c>
      <c r="E39" s="178">
        <v>109</v>
      </c>
      <c r="F39" s="169">
        <v>6</v>
      </c>
      <c r="G39" s="169">
        <v>3</v>
      </c>
      <c r="H39" s="169">
        <v>1</v>
      </c>
      <c r="I39" s="169">
        <v>4</v>
      </c>
      <c r="J39" s="169" t="s">
        <v>1053</v>
      </c>
      <c r="M39" s="152"/>
      <c r="N39" s="163"/>
      <c r="O39" s="163"/>
      <c r="P39" s="163"/>
      <c r="Q39" s="163"/>
      <c r="R39" s="152"/>
    </row>
    <row r="40" spans="1:18" ht="15.75">
      <c r="A40" s="169">
        <f t="shared" si="0"/>
        <v>33</v>
      </c>
      <c r="B40" s="178" t="s">
        <v>327</v>
      </c>
      <c r="C40" s="178" t="s">
        <v>101</v>
      </c>
      <c r="D40" s="178">
        <v>110</v>
      </c>
      <c r="E40" s="178">
        <v>170</v>
      </c>
      <c r="F40" s="169">
        <v>6</v>
      </c>
      <c r="G40" s="169">
        <v>3</v>
      </c>
      <c r="H40" s="169">
        <v>1</v>
      </c>
      <c r="I40" s="169">
        <v>4</v>
      </c>
      <c r="J40" s="169" t="s">
        <v>1053</v>
      </c>
      <c r="M40" s="152"/>
      <c r="N40" s="163"/>
      <c r="O40" s="163"/>
      <c r="P40" s="163"/>
      <c r="Q40" s="163"/>
      <c r="R40" s="152"/>
    </row>
    <row r="41" spans="1:18" ht="15.75">
      <c r="A41" s="169">
        <f t="shared" si="0"/>
        <v>34</v>
      </c>
      <c r="B41" s="178" t="s">
        <v>327</v>
      </c>
      <c r="C41" s="178" t="s">
        <v>101</v>
      </c>
      <c r="D41" s="178">
        <v>110</v>
      </c>
      <c r="E41" s="178">
        <v>3</v>
      </c>
      <c r="F41" s="169">
        <v>6</v>
      </c>
      <c r="G41" s="169">
        <v>3</v>
      </c>
      <c r="H41" s="169">
        <v>1</v>
      </c>
      <c r="I41" s="169">
        <v>4</v>
      </c>
      <c r="J41" s="169" t="s">
        <v>1053</v>
      </c>
      <c r="M41" s="152"/>
      <c r="N41" s="163"/>
      <c r="O41" s="163"/>
      <c r="P41" s="163"/>
      <c r="Q41" s="163"/>
      <c r="R41" s="152"/>
    </row>
    <row r="42" spans="1:18" ht="15.75">
      <c r="A42" s="169">
        <f t="shared" si="0"/>
        <v>35</v>
      </c>
      <c r="B42" s="178" t="s">
        <v>101</v>
      </c>
      <c r="C42" s="178" t="s">
        <v>601</v>
      </c>
      <c r="D42" s="178">
        <v>110</v>
      </c>
      <c r="E42" s="178">
        <v>53</v>
      </c>
      <c r="F42" s="169">
        <v>6</v>
      </c>
      <c r="G42" s="169">
        <v>3</v>
      </c>
      <c r="H42" s="169">
        <v>1</v>
      </c>
      <c r="I42" s="169">
        <v>4</v>
      </c>
      <c r="J42" s="169" t="s">
        <v>1053</v>
      </c>
      <c r="M42" s="152"/>
      <c r="N42" s="163"/>
      <c r="O42" s="163"/>
      <c r="P42" s="163"/>
      <c r="Q42" s="163"/>
      <c r="R42" s="152"/>
    </row>
    <row r="43" spans="1:18" ht="15.75">
      <c r="A43" s="42" t="s">
        <v>1055</v>
      </c>
      <c r="B43" s="169"/>
      <c r="C43" s="169"/>
      <c r="D43" s="169"/>
      <c r="E43" s="169" t="s">
        <v>1056</v>
      </c>
      <c r="F43" s="169"/>
      <c r="G43" s="169"/>
      <c r="H43" s="169"/>
      <c r="I43" s="169" t="s">
        <v>1057</v>
      </c>
      <c r="J43" s="169"/>
    </row>
    <row r="44" spans="1:18" ht="15.75">
      <c r="A44" s="42" t="s">
        <v>1058</v>
      </c>
      <c r="B44" s="477"/>
      <c r="C44" s="477"/>
      <c r="D44" s="477"/>
      <c r="E44" s="169" t="s">
        <v>1058</v>
      </c>
      <c r="F44" s="361"/>
      <c r="G44" s="362"/>
      <c r="H44" s="363"/>
      <c r="I44" s="169" t="s">
        <v>1058</v>
      </c>
      <c r="J44" s="169"/>
    </row>
    <row r="45" spans="1:18" ht="15.75">
      <c r="A45" s="42" t="s">
        <v>1059</v>
      </c>
      <c r="B45" s="477"/>
      <c r="C45" s="477"/>
      <c r="D45" s="477"/>
      <c r="E45" s="169" t="s">
        <v>1059</v>
      </c>
      <c r="F45" s="477"/>
      <c r="G45" s="477"/>
      <c r="H45" s="477"/>
      <c r="I45" s="169" t="s">
        <v>1059</v>
      </c>
      <c r="J45" s="169"/>
    </row>
    <row r="46" spans="1:18" ht="15.75">
      <c r="A46" s="42" t="s">
        <v>1060</v>
      </c>
      <c r="B46" s="169"/>
      <c r="C46" s="477"/>
      <c r="D46" s="477"/>
      <c r="E46" s="169" t="s">
        <v>1060</v>
      </c>
      <c r="F46" s="361"/>
      <c r="G46" s="362"/>
      <c r="H46" s="363"/>
      <c r="I46" s="169" t="s">
        <v>1060</v>
      </c>
      <c r="J46" s="169"/>
    </row>
    <row r="48" spans="1:18" ht="18.75">
      <c r="A48" s="285" t="s">
        <v>1032</v>
      </c>
      <c r="B48" s="285"/>
      <c r="C48" s="285" t="s">
        <v>1033</v>
      </c>
      <c r="D48" s="285"/>
      <c r="E48" s="285"/>
      <c r="F48" s="285"/>
      <c r="G48" s="285"/>
      <c r="H48" s="285"/>
      <c r="I48" s="285"/>
      <c r="J48" s="285"/>
    </row>
    <row r="49" spans="1:10" ht="18.75">
      <c r="A49" s="285" t="s">
        <v>1034</v>
      </c>
      <c r="B49" s="285"/>
      <c r="C49" s="285" t="s">
        <v>1035</v>
      </c>
      <c r="D49" s="285"/>
      <c r="E49" s="285"/>
      <c r="F49" s="285"/>
      <c r="G49" s="285"/>
      <c r="H49" s="285"/>
      <c r="I49" s="285"/>
      <c r="J49" s="285"/>
    </row>
    <row r="50" spans="1:10" ht="18.75">
      <c r="A50" s="285" t="s">
        <v>1036</v>
      </c>
      <c r="B50" s="285"/>
      <c r="C50" s="285" t="s">
        <v>1037</v>
      </c>
      <c r="D50" s="285"/>
      <c r="E50" s="285"/>
      <c r="F50" s="285"/>
      <c r="G50" s="285"/>
      <c r="H50" s="285"/>
      <c r="I50" s="285"/>
      <c r="J50" s="285"/>
    </row>
    <row r="51" spans="1:10" ht="18.75">
      <c r="A51" s="285" t="s">
        <v>1038</v>
      </c>
      <c r="B51" s="285"/>
      <c r="C51" s="285" t="s">
        <v>1039</v>
      </c>
      <c r="D51" s="285"/>
      <c r="E51" s="285"/>
      <c r="F51" s="285"/>
      <c r="G51" s="285"/>
      <c r="H51" s="285"/>
      <c r="I51" s="285"/>
      <c r="J51" s="285"/>
    </row>
    <row r="52" spans="1:10" ht="18.75">
      <c r="A52" s="285" t="s">
        <v>1040</v>
      </c>
      <c r="B52" s="285"/>
      <c r="C52" s="285" t="s">
        <v>1041</v>
      </c>
      <c r="D52" s="285"/>
      <c r="E52" s="285"/>
      <c r="F52" s="285"/>
      <c r="G52" s="285"/>
      <c r="H52" s="285"/>
      <c r="I52" s="285"/>
      <c r="J52" s="285"/>
    </row>
    <row r="53" spans="1:10" ht="18.75">
      <c r="A53" s="285" t="s">
        <v>1042</v>
      </c>
      <c r="B53" s="285"/>
      <c r="C53" s="285" t="s">
        <v>1199</v>
      </c>
      <c r="D53" s="285"/>
      <c r="E53" s="285"/>
      <c r="F53" s="285"/>
      <c r="G53" s="285"/>
      <c r="H53" s="285"/>
      <c r="I53" s="168" t="s">
        <v>1108</v>
      </c>
      <c r="J53" s="168"/>
    </row>
    <row r="54" spans="1:10" ht="45">
      <c r="A54" s="165" t="s">
        <v>1044</v>
      </c>
      <c r="B54" s="165" t="s">
        <v>69</v>
      </c>
      <c r="C54" s="165" t="s">
        <v>70</v>
      </c>
      <c r="D54" s="165" t="s">
        <v>1045</v>
      </c>
      <c r="E54" s="165" t="s">
        <v>1046</v>
      </c>
      <c r="F54" s="165" t="s">
        <v>1047</v>
      </c>
      <c r="G54" s="165" t="s">
        <v>1048</v>
      </c>
      <c r="H54" s="132" t="s">
        <v>1049</v>
      </c>
      <c r="I54" s="133" t="s">
        <v>56</v>
      </c>
      <c r="J54" s="165" t="s">
        <v>1050</v>
      </c>
    </row>
    <row r="55" spans="1:10" ht="15.75">
      <c r="A55" s="169">
        <v>1</v>
      </c>
      <c r="B55" s="178" t="s">
        <v>110</v>
      </c>
      <c r="C55" s="178" t="s">
        <v>116</v>
      </c>
      <c r="D55" s="178">
        <v>90</v>
      </c>
      <c r="E55" s="178">
        <v>48</v>
      </c>
      <c r="F55" s="169">
        <v>5.5</v>
      </c>
      <c r="G55" s="169">
        <v>3.3</v>
      </c>
      <c r="H55" s="169">
        <v>1</v>
      </c>
      <c r="I55" s="169">
        <v>4.3</v>
      </c>
      <c r="J55" s="169" t="s">
        <v>1053</v>
      </c>
    </row>
    <row r="56" spans="1:10" ht="15.75">
      <c r="A56" s="169">
        <f>1+A55</f>
        <v>2</v>
      </c>
      <c r="B56" s="178" t="s">
        <v>116</v>
      </c>
      <c r="C56" s="178" t="s">
        <v>430</v>
      </c>
      <c r="D56" s="178">
        <v>90</v>
      </c>
      <c r="E56" s="178">
        <f>168-E57</f>
        <v>163</v>
      </c>
      <c r="F56" s="169">
        <v>5.5</v>
      </c>
      <c r="G56" s="169">
        <v>3.3</v>
      </c>
      <c r="H56" s="169">
        <v>1</v>
      </c>
      <c r="I56" s="169">
        <v>4.3</v>
      </c>
      <c r="J56" s="169" t="s">
        <v>1053</v>
      </c>
    </row>
    <row r="57" spans="1:10" ht="15.75">
      <c r="A57" s="169">
        <f t="shared" ref="A57:A92" si="1">1+A56</f>
        <v>3</v>
      </c>
      <c r="B57" s="178" t="s">
        <v>116</v>
      </c>
      <c r="C57" s="178" t="s">
        <v>430</v>
      </c>
      <c r="D57" s="178">
        <v>90</v>
      </c>
      <c r="E57" s="178">
        <v>5</v>
      </c>
      <c r="F57" s="169">
        <v>5.5</v>
      </c>
      <c r="G57" s="169">
        <v>3.3</v>
      </c>
      <c r="H57" s="169">
        <v>1</v>
      </c>
      <c r="I57" s="169">
        <v>4.3</v>
      </c>
      <c r="J57" s="169" t="s">
        <v>1053</v>
      </c>
    </row>
    <row r="58" spans="1:10" ht="15.75">
      <c r="A58" s="169">
        <f t="shared" si="1"/>
        <v>4</v>
      </c>
      <c r="B58" s="178" t="s">
        <v>430</v>
      </c>
      <c r="C58" s="178" t="s">
        <v>349</v>
      </c>
      <c r="D58" s="178">
        <v>90</v>
      </c>
      <c r="E58" s="178">
        <v>7</v>
      </c>
      <c r="F58" s="169">
        <v>5.5</v>
      </c>
      <c r="G58" s="169">
        <v>3.3</v>
      </c>
      <c r="H58" s="169">
        <v>1</v>
      </c>
      <c r="I58" s="169">
        <v>4.3</v>
      </c>
      <c r="J58" s="169" t="s">
        <v>1053</v>
      </c>
    </row>
    <row r="59" spans="1:10" ht="15.75">
      <c r="A59" s="169">
        <f t="shared" si="1"/>
        <v>5</v>
      </c>
      <c r="B59" s="178" t="s">
        <v>349</v>
      </c>
      <c r="C59" s="178" t="s">
        <v>445</v>
      </c>
      <c r="D59" s="178">
        <v>90</v>
      </c>
      <c r="E59" s="178">
        <v>7</v>
      </c>
      <c r="F59" s="169">
        <v>5.5</v>
      </c>
      <c r="G59" s="169">
        <v>3.3</v>
      </c>
      <c r="H59" s="169">
        <v>1</v>
      </c>
      <c r="I59" s="169">
        <v>4.3</v>
      </c>
      <c r="J59" s="169" t="s">
        <v>1053</v>
      </c>
    </row>
    <row r="60" spans="1:10" ht="15.75">
      <c r="A60" s="169">
        <f t="shared" si="1"/>
        <v>6</v>
      </c>
      <c r="B60" s="178" t="s">
        <v>349</v>
      </c>
      <c r="C60" s="178" t="s">
        <v>100</v>
      </c>
      <c r="D60" s="178">
        <v>90</v>
      </c>
      <c r="E60" s="178">
        <v>107</v>
      </c>
      <c r="F60" s="169">
        <v>5.5</v>
      </c>
      <c r="G60" s="169">
        <v>3.3</v>
      </c>
      <c r="H60" s="169">
        <v>1</v>
      </c>
      <c r="I60" s="169">
        <v>4.3</v>
      </c>
      <c r="J60" s="169" t="s">
        <v>1053</v>
      </c>
    </row>
    <row r="61" spans="1:10" ht="15.75">
      <c r="A61" s="169">
        <f t="shared" si="1"/>
        <v>7</v>
      </c>
      <c r="B61" s="178" t="s">
        <v>100</v>
      </c>
      <c r="C61" s="178" t="s">
        <v>162</v>
      </c>
      <c r="D61" s="178">
        <v>90</v>
      </c>
      <c r="E61" s="178">
        <v>402</v>
      </c>
      <c r="F61" s="169">
        <v>5.5</v>
      </c>
      <c r="G61" s="169">
        <v>3.3</v>
      </c>
      <c r="H61" s="169">
        <v>1</v>
      </c>
      <c r="I61" s="169">
        <v>4.3</v>
      </c>
      <c r="J61" s="169" t="s">
        <v>1053</v>
      </c>
    </row>
    <row r="62" spans="1:10" ht="15.75">
      <c r="A62" s="169">
        <f t="shared" si="1"/>
        <v>8</v>
      </c>
      <c r="B62" s="178" t="s">
        <v>303</v>
      </c>
      <c r="C62" s="178" t="s">
        <v>313</v>
      </c>
      <c r="D62" s="178">
        <v>90</v>
      </c>
      <c r="E62" s="178">
        <v>50</v>
      </c>
      <c r="F62" s="169">
        <v>5.5</v>
      </c>
      <c r="G62" s="169">
        <v>3.3</v>
      </c>
      <c r="H62" s="169">
        <v>1</v>
      </c>
      <c r="I62" s="169">
        <v>4.3</v>
      </c>
      <c r="J62" s="169" t="s">
        <v>1053</v>
      </c>
    </row>
    <row r="63" spans="1:10" ht="15.75">
      <c r="A63" s="169">
        <f t="shared" si="1"/>
        <v>9</v>
      </c>
      <c r="B63" s="178" t="s">
        <v>302</v>
      </c>
      <c r="C63" s="178" t="s">
        <v>689</v>
      </c>
      <c r="D63" s="178">
        <v>90</v>
      </c>
      <c r="E63" s="178">
        <v>167</v>
      </c>
      <c r="F63" s="169">
        <v>5.5</v>
      </c>
      <c r="G63" s="169">
        <v>3.3</v>
      </c>
      <c r="H63" s="169">
        <v>1</v>
      </c>
      <c r="I63" s="169">
        <v>4.3</v>
      </c>
      <c r="J63" s="169" t="s">
        <v>1053</v>
      </c>
    </row>
    <row r="64" spans="1:10" ht="15.75">
      <c r="A64" s="169">
        <f t="shared" si="1"/>
        <v>10</v>
      </c>
      <c r="B64" s="178" t="s">
        <v>430</v>
      </c>
      <c r="C64" s="178" t="s">
        <v>428</v>
      </c>
      <c r="D64" s="178">
        <v>75</v>
      </c>
      <c r="E64" s="178">
        <v>257</v>
      </c>
      <c r="F64" s="169">
        <v>5.5</v>
      </c>
      <c r="G64" s="169">
        <v>3.3</v>
      </c>
      <c r="H64" s="169">
        <v>1</v>
      </c>
      <c r="I64" s="169">
        <v>4.3</v>
      </c>
      <c r="J64" s="169" t="s">
        <v>1053</v>
      </c>
    </row>
    <row r="65" spans="1:10" ht="15.75">
      <c r="A65" s="169">
        <f t="shared" si="1"/>
        <v>11</v>
      </c>
      <c r="B65" s="178" t="s">
        <v>445</v>
      </c>
      <c r="C65" s="178" t="s">
        <v>332</v>
      </c>
      <c r="D65" s="178">
        <v>75</v>
      </c>
      <c r="E65" s="178">
        <v>202</v>
      </c>
      <c r="F65" s="169">
        <v>5.5</v>
      </c>
      <c r="G65" s="169">
        <v>3.3</v>
      </c>
      <c r="H65" s="169">
        <v>1</v>
      </c>
      <c r="I65" s="169">
        <v>4.3</v>
      </c>
      <c r="J65" s="169" t="s">
        <v>1053</v>
      </c>
    </row>
    <row r="66" spans="1:10" ht="15.75">
      <c r="A66" s="169">
        <f t="shared" si="1"/>
        <v>12</v>
      </c>
      <c r="B66" s="178" t="s">
        <v>100</v>
      </c>
      <c r="C66" s="178" t="s">
        <v>398</v>
      </c>
      <c r="D66" s="178">
        <v>75</v>
      </c>
      <c r="E66" s="178">
        <v>98</v>
      </c>
      <c r="F66" s="169">
        <v>5.5</v>
      </c>
      <c r="G66" s="169">
        <v>3.3</v>
      </c>
      <c r="H66" s="169">
        <v>1</v>
      </c>
      <c r="I66" s="169">
        <v>4.3</v>
      </c>
      <c r="J66" s="169" t="s">
        <v>1053</v>
      </c>
    </row>
    <row r="67" spans="1:10" ht="15.75">
      <c r="A67" s="169">
        <f t="shared" si="1"/>
        <v>13</v>
      </c>
      <c r="B67" s="178" t="s">
        <v>439</v>
      </c>
      <c r="C67" s="178" t="s">
        <v>164</v>
      </c>
      <c r="D67" s="178">
        <v>63</v>
      </c>
      <c r="E67" s="178">
        <v>197</v>
      </c>
      <c r="F67" s="169">
        <v>5.5</v>
      </c>
      <c r="G67" s="169">
        <v>3.3</v>
      </c>
      <c r="H67" s="169">
        <v>1</v>
      </c>
      <c r="I67" s="169">
        <v>4.3</v>
      </c>
      <c r="J67" s="169" t="s">
        <v>1053</v>
      </c>
    </row>
    <row r="68" spans="1:10" ht="15.75">
      <c r="A68" s="169">
        <f t="shared" si="1"/>
        <v>14</v>
      </c>
      <c r="B68" s="178" t="s">
        <v>164</v>
      </c>
      <c r="C68" s="178" t="s">
        <v>733</v>
      </c>
      <c r="D68" s="178">
        <v>63</v>
      </c>
      <c r="E68" s="178">
        <v>40</v>
      </c>
      <c r="F68" s="169">
        <v>5.5</v>
      </c>
      <c r="G68" s="169">
        <v>3.3</v>
      </c>
      <c r="H68" s="169">
        <v>1</v>
      </c>
      <c r="I68" s="169">
        <v>4.3</v>
      </c>
      <c r="J68" s="169" t="s">
        <v>1053</v>
      </c>
    </row>
    <row r="69" spans="1:10" ht="15.75">
      <c r="A69" s="169">
        <f t="shared" si="1"/>
        <v>15</v>
      </c>
      <c r="B69" s="178" t="s">
        <v>164</v>
      </c>
      <c r="C69" s="178" t="s">
        <v>733</v>
      </c>
      <c r="D69" s="178">
        <v>63</v>
      </c>
      <c r="E69" s="178">
        <v>3</v>
      </c>
      <c r="F69" s="169">
        <v>5.5</v>
      </c>
      <c r="G69" s="169">
        <v>3.3</v>
      </c>
      <c r="H69" s="169">
        <v>1</v>
      </c>
      <c r="I69" s="169">
        <v>4.3</v>
      </c>
      <c r="J69" s="169" t="s">
        <v>1053</v>
      </c>
    </row>
    <row r="70" spans="1:10" ht="15.75">
      <c r="A70" s="169">
        <f t="shared" si="1"/>
        <v>16</v>
      </c>
      <c r="B70" s="178" t="s">
        <v>164</v>
      </c>
      <c r="C70" s="178" t="s">
        <v>325</v>
      </c>
      <c r="D70" s="178">
        <v>63</v>
      </c>
      <c r="E70" s="178">
        <v>250</v>
      </c>
      <c r="F70" s="169">
        <v>5.5</v>
      </c>
      <c r="G70" s="169">
        <v>3.3</v>
      </c>
      <c r="H70" s="169">
        <v>1</v>
      </c>
      <c r="I70" s="169">
        <v>4.3</v>
      </c>
      <c r="J70" s="169" t="s">
        <v>1053</v>
      </c>
    </row>
    <row r="71" spans="1:10" ht="15.75">
      <c r="A71" s="169">
        <f t="shared" si="1"/>
        <v>17</v>
      </c>
      <c r="B71" s="178" t="s">
        <v>325</v>
      </c>
      <c r="C71" s="178" t="s">
        <v>383</v>
      </c>
      <c r="D71" s="178">
        <v>63</v>
      </c>
      <c r="E71" s="178">
        <v>72</v>
      </c>
      <c r="F71" s="169">
        <v>5.5</v>
      </c>
      <c r="G71" s="169">
        <v>3.3</v>
      </c>
      <c r="H71" s="169">
        <v>1</v>
      </c>
      <c r="I71" s="169">
        <v>4.3</v>
      </c>
      <c r="J71" s="169" t="s">
        <v>1053</v>
      </c>
    </row>
    <row r="72" spans="1:10" ht="15.75">
      <c r="A72" s="169">
        <f t="shared" si="1"/>
        <v>18</v>
      </c>
      <c r="B72" s="178" t="s">
        <v>325</v>
      </c>
      <c r="C72" s="178" t="s">
        <v>383</v>
      </c>
      <c r="D72" s="178">
        <v>63</v>
      </c>
      <c r="E72" s="178">
        <v>3</v>
      </c>
      <c r="F72" s="169">
        <v>5.5</v>
      </c>
      <c r="G72" s="169">
        <v>3.3</v>
      </c>
      <c r="H72" s="169">
        <v>1</v>
      </c>
      <c r="I72" s="169">
        <v>4.3</v>
      </c>
      <c r="J72" s="169" t="s">
        <v>1053</v>
      </c>
    </row>
    <row r="73" spans="1:10" ht="15.75">
      <c r="A73" s="169">
        <f t="shared" si="1"/>
        <v>19</v>
      </c>
      <c r="B73" s="178" t="s">
        <v>110</v>
      </c>
      <c r="C73" s="178" t="s">
        <v>309</v>
      </c>
      <c r="D73" s="178">
        <v>63</v>
      </c>
      <c r="E73" s="178">
        <v>54</v>
      </c>
      <c r="F73" s="169">
        <v>5.5</v>
      </c>
      <c r="G73" s="169">
        <v>3.3</v>
      </c>
      <c r="H73" s="169">
        <v>1</v>
      </c>
      <c r="I73" s="169">
        <v>4.3</v>
      </c>
      <c r="J73" s="169" t="s">
        <v>1053</v>
      </c>
    </row>
    <row r="74" spans="1:10" ht="15.75">
      <c r="A74" s="169">
        <f t="shared" si="1"/>
        <v>20</v>
      </c>
      <c r="B74" s="178" t="s">
        <v>110</v>
      </c>
      <c r="C74" s="178" t="s">
        <v>309</v>
      </c>
      <c r="D74" s="178">
        <v>63</v>
      </c>
      <c r="E74" s="178">
        <v>45</v>
      </c>
      <c r="F74" s="169">
        <v>5.5</v>
      </c>
      <c r="G74" s="169">
        <v>3.3</v>
      </c>
      <c r="H74" s="169">
        <v>1</v>
      </c>
      <c r="I74" s="169">
        <v>4.3</v>
      </c>
      <c r="J74" s="169" t="s">
        <v>1053</v>
      </c>
    </row>
    <row r="75" spans="1:10" ht="15.75">
      <c r="A75" s="169">
        <f t="shared" si="1"/>
        <v>21</v>
      </c>
      <c r="B75" s="178" t="s">
        <v>116</v>
      </c>
      <c r="C75" s="178" t="s">
        <v>432</v>
      </c>
      <c r="D75" s="178">
        <v>63</v>
      </c>
      <c r="E75" s="178">
        <v>106</v>
      </c>
      <c r="F75" s="169">
        <v>5.5</v>
      </c>
      <c r="G75" s="169">
        <v>3.3</v>
      </c>
      <c r="H75" s="169">
        <v>1</v>
      </c>
      <c r="I75" s="169">
        <v>4.3</v>
      </c>
      <c r="J75" s="169" t="s">
        <v>1053</v>
      </c>
    </row>
    <row r="76" spans="1:10" ht="15.75">
      <c r="A76" s="169">
        <f t="shared" si="1"/>
        <v>22</v>
      </c>
      <c r="B76" s="178" t="s">
        <v>116</v>
      </c>
      <c r="C76" s="178" t="s">
        <v>432</v>
      </c>
      <c r="D76" s="178">
        <v>63</v>
      </c>
      <c r="E76" s="178">
        <f>129-106</f>
        <v>23</v>
      </c>
      <c r="F76" s="169">
        <v>5.5</v>
      </c>
      <c r="G76" s="169">
        <v>3.3</v>
      </c>
      <c r="H76" s="169">
        <v>1</v>
      </c>
      <c r="I76" s="169">
        <v>4.3</v>
      </c>
      <c r="J76" s="169" t="s">
        <v>1053</v>
      </c>
    </row>
    <row r="77" spans="1:10" ht="15.75">
      <c r="A77" s="169">
        <f t="shared" si="1"/>
        <v>23</v>
      </c>
      <c r="B77" s="178" t="s">
        <v>432</v>
      </c>
      <c r="C77" s="178" t="s">
        <v>719</v>
      </c>
      <c r="D77" s="178">
        <v>63</v>
      </c>
      <c r="E77" s="178">
        <v>44</v>
      </c>
      <c r="F77" s="169">
        <v>5.5</v>
      </c>
      <c r="G77" s="169">
        <v>3.3</v>
      </c>
      <c r="H77" s="169">
        <v>1</v>
      </c>
      <c r="I77" s="169">
        <v>4.3</v>
      </c>
      <c r="J77" s="169" t="s">
        <v>1053</v>
      </c>
    </row>
    <row r="78" spans="1:10" ht="15.75">
      <c r="A78" s="169">
        <f t="shared" si="1"/>
        <v>24</v>
      </c>
      <c r="B78" s="178" t="s">
        <v>432</v>
      </c>
      <c r="C78" s="178" t="s">
        <v>719</v>
      </c>
      <c r="D78" s="178">
        <v>63</v>
      </c>
      <c r="E78" s="178">
        <v>3</v>
      </c>
      <c r="F78" s="169">
        <v>5.5</v>
      </c>
      <c r="G78" s="169">
        <v>3.3</v>
      </c>
      <c r="H78" s="169">
        <v>1</v>
      </c>
      <c r="I78" s="169">
        <v>4.3</v>
      </c>
      <c r="J78" s="169" t="s">
        <v>1053</v>
      </c>
    </row>
    <row r="79" spans="1:10" ht="15.75">
      <c r="A79" s="169">
        <f t="shared" si="1"/>
        <v>25</v>
      </c>
      <c r="B79" s="178" t="s">
        <v>428</v>
      </c>
      <c r="C79" s="178" t="s">
        <v>329</v>
      </c>
      <c r="D79" s="178">
        <v>63</v>
      </c>
      <c r="E79" s="178">
        <v>101</v>
      </c>
      <c r="F79" s="169">
        <v>5.5</v>
      </c>
      <c r="G79" s="169">
        <v>3.3</v>
      </c>
      <c r="H79" s="169">
        <v>1</v>
      </c>
      <c r="I79" s="169">
        <v>4.3</v>
      </c>
      <c r="J79" s="169" t="s">
        <v>1053</v>
      </c>
    </row>
    <row r="80" spans="1:10" ht="15.75">
      <c r="A80" s="169">
        <f t="shared" si="1"/>
        <v>26</v>
      </c>
      <c r="B80" s="178" t="s">
        <v>329</v>
      </c>
      <c r="C80" s="178" t="s">
        <v>1137</v>
      </c>
      <c r="D80" s="178">
        <v>63</v>
      </c>
      <c r="E80" s="178">
        <v>44</v>
      </c>
      <c r="F80" s="169">
        <v>5.5</v>
      </c>
      <c r="G80" s="169">
        <v>3.3</v>
      </c>
      <c r="H80" s="169">
        <v>1</v>
      </c>
      <c r="I80" s="169">
        <v>4.3</v>
      </c>
      <c r="J80" s="169" t="s">
        <v>1053</v>
      </c>
    </row>
    <row r="81" spans="1:10" ht="15.75">
      <c r="A81" s="169">
        <f t="shared" si="1"/>
        <v>27</v>
      </c>
      <c r="B81" s="178" t="s">
        <v>329</v>
      </c>
      <c r="C81" s="178" t="s">
        <v>884</v>
      </c>
      <c r="D81" s="178">
        <v>63</v>
      </c>
      <c r="E81" s="178">
        <v>74</v>
      </c>
      <c r="F81" s="169">
        <v>5.5</v>
      </c>
      <c r="G81" s="169">
        <v>3.3</v>
      </c>
      <c r="H81" s="169">
        <v>1</v>
      </c>
      <c r="I81" s="169">
        <v>4.3</v>
      </c>
      <c r="J81" s="169" t="s">
        <v>1053</v>
      </c>
    </row>
    <row r="82" spans="1:10" ht="15.75">
      <c r="A82" s="169">
        <f t="shared" si="1"/>
        <v>28</v>
      </c>
      <c r="B82" s="178" t="s">
        <v>349</v>
      </c>
      <c r="C82" s="178" t="s">
        <v>427</v>
      </c>
      <c r="D82" s="178">
        <v>63</v>
      </c>
      <c r="E82" s="178">
        <v>90</v>
      </c>
      <c r="F82" s="169">
        <v>5.5</v>
      </c>
      <c r="G82" s="169">
        <v>3.3</v>
      </c>
      <c r="H82" s="169">
        <v>1</v>
      </c>
      <c r="I82" s="169">
        <v>4.3</v>
      </c>
      <c r="J82" s="169" t="s">
        <v>1053</v>
      </c>
    </row>
    <row r="83" spans="1:10" ht="15.75">
      <c r="A83" s="169">
        <f t="shared" si="1"/>
        <v>29</v>
      </c>
      <c r="B83" s="178" t="s">
        <v>332</v>
      </c>
      <c r="C83" s="178" t="s">
        <v>716</v>
      </c>
      <c r="D83" s="178">
        <v>63</v>
      </c>
      <c r="E83" s="178">
        <v>36</v>
      </c>
      <c r="F83" s="169">
        <v>5.5</v>
      </c>
      <c r="G83" s="169">
        <v>3.3</v>
      </c>
      <c r="H83" s="169">
        <v>1</v>
      </c>
      <c r="I83" s="169">
        <v>4.3</v>
      </c>
      <c r="J83" s="169" t="s">
        <v>1053</v>
      </c>
    </row>
    <row r="84" spans="1:10" ht="15.75">
      <c r="A84" s="169">
        <f t="shared" si="1"/>
        <v>30</v>
      </c>
      <c r="B84" s="178" t="s">
        <v>332</v>
      </c>
      <c r="C84" s="178" t="s">
        <v>701</v>
      </c>
      <c r="D84" s="178">
        <v>63</v>
      </c>
      <c r="E84" s="178">
        <v>65</v>
      </c>
      <c r="F84" s="169">
        <v>5.5</v>
      </c>
      <c r="G84" s="169">
        <v>3.3</v>
      </c>
      <c r="H84" s="169">
        <v>1</v>
      </c>
      <c r="I84" s="169">
        <v>4.3</v>
      </c>
      <c r="J84" s="169" t="s">
        <v>1053</v>
      </c>
    </row>
    <row r="85" spans="1:10" ht="15.75">
      <c r="A85" s="169">
        <f t="shared" si="1"/>
        <v>31</v>
      </c>
      <c r="B85" s="178" t="s">
        <v>595</v>
      </c>
      <c r="C85" s="178" t="s">
        <v>689</v>
      </c>
      <c r="D85" s="178">
        <v>63</v>
      </c>
      <c r="E85" s="178">
        <v>64</v>
      </c>
      <c r="F85" s="169">
        <v>5.5</v>
      </c>
      <c r="G85" s="169">
        <v>3.3</v>
      </c>
      <c r="H85" s="169">
        <v>1</v>
      </c>
      <c r="I85" s="169">
        <v>4.3</v>
      </c>
      <c r="J85" s="169" t="s">
        <v>1053</v>
      </c>
    </row>
    <row r="86" spans="1:10" ht="15.75">
      <c r="A86" s="169">
        <f t="shared" si="1"/>
        <v>32</v>
      </c>
      <c r="B86" s="178" t="s">
        <v>595</v>
      </c>
      <c r="C86" s="178" t="s">
        <v>689</v>
      </c>
      <c r="D86" s="178">
        <v>63</v>
      </c>
      <c r="E86" s="178">
        <v>10</v>
      </c>
      <c r="F86" s="169">
        <v>5.5</v>
      </c>
      <c r="G86" s="169">
        <v>3.3</v>
      </c>
      <c r="H86" s="169">
        <v>1</v>
      </c>
      <c r="I86" s="169">
        <v>4.3</v>
      </c>
      <c r="J86" s="169" t="s">
        <v>1053</v>
      </c>
    </row>
    <row r="87" spans="1:10" ht="15.75">
      <c r="A87" s="169">
        <f t="shared" si="1"/>
        <v>33</v>
      </c>
      <c r="B87" s="178" t="s">
        <v>353</v>
      </c>
      <c r="C87" s="178" t="s">
        <v>722</v>
      </c>
      <c r="D87" s="178">
        <v>63</v>
      </c>
      <c r="E87" s="178">
        <v>50</v>
      </c>
      <c r="F87" s="169">
        <v>5.5</v>
      </c>
      <c r="G87" s="169">
        <v>3.3</v>
      </c>
      <c r="H87" s="169">
        <v>1</v>
      </c>
      <c r="I87" s="169">
        <v>4.3</v>
      </c>
      <c r="J87" s="169" t="s">
        <v>1053</v>
      </c>
    </row>
    <row r="88" spans="1:10" ht="15.75">
      <c r="A88" s="169">
        <f t="shared" si="1"/>
        <v>34</v>
      </c>
      <c r="B88" s="178" t="s">
        <v>321</v>
      </c>
      <c r="C88" s="178" t="s">
        <v>723</v>
      </c>
      <c r="D88" s="178">
        <v>63</v>
      </c>
      <c r="E88" s="178">
        <v>138</v>
      </c>
      <c r="F88" s="169">
        <v>5.5</v>
      </c>
      <c r="G88" s="169">
        <v>3.3</v>
      </c>
      <c r="H88" s="169">
        <v>1</v>
      </c>
      <c r="I88" s="169">
        <v>4.3</v>
      </c>
      <c r="J88" s="169" t="s">
        <v>1053</v>
      </c>
    </row>
    <row r="89" spans="1:10" ht="15.75">
      <c r="A89" s="169">
        <f t="shared" si="1"/>
        <v>35</v>
      </c>
      <c r="B89" s="178" t="s">
        <v>340</v>
      </c>
      <c r="C89" s="178" t="s">
        <v>562</v>
      </c>
      <c r="D89" s="178">
        <v>63</v>
      </c>
      <c r="E89" s="178">
        <v>33</v>
      </c>
      <c r="F89" s="169">
        <v>5.5</v>
      </c>
      <c r="G89" s="169">
        <v>3.3</v>
      </c>
      <c r="H89" s="169">
        <v>1</v>
      </c>
      <c r="I89" s="169">
        <v>4.3</v>
      </c>
      <c r="J89" s="169" t="s">
        <v>1053</v>
      </c>
    </row>
    <row r="90" spans="1:10" ht="15.75">
      <c r="A90" s="169">
        <f t="shared" si="1"/>
        <v>36</v>
      </c>
      <c r="B90" s="178" t="s">
        <v>615</v>
      </c>
      <c r="C90" s="178" t="s">
        <v>618</v>
      </c>
      <c r="D90" s="178">
        <v>63</v>
      </c>
      <c r="E90" s="178">
        <v>3</v>
      </c>
      <c r="F90" s="169">
        <v>5.5</v>
      </c>
      <c r="G90" s="169">
        <v>3.3</v>
      </c>
      <c r="H90" s="169">
        <v>1</v>
      </c>
      <c r="I90" s="169">
        <v>4.3</v>
      </c>
      <c r="J90" s="169" t="s">
        <v>1053</v>
      </c>
    </row>
    <row r="91" spans="1:10" ht="15.75">
      <c r="A91" s="169">
        <f t="shared" si="1"/>
        <v>37</v>
      </c>
      <c r="B91" s="178" t="s">
        <v>615</v>
      </c>
      <c r="C91" s="178" t="s">
        <v>618</v>
      </c>
      <c r="D91" s="178">
        <v>63</v>
      </c>
      <c r="E91" s="178">
        <v>39</v>
      </c>
      <c r="F91" s="169">
        <v>5.5</v>
      </c>
      <c r="G91" s="169">
        <v>3.3</v>
      </c>
      <c r="H91" s="169">
        <v>1</v>
      </c>
      <c r="I91" s="169">
        <v>4.3</v>
      </c>
      <c r="J91" s="169" t="s">
        <v>1053</v>
      </c>
    </row>
    <row r="92" spans="1:10" ht="15.75">
      <c r="A92" s="169">
        <f t="shared" si="1"/>
        <v>38</v>
      </c>
      <c r="B92" s="178" t="s">
        <v>409</v>
      </c>
      <c r="C92" s="178" t="s">
        <v>379</v>
      </c>
      <c r="D92" s="178">
        <v>63</v>
      </c>
      <c r="E92" s="178">
        <v>46</v>
      </c>
      <c r="F92" s="169">
        <v>5.5</v>
      </c>
      <c r="G92" s="169">
        <v>3.3</v>
      </c>
      <c r="H92" s="169">
        <v>1</v>
      </c>
      <c r="I92" s="169">
        <v>4.3</v>
      </c>
      <c r="J92" s="169" t="s">
        <v>1053</v>
      </c>
    </row>
    <row r="93" spans="1:10" ht="15.75">
      <c r="A93" s="42" t="s">
        <v>1055</v>
      </c>
      <c r="B93" s="169"/>
      <c r="C93" s="169"/>
      <c r="D93" s="169"/>
      <c r="E93" s="169" t="s">
        <v>1056</v>
      </c>
      <c r="F93" s="169"/>
      <c r="G93" s="169"/>
      <c r="H93" s="169"/>
      <c r="I93" s="169" t="s">
        <v>1057</v>
      </c>
      <c r="J93" s="169"/>
    </row>
    <row r="94" spans="1:10" ht="15.75">
      <c r="A94" s="42" t="s">
        <v>1058</v>
      </c>
      <c r="B94" s="477"/>
      <c r="C94" s="477"/>
      <c r="D94" s="477"/>
      <c r="E94" s="169" t="s">
        <v>1058</v>
      </c>
      <c r="F94" s="361"/>
      <c r="G94" s="362"/>
      <c r="H94" s="363"/>
      <c r="I94" s="169" t="s">
        <v>1058</v>
      </c>
      <c r="J94" s="169"/>
    </row>
    <row r="95" spans="1:10" ht="15.75">
      <c r="A95" s="42" t="s">
        <v>1059</v>
      </c>
      <c r="B95" s="477"/>
      <c r="C95" s="477"/>
      <c r="D95" s="477"/>
      <c r="E95" s="169" t="s">
        <v>1059</v>
      </c>
      <c r="F95" s="477"/>
      <c r="G95" s="477"/>
      <c r="H95" s="477"/>
      <c r="I95" s="169" t="s">
        <v>1059</v>
      </c>
      <c r="J95" s="169"/>
    </row>
    <row r="96" spans="1:10" ht="15.75">
      <c r="A96" s="42" t="s">
        <v>1060</v>
      </c>
      <c r="B96" s="169"/>
      <c r="C96" s="477"/>
      <c r="D96" s="477"/>
      <c r="E96" s="169" t="s">
        <v>1060</v>
      </c>
      <c r="F96" s="361"/>
      <c r="G96" s="362"/>
      <c r="H96" s="363"/>
      <c r="I96" s="169" t="s">
        <v>1060</v>
      </c>
      <c r="J96" s="169"/>
    </row>
    <row r="99" spans="1:10" ht="18.75">
      <c r="A99" s="285" t="s">
        <v>1032</v>
      </c>
      <c r="B99" s="285"/>
      <c r="C99" s="285" t="s">
        <v>1033</v>
      </c>
      <c r="D99" s="285"/>
      <c r="E99" s="285"/>
      <c r="F99" s="285"/>
      <c r="G99" s="285"/>
      <c r="H99" s="285"/>
      <c r="I99" s="285"/>
      <c r="J99" s="285"/>
    </row>
    <row r="100" spans="1:10" ht="18.75">
      <c r="A100" s="285" t="s">
        <v>1034</v>
      </c>
      <c r="B100" s="285"/>
      <c r="C100" s="285" t="s">
        <v>1035</v>
      </c>
      <c r="D100" s="285"/>
      <c r="E100" s="285"/>
      <c r="F100" s="285"/>
      <c r="G100" s="285"/>
      <c r="H100" s="285"/>
      <c r="I100" s="285"/>
      <c r="J100" s="285"/>
    </row>
    <row r="101" spans="1:10" ht="18.75">
      <c r="A101" s="285" t="s">
        <v>1036</v>
      </c>
      <c r="B101" s="285"/>
      <c r="C101" s="285" t="s">
        <v>1037</v>
      </c>
      <c r="D101" s="285"/>
      <c r="E101" s="285"/>
      <c r="F101" s="285"/>
      <c r="G101" s="285"/>
      <c r="H101" s="285"/>
      <c r="I101" s="285"/>
      <c r="J101" s="285"/>
    </row>
    <row r="102" spans="1:10" ht="18.75">
      <c r="A102" s="285" t="s">
        <v>1038</v>
      </c>
      <c r="B102" s="285"/>
      <c r="C102" s="285" t="s">
        <v>1039</v>
      </c>
      <c r="D102" s="285"/>
      <c r="E102" s="285"/>
      <c r="F102" s="285"/>
      <c r="G102" s="285"/>
      <c r="H102" s="285"/>
      <c r="I102" s="285"/>
      <c r="J102" s="285"/>
    </row>
    <row r="103" spans="1:10" ht="18.75">
      <c r="A103" s="285" t="s">
        <v>1040</v>
      </c>
      <c r="B103" s="285"/>
      <c r="C103" s="285" t="s">
        <v>1041</v>
      </c>
      <c r="D103" s="285"/>
      <c r="E103" s="285"/>
      <c r="F103" s="285"/>
      <c r="G103" s="285"/>
      <c r="H103" s="285"/>
      <c r="I103" s="285"/>
      <c r="J103" s="285"/>
    </row>
    <row r="104" spans="1:10" ht="18.75">
      <c r="A104" s="285" t="s">
        <v>1042</v>
      </c>
      <c r="B104" s="285"/>
      <c r="C104" s="285" t="s">
        <v>1199</v>
      </c>
      <c r="D104" s="285"/>
      <c r="E104" s="285"/>
      <c r="F104" s="285"/>
      <c r="G104" s="285"/>
      <c r="H104" s="285"/>
      <c r="I104" s="168" t="s">
        <v>1108</v>
      </c>
      <c r="J104" s="168"/>
    </row>
    <row r="105" spans="1:10" ht="45">
      <c r="A105" s="165" t="s">
        <v>1044</v>
      </c>
      <c r="B105" s="165" t="s">
        <v>69</v>
      </c>
      <c r="C105" s="165" t="s">
        <v>70</v>
      </c>
      <c r="D105" s="165" t="s">
        <v>1045</v>
      </c>
      <c r="E105" s="165" t="s">
        <v>1046</v>
      </c>
      <c r="F105" s="165" t="s">
        <v>1047</v>
      </c>
      <c r="G105" s="165" t="s">
        <v>1048</v>
      </c>
      <c r="H105" s="132" t="s">
        <v>1049</v>
      </c>
      <c r="I105" s="133" t="s">
        <v>56</v>
      </c>
      <c r="J105" s="165" t="s">
        <v>1050</v>
      </c>
    </row>
    <row r="106" spans="1:10" ht="15.75">
      <c r="A106" s="166">
        <v>1</v>
      </c>
      <c r="B106" s="42">
        <v>20</v>
      </c>
      <c r="C106" s="42">
        <v>18</v>
      </c>
      <c r="D106" s="42">
        <v>90</v>
      </c>
      <c r="E106" s="42">
        <v>179</v>
      </c>
      <c r="F106" s="167" t="s">
        <v>118</v>
      </c>
      <c r="G106" s="167">
        <v>3.5</v>
      </c>
      <c r="H106" s="169">
        <v>1</v>
      </c>
      <c r="I106" s="169">
        <v>4.5</v>
      </c>
      <c r="J106" s="169" t="s">
        <v>246</v>
      </c>
    </row>
    <row r="107" spans="1:10" ht="15.75">
      <c r="A107" s="166">
        <f>1+A106</f>
        <v>2</v>
      </c>
      <c r="B107" s="42">
        <v>18</v>
      </c>
      <c r="C107" s="42">
        <v>139</v>
      </c>
      <c r="D107" s="42">
        <v>90</v>
      </c>
      <c r="E107" s="42">
        <v>23</v>
      </c>
      <c r="F107" s="167" t="s">
        <v>118</v>
      </c>
      <c r="G107" s="167">
        <v>3.5</v>
      </c>
      <c r="H107" s="169">
        <v>1</v>
      </c>
      <c r="I107" s="169">
        <v>4.5</v>
      </c>
      <c r="J107" s="169" t="s">
        <v>246</v>
      </c>
    </row>
    <row r="108" spans="1:10" ht="15.75">
      <c r="A108" s="166">
        <f t="shared" ref="A108:A146" si="2">1+A107</f>
        <v>3</v>
      </c>
      <c r="B108" s="42">
        <v>113</v>
      </c>
      <c r="C108" s="42">
        <v>65</v>
      </c>
      <c r="D108" s="42">
        <v>90</v>
      </c>
      <c r="E108" s="42">
        <v>88</v>
      </c>
      <c r="F108" s="167" t="s">
        <v>118</v>
      </c>
      <c r="G108" s="167">
        <v>3.5</v>
      </c>
      <c r="H108" s="169">
        <v>1</v>
      </c>
      <c r="I108" s="169">
        <v>4.5</v>
      </c>
      <c r="J108" s="169" t="s">
        <v>246</v>
      </c>
    </row>
    <row r="109" spans="1:10" ht="15.75">
      <c r="A109" s="166">
        <f t="shared" si="2"/>
        <v>4</v>
      </c>
      <c r="B109" s="42">
        <v>65</v>
      </c>
      <c r="C109" s="42">
        <v>27</v>
      </c>
      <c r="D109" s="42">
        <v>90</v>
      </c>
      <c r="E109" s="42">
        <v>121</v>
      </c>
      <c r="F109" s="167" t="s">
        <v>118</v>
      </c>
      <c r="G109" s="167">
        <v>3.5</v>
      </c>
      <c r="H109" s="169">
        <v>1</v>
      </c>
      <c r="I109" s="169">
        <v>4.5</v>
      </c>
      <c r="J109" s="169" t="s">
        <v>246</v>
      </c>
    </row>
    <row r="110" spans="1:10" ht="15.75">
      <c r="A110" s="166">
        <f t="shared" si="2"/>
        <v>5</v>
      </c>
      <c r="B110" s="42">
        <v>20</v>
      </c>
      <c r="C110" s="42">
        <v>40</v>
      </c>
      <c r="D110" s="42">
        <v>90</v>
      </c>
      <c r="E110" s="42">
        <v>314</v>
      </c>
      <c r="F110" s="167" t="s">
        <v>118</v>
      </c>
      <c r="G110" s="167">
        <v>3.5</v>
      </c>
      <c r="H110" s="169">
        <v>1</v>
      </c>
      <c r="I110" s="169">
        <v>4.5</v>
      </c>
      <c r="J110" s="169" t="s">
        <v>246</v>
      </c>
    </row>
    <row r="111" spans="1:10" ht="15.75">
      <c r="A111" s="166">
        <f t="shared" si="2"/>
        <v>6</v>
      </c>
      <c r="B111" s="42">
        <v>40</v>
      </c>
      <c r="C111" s="42">
        <v>144</v>
      </c>
      <c r="D111" s="42">
        <v>90</v>
      </c>
      <c r="E111" s="42">
        <v>59</v>
      </c>
      <c r="F111" s="167" t="s">
        <v>118</v>
      </c>
      <c r="G111" s="167">
        <v>3.5</v>
      </c>
      <c r="H111" s="169">
        <v>1</v>
      </c>
      <c r="I111" s="169">
        <v>4.5</v>
      </c>
      <c r="J111" s="169" t="s">
        <v>246</v>
      </c>
    </row>
    <row r="112" spans="1:10" ht="15.75">
      <c r="A112" s="166">
        <f t="shared" si="2"/>
        <v>7</v>
      </c>
      <c r="B112" s="42">
        <v>18</v>
      </c>
      <c r="C112" s="42" t="s">
        <v>1205</v>
      </c>
      <c r="D112" s="42">
        <v>90</v>
      </c>
      <c r="E112" s="42">
        <f>260-E113</f>
        <v>115</v>
      </c>
      <c r="F112" s="167" t="s">
        <v>118</v>
      </c>
      <c r="G112" s="167">
        <v>3.5</v>
      </c>
      <c r="H112" s="169">
        <v>1</v>
      </c>
      <c r="I112" s="169">
        <v>4.5</v>
      </c>
      <c r="J112" s="169" t="s">
        <v>246</v>
      </c>
    </row>
    <row r="113" spans="1:10" ht="15.75">
      <c r="A113" s="166">
        <f t="shared" si="2"/>
        <v>8</v>
      </c>
      <c r="B113" s="42">
        <v>18</v>
      </c>
      <c r="C113" s="42" t="s">
        <v>1205</v>
      </c>
      <c r="D113" s="42">
        <v>90</v>
      </c>
      <c r="E113" s="42">
        <v>145</v>
      </c>
      <c r="F113" s="167" t="s">
        <v>118</v>
      </c>
      <c r="G113" s="167">
        <v>3.5</v>
      </c>
      <c r="H113" s="169">
        <v>1</v>
      </c>
      <c r="I113" s="169">
        <v>4.5</v>
      </c>
      <c r="J113" s="169" t="s">
        <v>246</v>
      </c>
    </row>
    <row r="114" spans="1:10" ht="15.75">
      <c r="A114" s="166">
        <f t="shared" si="2"/>
        <v>9</v>
      </c>
      <c r="B114" s="42" t="s">
        <v>601</v>
      </c>
      <c r="C114" s="42" t="s">
        <v>613</v>
      </c>
      <c r="D114" s="42">
        <v>90</v>
      </c>
      <c r="E114" s="42">
        <v>155</v>
      </c>
      <c r="F114" s="167" t="s">
        <v>118</v>
      </c>
      <c r="G114" s="167">
        <v>3.5</v>
      </c>
      <c r="H114" s="169">
        <v>1</v>
      </c>
      <c r="I114" s="169">
        <v>4.5</v>
      </c>
      <c r="J114" s="169" t="s">
        <v>246</v>
      </c>
    </row>
    <row r="115" spans="1:10" ht="15.75">
      <c r="A115" s="166">
        <f t="shared" si="2"/>
        <v>10</v>
      </c>
      <c r="B115" s="42" t="s">
        <v>601</v>
      </c>
      <c r="C115" s="42" t="s">
        <v>613</v>
      </c>
      <c r="D115" s="42">
        <v>90</v>
      </c>
      <c r="E115" s="42">
        <v>11</v>
      </c>
      <c r="F115" s="167" t="s">
        <v>118</v>
      </c>
      <c r="G115" s="167">
        <v>3.5</v>
      </c>
      <c r="H115" s="169">
        <v>1</v>
      </c>
      <c r="I115" s="169">
        <v>4.5</v>
      </c>
      <c r="J115" s="169" t="s">
        <v>246</v>
      </c>
    </row>
    <row r="116" spans="1:10" ht="15.75">
      <c r="A116" s="166">
        <f t="shared" si="2"/>
        <v>11</v>
      </c>
      <c r="B116" s="42" t="s">
        <v>347</v>
      </c>
      <c r="C116" s="42" t="s">
        <v>755</v>
      </c>
      <c r="D116" s="42">
        <v>90</v>
      </c>
      <c r="E116" s="42">
        <v>88</v>
      </c>
      <c r="F116" s="167" t="s">
        <v>118</v>
      </c>
      <c r="G116" s="167">
        <v>3.5</v>
      </c>
      <c r="H116" s="169">
        <v>1</v>
      </c>
      <c r="I116" s="169">
        <v>4.5</v>
      </c>
      <c r="J116" s="169" t="s">
        <v>246</v>
      </c>
    </row>
    <row r="117" spans="1:10" ht="15.75">
      <c r="A117" s="166">
        <f t="shared" si="2"/>
        <v>12</v>
      </c>
      <c r="B117" s="42" t="s">
        <v>347</v>
      </c>
      <c r="C117" s="42" t="s">
        <v>755</v>
      </c>
      <c r="D117" s="42">
        <v>90</v>
      </c>
      <c r="E117" s="42">
        <f>138-E116</f>
        <v>50</v>
      </c>
      <c r="F117" s="167" t="s">
        <v>118</v>
      </c>
      <c r="G117" s="167">
        <v>3.5</v>
      </c>
      <c r="H117" s="169">
        <v>1</v>
      </c>
      <c r="I117" s="169">
        <v>4.5</v>
      </c>
      <c r="J117" s="169" t="s">
        <v>246</v>
      </c>
    </row>
    <row r="118" spans="1:10" ht="15.75">
      <c r="A118" s="166">
        <f t="shared" si="2"/>
        <v>13</v>
      </c>
      <c r="B118" s="42" t="s">
        <v>350</v>
      </c>
      <c r="C118" s="42" t="s">
        <v>114</v>
      </c>
      <c r="D118" s="42">
        <v>90</v>
      </c>
      <c r="E118" s="42">
        <v>20</v>
      </c>
      <c r="F118" s="167" t="s">
        <v>118</v>
      </c>
      <c r="G118" s="167">
        <v>3.5</v>
      </c>
      <c r="H118" s="169">
        <v>1</v>
      </c>
      <c r="I118" s="169">
        <v>4.5</v>
      </c>
      <c r="J118" s="169" t="s">
        <v>246</v>
      </c>
    </row>
    <row r="119" spans="1:10" ht="15.75">
      <c r="A119" s="166">
        <f t="shared" si="2"/>
        <v>14</v>
      </c>
      <c r="B119" s="42" t="s">
        <v>350</v>
      </c>
      <c r="C119" s="42" t="s">
        <v>114</v>
      </c>
      <c r="D119" s="42">
        <v>90</v>
      </c>
      <c r="E119" s="42">
        <f>78-20</f>
        <v>58</v>
      </c>
      <c r="F119" s="167" t="s">
        <v>118</v>
      </c>
      <c r="G119" s="167">
        <v>3.5</v>
      </c>
      <c r="H119" s="169">
        <v>1</v>
      </c>
      <c r="I119" s="169">
        <v>4.5</v>
      </c>
      <c r="J119" s="169" t="s">
        <v>246</v>
      </c>
    </row>
    <row r="120" spans="1:10" ht="15.75">
      <c r="A120" s="166">
        <f t="shared" si="2"/>
        <v>15</v>
      </c>
      <c r="B120" s="178" t="s">
        <v>325</v>
      </c>
      <c r="C120" s="178" t="s">
        <v>110</v>
      </c>
      <c r="D120" s="178">
        <v>90</v>
      </c>
      <c r="E120" s="178">
        <v>94</v>
      </c>
      <c r="F120" s="167" t="s">
        <v>118</v>
      </c>
      <c r="G120" s="167">
        <v>3.5</v>
      </c>
      <c r="H120" s="169">
        <v>1</v>
      </c>
      <c r="I120" s="169">
        <v>4.5</v>
      </c>
      <c r="J120" s="169" t="s">
        <v>246</v>
      </c>
    </row>
    <row r="121" spans="1:10" ht="15.75">
      <c r="A121" s="166">
        <f t="shared" si="2"/>
        <v>16</v>
      </c>
      <c r="B121" s="42">
        <v>100</v>
      </c>
      <c r="C121" s="42">
        <v>102</v>
      </c>
      <c r="D121" s="42">
        <v>75</v>
      </c>
      <c r="E121" s="42">
        <v>29</v>
      </c>
      <c r="F121" s="167" t="s">
        <v>118</v>
      </c>
      <c r="G121" s="167">
        <v>3.5</v>
      </c>
      <c r="H121" s="169">
        <v>1</v>
      </c>
      <c r="I121" s="169">
        <v>4.5</v>
      </c>
      <c r="J121" s="169" t="s">
        <v>246</v>
      </c>
    </row>
    <row r="122" spans="1:10" ht="15.75">
      <c r="A122" s="166">
        <f t="shared" si="2"/>
        <v>17</v>
      </c>
      <c r="B122" s="42">
        <v>100</v>
      </c>
      <c r="C122" s="42">
        <v>175</v>
      </c>
      <c r="D122" s="42">
        <v>75</v>
      </c>
      <c r="E122" s="42">
        <v>41</v>
      </c>
      <c r="F122" s="167" t="s">
        <v>118</v>
      </c>
      <c r="G122" s="167">
        <v>3.5</v>
      </c>
      <c r="H122" s="169">
        <v>1</v>
      </c>
      <c r="I122" s="169">
        <v>4.5</v>
      </c>
      <c r="J122" s="169" t="s">
        <v>246</v>
      </c>
    </row>
    <row r="123" spans="1:10" ht="15.75">
      <c r="A123" s="166">
        <f t="shared" si="2"/>
        <v>18</v>
      </c>
      <c r="B123" s="42">
        <v>67</v>
      </c>
      <c r="C123" s="42">
        <v>137</v>
      </c>
      <c r="D123" s="42">
        <v>75</v>
      </c>
      <c r="E123" s="42">
        <v>120</v>
      </c>
      <c r="F123" s="167" t="s">
        <v>118</v>
      </c>
      <c r="G123" s="167">
        <v>3.5</v>
      </c>
      <c r="H123" s="169">
        <v>1</v>
      </c>
      <c r="I123" s="169">
        <v>4.5</v>
      </c>
      <c r="J123" s="169" t="s">
        <v>246</v>
      </c>
    </row>
    <row r="124" spans="1:10" ht="15.75">
      <c r="A124" s="166">
        <f t="shared" si="2"/>
        <v>19</v>
      </c>
      <c r="B124" s="42">
        <v>38</v>
      </c>
      <c r="C124" s="42">
        <v>202</v>
      </c>
      <c r="D124" s="42">
        <v>75</v>
      </c>
      <c r="E124" s="42">
        <v>45</v>
      </c>
      <c r="F124" s="167" t="s">
        <v>118</v>
      </c>
      <c r="G124" s="167">
        <v>3.5</v>
      </c>
      <c r="H124" s="169">
        <v>1</v>
      </c>
      <c r="I124" s="169">
        <v>4.5</v>
      </c>
      <c r="J124" s="169" t="s">
        <v>246</v>
      </c>
    </row>
    <row r="125" spans="1:10" ht="15.75">
      <c r="A125" s="166">
        <f t="shared" si="2"/>
        <v>20</v>
      </c>
      <c r="B125" s="42">
        <v>144</v>
      </c>
      <c r="C125" s="42">
        <v>54</v>
      </c>
      <c r="D125" s="42">
        <v>75</v>
      </c>
      <c r="E125" s="42">
        <v>106</v>
      </c>
      <c r="F125" s="167" t="s">
        <v>118</v>
      </c>
      <c r="G125" s="167">
        <v>3.5</v>
      </c>
      <c r="H125" s="169">
        <v>1</v>
      </c>
      <c r="I125" s="169">
        <v>4.5</v>
      </c>
      <c r="J125" s="169" t="s">
        <v>246</v>
      </c>
    </row>
    <row r="126" spans="1:10" ht="15.75">
      <c r="A126" s="166">
        <f t="shared" si="2"/>
        <v>21</v>
      </c>
      <c r="B126" s="42">
        <v>185</v>
      </c>
      <c r="C126" s="42">
        <v>103</v>
      </c>
      <c r="D126" s="42">
        <v>75</v>
      </c>
      <c r="E126" s="42">
        <v>86</v>
      </c>
      <c r="F126" s="167" t="s">
        <v>118</v>
      </c>
      <c r="G126" s="167">
        <v>3.5</v>
      </c>
      <c r="H126" s="169">
        <v>1</v>
      </c>
      <c r="I126" s="169">
        <v>4.5</v>
      </c>
      <c r="J126" s="169" t="s">
        <v>246</v>
      </c>
    </row>
    <row r="127" spans="1:10" ht="15.75">
      <c r="A127" s="166">
        <f t="shared" si="2"/>
        <v>22</v>
      </c>
      <c r="B127" s="42">
        <v>103</v>
      </c>
      <c r="C127" s="42">
        <v>140</v>
      </c>
      <c r="D127" s="42">
        <v>75</v>
      </c>
      <c r="E127" s="42">
        <v>39</v>
      </c>
      <c r="F127" s="167" t="s">
        <v>118</v>
      </c>
      <c r="G127" s="167">
        <v>3.5</v>
      </c>
      <c r="H127" s="169">
        <v>1</v>
      </c>
      <c r="I127" s="169">
        <v>4.5</v>
      </c>
      <c r="J127" s="169" t="s">
        <v>246</v>
      </c>
    </row>
    <row r="128" spans="1:10" ht="15.75">
      <c r="A128" s="166">
        <f t="shared" si="2"/>
        <v>23</v>
      </c>
      <c r="B128" s="42">
        <v>140</v>
      </c>
      <c r="C128" s="42">
        <v>118</v>
      </c>
      <c r="D128" s="42">
        <v>75</v>
      </c>
      <c r="E128" s="42">
        <v>54</v>
      </c>
      <c r="F128" s="167" t="s">
        <v>118</v>
      </c>
      <c r="G128" s="167">
        <v>3.5</v>
      </c>
      <c r="H128" s="169">
        <v>1</v>
      </c>
      <c r="I128" s="169">
        <v>4.5</v>
      </c>
      <c r="J128" s="169" t="s">
        <v>246</v>
      </c>
    </row>
    <row r="129" spans="1:10" ht="15.75">
      <c r="A129" s="166">
        <f t="shared" si="2"/>
        <v>24</v>
      </c>
      <c r="B129" s="42">
        <v>103</v>
      </c>
      <c r="C129" s="42">
        <v>110</v>
      </c>
      <c r="D129" s="42">
        <v>75</v>
      </c>
      <c r="E129" s="42">
        <v>75</v>
      </c>
      <c r="F129" s="167" t="s">
        <v>118</v>
      </c>
      <c r="G129" s="167">
        <v>3.5</v>
      </c>
      <c r="H129" s="169">
        <v>1</v>
      </c>
      <c r="I129" s="169">
        <v>4.5</v>
      </c>
      <c r="J129" s="169" t="s">
        <v>246</v>
      </c>
    </row>
    <row r="130" spans="1:10" ht="15.75">
      <c r="A130" s="166">
        <f t="shared" si="2"/>
        <v>25</v>
      </c>
      <c r="B130" s="42">
        <v>217</v>
      </c>
      <c r="C130" s="181" t="s">
        <v>1204</v>
      </c>
      <c r="D130" s="42">
        <v>75</v>
      </c>
      <c r="E130" s="42">
        <v>48</v>
      </c>
      <c r="F130" s="167" t="s">
        <v>118</v>
      </c>
      <c r="G130" s="167">
        <v>3.5</v>
      </c>
      <c r="H130" s="169">
        <v>1</v>
      </c>
      <c r="I130" s="169">
        <v>4.5</v>
      </c>
      <c r="J130" s="169" t="s">
        <v>246</v>
      </c>
    </row>
    <row r="131" spans="1:10" ht="15.75">
      <c r="A131" s="166">
        <f t="shared" si="2"/>
        <v>26</v>
      </c>
      <c r="B131" s="42">
        <v>117</v>
      </c>
      <c r="C131" s="42">
        <v>65</v>
      </c>
      <c r="D131" s="42">
        <v>75</v>
      </c>
      <c r="E131" s="42">
        <f>129-E132</f>
        <v>79</v>
      </c>
      <c r="F131" s="167" t="s">
        <v>118</v>
      </c>
      <c r="G131" s="167">
        <v>3.5</v>
      </c>
      <c r="H131" s="169">
        <v>1</v>
      </c>
      <c r="I131" s="169">
        <v>4.5</v>
      </c>
      <c r="J131" s="169" t="s">
        <v>246</v>
      </c>
    </row>
    <row r="132" spans="1:10" ht="15.75">
      <c r="A132" s="166">
        <f t="shared" si="2"/>
        <v>27</v>
      </c>
      <c r="B132" s="42">
        <v>117</v>
      </c>
      <c r="C132" s="42">
        <v>65</v>
      </c>
      <c r="D132" s="42">
        <v>75</v>
      </c>
      <c r="E132" s="42">
        <v>50</v>
      </c>
      <c r="F132" s="167" t="s">
        <v>118</v>
      </c>
      <c r="G132" s="167">
        <v>3.5</v>
      </c>
      <c r="H132" s="169">
        <v>1</v>
      </c>
      <c r="I132" s="169">
        <v>4.5</v>
      </c>
      <c r="J132" s="169" t="s">
        <v>246</v>
      </c>
    </row>
    <row r="133" spans="1:10" ht="15.75">
      <c r="A133" s="166">
        <f t="shared" si="2"/>
        <v>28</v>
      </c>
      <c r="B133" s="178" t="s">
        <v>159</v>
      </c>
      <c r="C133" s="178" t="s">
        <v>391</v>
      </c>
      <c r="D133" s="178">
        <v>63</v>
      </c>
      <c r="E133" s="178">
        <v>49</v>
      </c>
      <c r="F133" s="167" t="s">
        <v>118</v>
      </c>
      <c r="G133" s="167">
        <v>3.5</v>
      </c>
      <c r="H133" s="169">
        <v>1</v>
      </c>
      <c r="I133" s="169">
        <v>4.5</v>
      </c>
      <c r="J133" s="169" t="s">
        <v>246</v>
      </c>
    </row>
    <row r="134" spans="1:10" ht="15.75">
      <c r="A134" s="166">
        <f t="shared" si="2"/>
        <v>29</v>
      </c>
      <c r="B134" s="178" t="s">
        <v>391</v>
      </c>
      <c r="C134" s="178" t="s">
        <v>395</v>
      </c>
      <c r="D134" s="178">
        <v>63</v>
      </c>
      <c r="E134" s="178">
        <v>40</v>
      </c>
      <c r="F134" s="167" t="s">
        <v>118</v>
      </c>
      <c r="G134" s="167">
        <v>3.5</v>
      </c>
      <c r="H134" s="169">
        <v>1</v>
      </c>
      <c r="I134" s="169">
        <v>4.5</v>
      </c>
      <c r="J134" s="169" t="s">
        <v>246</v>
      </c>
    </row>
    <row r="135" spans="1:10" ht="15.75">
      <c r="A135" s="166">
        <f t="shared" si="2"/>
        <v>30</v>
      </c>
      <c r="B135" s="178" t="s">
        <v>159</v>
      </c>
      <c r="C135" s="178" t="s">
        <v>322</v>
      </c>
      <c r="D135" s="178">
        <v>63</v>
      </c>
      <c r="E135" s="178">
        <v>420</v>
      </c>
      <c r="F135" s="167" t="s">
        <v>118</v>
      </c>
      <c r="G135" s="167">
        <v>3.5</v>
      </c>
      <c r="H135" s="169">
        <v>1</v>
      </c>
      <c r="I135" s="169">
        <v>4.5</v>
      </c>
      <c r="J135" s="169" t="s">
        <v>246</v>
      </c>
    </row>
    <row r="136" spans="1:10" ht="15.75">
      <c r="A136" s="166">
        <f t="shared" si="2"/>
        <v>31</v>
      </c>
      <c r="B136" s="178" t="s">
        <v>327</v>
      </c>
      <c r="C136" s="178" t="s">
        <v>473</v>
      </c>
      <c r="D136" s="178">
        <v>63</v>
      </c>
      <c r="E136" s="178">
        <v>104</v>
      </c>
      <c r="F136" s="167" t="s">
        <v>118</v>
      </c>
      <c r="G136" s="167">
        <v>3.5</v>
      </c>
      <c r="H136" s="169">
        <v>1</v>
      </c>
      <c r="I136" s="169">
        <v>4.5</v>
      </c>
      <c r="J136" s="169" t="s">
        <v>246</v>
      </c>
    </row>
    <row r="137" spans="1:10" ht="15.75">
      <c r="A137" s="166">
        <f t="shared" si="2"/>
        <v>32</v>
      </c>
      <c r="B137" s="178" t="s">
        <v>616</v>
      </c>
      <c r="C137" s="178" t="s">
        <v>429</v>
      </c>
      <c r="D137" s="178">
        <v>63</v>
      </c>
      <c r="E137" s="178">
        <v>78</v>
      </c>
      <c r="F137" s="167" t="s">
        <v>118</v>
      </c>
      <c r="G137" s="167">
        <v>3.5</v>
      </c>
      <c r="H137" s="169">
        <v>1</v>
      </c>
      <c r="I137" s="169">
        <v>4.5</v>
      </c>
      <c r="J137" s="169" t="s">
        <v>246</v>
      </c>
    </row>
    <row r="138" spans="1:10" ht="15.75">
      <c r="A138" s="166">
        <f t="shared" si="2"/>
        <v>33</v>
      </c>
      <c r="B138" s="178" t="s">
        <v>321</v>
      </c>
      <c r="C138" s="178" t="s">
        <v>429</v>
      </c>
      <c r="D138" s="178">
        <v>63</v>
      </c>
      <c r="E138" s="178">
        <v>17</v>
      </c>
      <c r="F138" s="167" t="s">
        <v>118</v>
      </c>
      <c r="G138" s="167">
        <v>3.5</v>
      </c>
      <c r="H138" s="169">
        <v>1</v>
      </c>
      <c r="I138" s="169">
        <v>4.5</v>
      </c>
      <c r="J138" s="169" t="s">
        <v>246</v>
      </c>
    </row>
    <row r="139" spans="1:10" ht="15.75">
      <c r="A139" s="166">
        <f t="shared" si="2"/>
        <v>34</v>
      </c>
      <c r="B139" s="178" t="s">
        <v>429</v>
      </c>
      <c r="C139" s="178" t="s">
        <v>596</v>
      </c>
      <c r="D139" s="178">
        <v>63</v>
      </c>
      <c r="E139" s="178">
        <v>50</v>
      </c>
      <c r="F139" s="167" t="s">
        <v>118</v>
      </c>
      <c r="G139" s="167">
        <v>3.5</v>
      </c>
      <c r="H139" s="169">
        <v>1</v>
      </c>
      <c r="I139" s="169">
        <v>4.5</v>
      </c>
      <c r="J139" s="169" t="s">
        <v>246</v>
      </c>
    </row>
    <row r="140" spans="1:10" ht="15.75">
      <c r="A140" s="166">
        <f t="shared" si="2"/>
        <v>35</v>
      </c>
      <c r="B140" s="178" t="s">
        <v>596</v>
      </c>
      <c r="C140" s="178" t="s">
        <v>171</v>
      </c>
      <c r="D140" s="178">
        <v>63</v>
      </c>
      <c r="E140" s="178">
        <f>80-E141</f>
        <v>66</v>
      </c>
      <c r="F140" s="167" t="s">
        <v>118</v>
      </c>
      <c r="G140" s="167">
        <v>3.5</v>
      </c>
      <c r="H140" s="169">
        <v>1</v>
      </c>
      <c r="I140" s="169">
        <v>4.5</v>
      </c>
      <c r="J140" s="169" t="s">
        <v>246</v>
      </c>
    </row>
    <row r="141" spans="1:10" ht="15.75">
      <c r="A141" s="166">
        <f t="shared" si="2"/>
        <v>36</v>
      </c>
      <c r="B141" s="178" t="s">
        <v>596</v>
      </c>
      <c r="C141" s="178" t="s">
        <v>171</v>
      </c>
      <c r="D141" s="178">
        <v>63</v>
      </c>
      <c r="E141" s="178">
        <v>14</v>
      </c>
      <c r="F141" s="167" t="s">
        <v>118</v>
      </c>
      <c r="G141" s="167">
        <v>3.5</v>
      </c>
      <c r="H141" s="169">
        <v>1</v>
      </c>
      <c r="I141" s="169">
        <v>4.5</v>
      </c>
      <c r="J141" s="169" t="s">
        <v>246</v>
      </c>
    </row>
    <row r="142" spans="1:10" ht="15.75">
      <c r="A142" s="166">
        <f t="shared" si="2"/>
        <v>37</v>
      </c>
      <c r="B142" s="178" t="s">
        <v>171</v>
      </c>
      <c r="C142" s="178" t="s">
        <v>1200</v>
      </c>
      <c r="D142" s="178">
        <v>63</v>
      </c>
      <c r="E142" s="178">
        <v>135</v>
      </c>
      <c r="F142" s="167" t="s">
        <v>118</v>
      </c>
      <c r="G142" s="167">
        <v>3.5</v>
      </c>
      <c r="H142" s="169">
        <v>1</v>
      </c>
      <c r="I142" s="169">
        <v>4.5</v>
      </c>
      <c r="J142" s="169" t="s">
        <v>246</v>
      </c>
    </row>
    <row r="143" spans="1:10" ht="15.75">
      <c r="A143" s="166">
        <f t="shared" si="2"/>
        <v>38</v>
      </c>
      <c r="B143" s="178" t="s">
        <v>171</v>
      </c>
      <c r="C143" s="178" t="s">
        <v>1200</v>
      </c>
      <c r="D143" s="178">
        <v>63</v>
      </c>
      <c r="E143" s="178">
        <v>34</v>
      </c>
      <c r="F143" s="167" t="s">
        <v>118</v>
      </c>
      <c r="G143" s="167">
        <v>3.5</v>
      </c>
      <c r="H143" s="169">
        <v>1</v>
      </c>
      <c r="I143" s="169">
        <v>4.5</v>
      </c>
      <c r="J143" s="169" t="s">
        <v>246</v>
      </c>
    </row>
    <row r="144" spans="1:10" ht="15.75">
      <c r="A144" s="166">
        <f t="shared" si="2"/>
        <v>39</v>
      </c>
      <c r="B144" s="178" t="s">
        <v>303</v>
      </c>
      <c r="C144" s="178" t="s">
        <v>727</v>
      </c>
      <c r="D144" s="178">
        <v>63</v>
      </c>
      <c r="E144" s="178">
        <v>13</v>
      </c>
      <c r="F144" s="167" t="s">
        <v>118</v>
      </c>
      <c r="G144" s="167">
        <v>3.5</v>
      </c>
      <c r="H144" s="169">
        <v>1</v>
      </c>
      <c r="I144" s="169">
        <v>4.5</v>
      </c>
      <c r="J144" s="169" t="s">
        <v>246</v>
      </c>
    </row>
    <row r="145" spans="1:12" ht="15.75">
      <c r="A145" s="166">
        <f t="shared" si="2"/>
        <v>40</v>
      </c>
      <c r="B145" s="42" t="s">
        <v>336</v>
      </c>
      <c r="C145" s="42" t="s">
        <v>712</v>
      </c>
      <c r="D145" s="42">
        <v>63</v>
      </c>
      <c r="E145" s="42">
        <v>71</v>
      </c>
      <c r="F145" s="167" t="s">
        <v>118</v>
      </c>
      <c r="G145" s="167">
        <v>3.5</v>
      </c>
      <c r="H145" s="169">
        <v>1</v>
      </c>
      <c r="I145" s="169">
        <v>4.5</v>
      </c>
      <c r="J145" s="169" t="s">
        <v>246</v>
      </c>
    </row>
    <row r="146" spans="1:12" ht="15.75">
      <c r="A146" s="166">
        <f t="shared" si="2"/>
        <v>41</v>
      </c>
      <c r="B146" s="42" t="s">
        <v>755</v>
      </c>
      <c r="C146" s="42" t="s">
        <v>320</v>
      </c>
      <c r="D146" s="42">
        <v>63</v>
      </c>
      <c r="E146" s="42">
        <v>254</v>
      </c>
      <c r="F146" s="167" t="s">
        <v>118</v>
      </c>
      <c r="G146" s="167">
        <v>3.5</v>
      </c>
      <c r="H146" s="169">
        <v>1</v>
      </c>
      <c r="I146" s="169">
        <v>4.5</v>
      </c>
      <c r="J146" s="169" t="s">
        <v>246</v>
      </c>
    </row>
    <row r="147" spans="1:12" ht="15.75">
      <c r="A147" s="42" t="s">
        <v>1055</v>
      </c>
      <c r="B147" s="169"/>
      <c r="C147" s="169"/>
      <c r="D147" s="169"/>
      <c r="E147" s="169" t="s">
        <v>1056</v>
      </c>
      <c r="F147" s="169"/>
      <c r="G147" s="169"/>
      <c r="H147" s="169"/>
      <c r="I147" s="169" t="s">
        <v>1057</v>
      </c>
      <c r="J147" s="169"/>
    </row>
    <row r="148" spans="1:12" ht="15.75">
      <c r="A148" s="42" t="s">
        <v>1058</v>
      </c>
      <c r="B148" s="477"/>
      <c r="C148" s="477"/>
      <c r="D148" s="477"/>
      <c r="E148" s="169" t="s">
        <v>1058</v>
      </c>
      <c r="F148" s="361"/>
      <c r="G148" s="362"/>
      <c r="H148" s="363"/>
      <c r="I148" s="169" t="s">
        <v>1058</v>
      </c>
      <c r="J148" s="169"/>
    </row>
    <row r="149" spans="1:12" ht="15.75">
      <c r="A149" s="42" t="s">
        <v>1059</v>
      </c>
      <c r="B149" s="477"/>
      <c r="C149" s="477"/>
      <c r="D149" s="477"/>
      <c r="E149" s="169" t="s">
        <v>1059</v>
      </c>
      <c r="F149" s="477"/>
      <c r="G149" s="477"/>
      <c r="H149" s="477"/>
      <c r="I149" s="169" t="s">
        <v>1059</v>
      </c>
      <c r="J149" s="169"/>
    </row>
    <row r="150" spans="1:12" ht="15.75">
      <c r="A150" s="42" t="s">
        <v>1060</v>
      </c>
      <c r="B150" s="169"/>
      <c r="C150" s="477"/>
      <c r="D150" s="477"/>
      <c r="E150" s="169" t="s">
        <v>1060</v>
      </c>
      <c r="F150" s="361"/>
      <c r="G150" s="362"/>
      <c r="H150" s="363"/>
      <c r="I150" s="169" t="s">
        <v>1060</v>
      </c>
      <c r="J150" s="169"/>
    </row>
    <row r="152" spans="1:12" ht="18.75">
      <c r="A152" s="285" t="s">
        <v>1032</v>
      </c>
      <c r="B152" s="285"/>
      <c r="C152" s="285" t="s">
        <v>1033</v>
      </c>
      <c r="D152" s="285"/>
      <c r="E152" s="285"/>
      <c r="F152" s="285"/>
      <c r="G152" s="285"/>
      <c r="H152" s="285"/>
      <c r="I152" s="285"/>
      <c r="J152" s="285"/>
    </row>
    <row r="153" spans="1:12" ht="18.75">
      <c r="A153" s="285" t="s">
        <v>1034</v>
      </c>
      <c r="B153" s="285"/>
      <c r="C153" s="285" t="s">
        <v>1035</v>
      </c>
      <c r="D153" s="285"/>
      <c r="E153" s="285"/>
      <c r="F153" s="285"/>
      <c r="G153" s="285"/>
      <c r="H153" s="285"/>
      <c r="I153" s="285"/>
      <c r="J153" s="285"/>
      <c r="L153">
        <v>32.5</v>
      </c>
    </row>
    <row r="154" spans="1:12" ht="18.75">
      <c r="A154" s="285" t="s">
        <v>1036</v>
      </c>
      <c r="B154" s="285"/>
      <c r="C154" s="285" t="s">
        <v>1037</v>
      </c>
      <c r="D154" s="285"/>
      <c r="E154" s="285"/>
      <c r="F154" s="285"/>
      <c r="G154" s="285"/>
      <c r="H154" s="285"/>
      <c r="I154" s="285"/>
      <c r="J154" s="285"/>
      <c r="L154">
        <v>16.3</v>
      </c>
    </row>
    <row r="155" spans="1:12" ht="18.75">
      <c r="A155" s="285" t="s">
        <v>1038</v>
      </c>
      <c r="B155" s="285"/>
      <c r="C155" s="285" t="s">
        <v>1039</v>
      </c>
      <c r="D155" s="285"/>
      <c r="E155" s="285"/>
      <c r="F155" s="285"/>
      <c r="G155" s="285"/>
      <c r="H155" s="285"/>
      <c r="I155" s="285"/>
      <c r="J155" s="285"/>
      <c r="L155">
        <v>13</v>
      </c>
    </row>
    <row r="156" spans="1:12" ht="18.75">
      <c r="A156" s="285" t="s">
        <v>1040</v>
      </c>
      <c r="B156" s="285"/>
      <c r="C156" s="285" t="s">
        <v>1041</v>
      </c>
      <c r="D156" s="285"/>
      <c r="E156" s="285"/>
      <c r="F156" s="285"/>
      <c r="G156" s="285"/>
      <c r="H156" s="285"/>
      <c r="I156" s="285"/>
      <c r="J156" s="285"/>
      <c r="L156">
        <v>23</v>
      </c>
    </row>
    <row r="157" spans="1:12" ht="18.75">
      <c r="A157" s="285" t="s">
        <v>1042</v>
      </c>
      <c r="B157" s="285"/>
      <c r="C157" s="285" t="s">
        <v>1199</v>
      </c>
      <c r="D157" s="285"/>
      <c r="E157" s="285"/>
      <c r="F157" s="285"/>
      <c r="G157" s="285"/>
      <c r="H157" s="285"/>
      <c r="I157" s="168" t="s">
        <v>1108</v>
      </c>
      <c r="J157" s="168"/>
      <c r="L157">
        <v>11.3</v>
      </c>
    </row>
    <row r="158" spans="1:12" ht="45">
      <c r="A158" s="165" t="s">
        <v>1044</v>
      </c>
      <c r="B158" s="165" t="s">
        <v>69</v>
      </c>
      <c r="C158" s="165" t="s">
        <v>70</v>
      </c>
      <c r="D158" s="165" t="s">
        <v>1045</v>
      </c>
      <c r="E158" s="165" t="s">
        <v>1046</v>
      </c>
      <c r="F158" s="165" t="s">
        <v>1047</v>
      </c>
      <c r="G158" s="165" t="s">
        <v>1048</v>
      </c>
      <c r="H158" s="132" t="s">
        <v>1049</v>
      </c>
      <c r="I158" s="133" t="s">
        <v>56</v>
      </c>
      <c r="J158" s="165" t="s">
        <v>1050</v>
      </c>
    </row>
    <row r="159" spans="1:12" ht="15.75">
      <c r="A159" s="169">
        <v>1</v>
      </c>
      <c r="B159" s="178" t="s">
        <v>299</v>
      </c>
      <c r="C159" s="178" t="s">
        <v>998</v>
      </c>
      <c r="D159" s="178">
        <v>75</v>
      </c>
      <c r="E159" s="178">
        <v>66</v>
      </c>
      <c r="F159" s="167" t="s">
        <v>95</v>
      </c>
      <c r="G159" s="167">
        <v>3</v>
      </c>
      <c r="H159" s="167">
        <v>1</v>
      </c>
      <c r="I159" s="167">
        <v>4</v>
      </c>
      <c r="J159" s="167" t="s">
        <v>246</v>
      </c>
    </row>
    <row r="160" spans="1:12" ht="15.75">
      <c r="A160" s="169">
        <f>1+A159</f>
        <v>2</v>
      </c>
      <c r="B160" s="178" t="s">
        <v>299</v>
      </c>
      <c r="C160" s="178" t="s">
        <v>998</v>
      </c>
      <c r="D160" s="178">
        <v>75</v>
      </c>
      <c r="E160" s="178">
        <f>95-E159</f>
        <v>29</v>
      </c>
      <c r="F160" s="167" t="s">
        <v>95</v>
      </c>
      <c r="G160" s="167">
        <v>3</v>
      </c>
      <c r="H160" s="167">
        <v>1</v>
      </c>
      <c r="I160" s="167">
        <v>4</v>
      </c>
      <c r="J160" s="167" t="s">
        <v>246</v>
      </c>
    </row>
    <row r="161" spans="1:10" ht="15.75">
      <c r="A161" s="169">
        <f t="shared" ref="A161:A211" si="3">1+A160</f>
        <v>3</v>
      </c>
      <c r="B161" s="178" t="s">
        <v>998</v>
      </c>
      <c r="C161" s="178" t="s">
        <v>1052</v>
      </c>
      <c r="D161" s="178">
        <v>75</v>
      </c>
      <c r="E161" s="178">
        <v>66</v>
      </c>
      <c r="F161" s="167" t="s">
        <v>95</v>
      </c>
      <c r="G161" s="167">
        <v>3</v>
      </c>
      <c r="H161" s="167">
        <v>1</v>
      </c>
      <c r="I161" s="167">
        <v>4</v>
      </c>
      <c r="J161" s="167" t="s">
        <v>246</v>
      </c>
    </row>
    <row r="162" spans="1:10" ht="15.75">
      <c r="A162" s="169">
        <f t="shared" si="3"/>
        <v>4</v>
      </c>
      <c r="B162" s="178" t="s">
        <v>171</v>
      </c>
      <c r="C162" s="178" t="s">
        <v>72</v>
      </c>
      <c r="D162" s="178">
        <v>75</v>
      </c>
      <c r="E162" s="178">
        <v>233</v>
      </c>
      <c r="F162" s="167" t="s">
        <v>95</v>
      </c>
      <c r="G162" s="167">
        <v>3</v>
      </c>
      <c r="H162" s="167">
        <v>1</v>
      </c>
      <c r="I162" s="167">
        <v>4</v>
      </c>
      <c r="J162" s="167" t="s">
        <v>246</v>
      </c>
    </row>
    <row r="163" spans="1:10" ht="15.75">
      <c r="A163" s="169">
        <f t="shared" si="3"/>
        <v>5</v>
      </c>
      <c r="B163" s="42" t="s">
        <v>755</v>
      </c>
      <c r="C163" s="42" t="s">
        <v>102</v>
      </c>
      <c r="D163" s="42">
        <v>75</v>
      </c>
      <c r="E163" s="42">
        <v>5</v>
      </c>
      <c r="F163" s="167" t="s">
        <v>95</v>
      </c>
      <c r="G163" s="167">
        <v>3</v>
      </c>
      <c r="H163" s="167">
        <v>1</v>
      </c>
      <c r="I163" s="167">
        <v>4</v>
      </c>
      <c r="J163" s="167" t="s">
        <v>246</v>
      </c>
    </row>
    <row r="164" spans="1:10" ht="15.75">
      <c r="A164" s="169">
        <f t="shared" si="3"/>
        <v>6</v>
      </c>
      <c r="B164" s="42" t="s">
        <v>755</v>
      </c>
      <c r="C164" s="42" t="s">
        <v>102</v>
      </c>
      <c r="D164" s="42">
        <v>75</v>
      </c>
      <c r="E164" s="42">
        <v>151</v>
      </c>
      <c r="F164" s="167" t="s">
        <v>95</v>
      </c>
      <c r="G164" s="167">
        <v>3</v>
      </c>
      <c r="H164" s="167">
        <v>1</v>
      </c>
      <c r="I164" s="167">
        <v>4</v>
      </c>
      <c r="J164" s="167" t="s">
        <v>246</v>
      </c>
    </row>
    <row r="165" spans="1:10" ht="15.75">
      <c r="A165" s="169">
        <f t="shared" si="3"/>
        <v>7</v>
      </c>
      <c r="B165" s="42" t="s">
        <v>755</v>
      </c>
      <c r="C165" s="42" t="s">
        <v>102</v>
      </c>
      <c r="D165" s="42">
        <v>75</v>
      </c>
      <c r="E165" s="42">
        <f>210-156</f>
        <v>54</v>
      </c>
      <c r="F165" s="167" t="s">
        <v>95</v>
      </c>
      <c r="G165" s="167">
        <v>3</v>
      </c>
      <c r="H165" s="167">
        <v>1</v>
      </c>
      <c r="I165" s="167">
        <v>4</v>
      </c>
      <c r="J165" s="167" t="s">
        <v>246</v>
      </c>
    </row>
    <row r="166" spans="1:10" ht="15.75">
      <c r="A166" s="169">
        <f t="shared" si="3"/>
        <v>8</v>
      </c>
      <c r="B166" s="42" t="s">
        <v>102</v>
      </c>
      <c r="C166" s="42" t="s">
        <v>270</v>
      </c>
      <c r="D166" s="42">
        <v>75</v>
      </c>
      <c r="E166" s="42">
        <v>44</v>
      </c>
      <c r="F166" s="167" t="s">
        <v>95</v>
      </c>
      <c r="G166" s="167">
        <v>3</v>
      </c>
      <c r="H166" s="167">
        <v>1</v>
      </c>
      <c r="I166" s="167">
        <v>4</v>
      </c>
      <c r="J166" s="167" t="s">
        <v>246</v>
      </c>
    </row>
    <row r="167" spans="1:10" ht="15.75">
      <c r="A167" s="169">
        <f t="shared" si="3"/>
        <v>9</v>
      </c>
      <c r="B167" s="42" t="s">
        <v>350</v>
      </c>
      <c r="C167" s="42" t="s">
        <v>102</v>
      </c>
      <c r="D167" s="42">
        <v>75</v>
      </c>
      <c r="E167" s="42">
        <v>15</v>
      </c>
      <c r="F167" s="167" t="s">
        <v>95</v>
      </c>
      <c r="G167" s="167">
        <v>3</v>
      </c>
      <c r="H167" s="167">
        <v>1</v>
      </c>
      <c r="I167" s="167">
        <v>4</v>
      </c>
      <c r="J167" s="167" t="s">
        <v>246</v>
      </c>
    </row>
    <row r="168" spans="1:10" ht="15.75">
      <c r="A168" s="169">
        <f t="shared" si="3"/>
        <v>10</v>
      </c>
      <c r="B168" s="42" t="s">
        <v>449</v>
      </c>
      <c r="C168" s="42" t="s">
        <v>110</v>
      </c>
      <c r="D168" s="42">
        <v>75</v>
      </c>
      <c r="E168" s="42">
        <v>47</v>
      </c>
      <c r="F168" s="167" t="s">
        <v>95</v>
      </c>
      <c r="G168" s="167">
        <v>3</v>
      </c>
      <c r="H168" s="167">
        <v>1</v>
      </c>
      <c r="I168" s="167">
        <v>4</v>
      </c>
      <c r="J168" s="167" t="s">
        <v>246</v>
      </c>
    </row>
    <row r="169" spans="1:10" ht="15.75">
      <c r="A169" s="169">
        <f t="shared" si="3"/>
        <v>11</v>
      </c>
      <c r="B169" s="42" t="s">
        <v>270</v>
      </c>
      <c r="C169" s="42" t="s">
        <v>1203</v>
      </c>
      <c r="D169" s="42">
        <v>75</v>
      </c>
      <c r="E169" s="42">
        <v>100</v>
      </c>
      <c r="F169" s="167" t="s">
        <v>95</v>
      </c>
      <c r="G169" s="167">
        <v>3</v>
      </c>
      <c r="H169" s="167">
        <v>1</v>
      </c>
      <c r="I169" s="167">
        <v>4</v>
      </c>
      <c r="J169" s="167" t="s">
        <v>246</v>
      </c>
    </row>
    <row r="170" spans="1:10" ht="15.75">
      <c r="A170" s="169">
        <f t="shared" si="3"/>
        <v>12</v>
      </c>
      <c r="B170" s="42" t="s">
        <v>77</v>
      </c>
      <c r="C170" s="42" t="s">
        <v>431</v>
      </c>
      <c r="D170" s="42">
        <v>75</v>
      </c>
      <c r="E170" s="42">
        <v>125</v>
      </c>
      <c r="F170" s="167" t="s">
        <v>95</v>
      </c>
      <c r="G170" s="167">
        <v>3</v>
      </c>
      <c r="H170" s="167">
        <v>1</v>
      </c>
      <c r="I170" s="167">
        <v>4</v>
      </c>
      <c r="J170" s="167" t="s">
        <v>246</v>
      </c>
    </row>
    <row r="171" spans="1:10" ht="15.75">
      <c r="A171" s="169">
        <f t="shared" si="3"/>
        <v>13</v>
      </c>
      <c r="B171" s="42" t="s">
        <v>431</v>
      </c>
      <c r="C171" s="42" t="s">
        <v>888</v>
      </c>
      <c r="D171" s="42">
        <v>75</v>
      </c>
      <c r="E171" s="42">
        <v>87</v>
      </c>
      <c r="F171" s="167" t="s">
        <v>95</v>
      </c>
      <c r="G171" s="167">
        <v>3</v>
      </c>
      <c r="H171" s="167">
        <v>1</v>
      </c>
      <c r="I171" s="167">
        <v>4</v>
      </c>
      <c r="J171" s="167" t="s">
        <v>246</v>
      </c>
    </row>
    <row r="172" spans="1:10" ht="15.75">
      <c r="A172" s="169">
        <f t="shared" si="3"/>
        <v>14</v>
      </c>
      <c r="B172" s="42" t="s">
        <v>348</v>
      </c>
      <c r="C172" s="42" t="s">
        <v>441</v>
      </c>
      <c r="D172" s="42">
        <v>75</v>
      </c>
      <c r="E172" s="42">
        <v>47</v>
      </c>
      <c r="F172" s="167" t="s">
        <v>95</v>
      </c>
      <c r="G172" s="167">
        <v>3</v>
      </c>
      <c r="H172" s="167">
        <v>1</v>
      </c>
      <c r="I172" s="167">
        <v>4</v>
      </c>
      <c r="J172" s="167" t="s">
        <v>246</v>
      </c>
    </row>
    <row r="173" spans="1:10" ht="15.75">
      <c r="A173" s="169">
        <f t="shared" si="3"/>
        <v>15</v>
      </c>
      <c r="B173" s="42" t="s">
        <v>441</v>
      </c>
      <c r="C173" s="42" t="s">
        <v>326</v>
      </c>
      <c r="D173" s="42">
        <v>75</v>
      </c>
      <c r="E173" s="42">
        <v>195</v>
      </c>
      <c r="F173" s="167" t="s">
        <v>95</v>
      </c>
      <c r="G173" s="167">
        <v>3</v>
      </c>
      <c r="H173" s="167">
        <v>1</v>
      </c>
      <c r="I173" s="167">
        <v>4</v>
      </c>
      <c r="J173" s="167" t="s">
        <v>246</v>
      </c>
    </row>
    <row r="174" spans="1:10" ht="15.75">
      <c r="A174" s="169">
        <f t="shared" si="3"/>
        <v>16</v>
      </c>
      <c r="B174" s="42" t="s">
        <v>438</v>
      </c>
      <c r="C174" s="42" t="s">
        <v>714</v>
      </c>
      <c r="D174" s="42">
        <v>75</v>
      </c>
      <c r="E174" s="42">
        <v>68</v>
      </c>
      <c r="F174" s="167" t="s">
        <v>95</v>
      </c>
      <c r="G174" s="167">
        <v>3</v>
      </c>
      <c r="H174" s="167">
        <v>1</v>
      </c>
      <c r="I174" s="167">
        <v>4</v>
      </c>
      <c r="J174" s="167" t="s">
        <v>246</v>
      </c>
    </row>
    <row r="175" spans="1:10" ht="15.75">
      <c r="A175" s="169">
        <f t="shared" si="3"/>
        <v>17</v>
      </c>
      <c r="B175" s="42" t="s">
        <v>714</v>
      </c>
      <c r="C175" s="42" t="s">
        <v>333</v>
      </c>
      <c r="D175" s="42">
        <v>75</v>
      </c>
      <c r="E175" s="42">
        <v>40</v>
      </c>
      <c r="F175" s="167" t="s">
        <v>95</v>
      </c>
      <c r="G175" s="167">
        <v>3</v>
      </c>
      <c r="H175" s="167">
        <v>1</v>
      </c>
      <c r="I175" s="167">
        <v>4</v>
      </c>
      <c r="J175" s="167" t="s">
        <v>246</v>
      </c>
    </row>
    <row r="176" spans="1:10" ht="15.75">
      <c r="A176" s="169">
        <f t="shared" si="3"/>
        <v>18</v>
      </c>
      <c r="B176" s="42" t="s">
        <v>333</v>
      </c>
      <c r="C176" s="42" t="s">
        <v>1141</v>
      </c>
      <c r="D176" s="42">
        <v>75</v>
      </c>
      <c r="E176" s="42">
        <v>62</v>
      </c>
      <c r="F176" s="167" t="s">
        <v>95</v>
      </c>
      <c r="G176" s="167">
        <v>3</v>
      </c>
      <c r="H176" s="167">
        <v>1</v>
      </c>
      <c r="I176" s="167">
        <v>4</v>
      </c>
      <c r="J176" s="167" t="s">
        <v>246</v>
      </c>
    </row>
    <row r="177" spans="1:10" ht="15.75">
      <c r="A177" s="169">
        <f t="shared" si="3"/>
        <v>19</v>
      </c>
      <c r="B177" s="42" t="s">
        <v>333</v>
      </c>
      <c r="C177" s="42" t="s">
        <v>417</v>
      </c>
      <c r="D177" s="42">
        <v>75</v>
      </c>
      <c r="E177" s="42">
        <v>25</v>
      </c>
      <c r="F177" s="167" t="s">
        <v>95</v>
      </c>
      <c r="G177" s="167">
        <v>3</v>
      </c>
      <c r="H177" s="167">
        <v>1</v>
      </c>
      <c r="I177" s="167">
        <v>4</v>
      </c>
      <c r="J177" s="167" t="s">
        <v>246</v>
      </c>
    </row>
    <row r="178" spans="1:10" ht="15.75">
      <c r="A178" s="169">
        <f t="shared" si="3"/>
        <v>20</v>
      </c>
      <c r="B178" s="42" t="s">
        <v>333</v>
      </c>
      <c r="C178" s="42" t="s">
        <v>417</v>
      </c>
      <c r="D178" s="42">
        <v>75</v>
      </c>
      <c r="E178" s="42">
        <f>85-25</f>
        <v>60</v>
      </c>
      <c r="F178" s="167" t="s">
        <v>95</v>
      </c>
      <c r="G178" s="167">
        <v>3</v>
      </c>
      <c r="H178" s="167">
        <v>1</v>
      </c>
      <c r="I178" s="167">
        <v>4</v>
      </c>
      <c r="J178" s="167" t="s">
        <v>246</v>
      </c>
    </row>
    <row r="179" spans="1:10" ht="15.75">
      <c r="A179" s="169">
        <f t="shared" si="3"/>
        <v>21</v>
      </c>
      <c r="B179" s="42" t="s">
        <v>354</v>
      </c>
      <c r="C179" s="42" t="s">
        <v>307</v>
      </c>
      <c r="D179" s="42">
        <v>75</v>
      </c>
      <c r="E179" s="42">
        <v>32</v>
      </c>
      <c r="F179" s="167" t="s">
        <v>95</v>
      </c>
      <c r="G179" s="167">
        <v>3</v>
      </c>
      <c r="H179" s="167">
        <v>1</v>
      </c>
      <c r="I179" s="167">
        <v>4</v>
      </c>
      <c r="J179" s="167" t="s">
        <v>246</v>
      </c>
    </row>
    <row r="180" spans="1:10" ht="15.75">
      <c r="A180" s="169">
        <f t="shared" si="3"/>
        <v>22</v>
      </c>
      <c r="B180" s="42">
        <v>137</v>
      </c>
      <c r="C180" s="42">
        <v>100</v>
      </c>
      <c r="D180" s="42">
        <v>75</v>
      </c>
      <c r="E180" s="42">
        <v>72</v>
      </c>
      <c r="F180" s="167" t="s">
        <v>95</v>
      </c>
      <c r="G180" s="167">
        <v>3</v>
      </c>
      <c r="H180" s="167">
        <v>1</v>
      </c>
      <c r="I180" s="167">
        <v>4</v>
      </c>
      <c r="J180" s="167" t="s">
        <v>246</v>
      </c>
    </row>
    <row r="181" spans="1:10" ht="15.75">
      <c r="A181" s="169">
        <f t="shared" si="3"/>
        <v>23</v>
      </c>
      <c r="B181" s="42" t="s">
        <v>350</v>
      </c>
      <c r="C181" s="42" t="s">
        <v>996</v>
      </c>
      <c r="D181" s="42">
        <v>63</v>
      </c>
      <c r="E181" s="42">
        <v>36</v>
      </c>
      <c r="F181" s="167" t="s">
        <v>95</v>
      </c>
      <c r="G181" s="167">
        <v>3</v>
      </c>
      <c r="H181" s="167">
        <v>1</v>
      </c>
      <c r="I181" s="167">
        <v>4</v>
      </c>
      <c r="J181" s="167" t="s">
        <v>246</v>
      </c>
    </row>
    <row r="182" spans="1:10" ht="15.75">
      <c r="A182" s="169">
        <f t="shared" si="3"/>
        <v>24</v>
      </c>
      <c r="B182" s="42" t="s">
        <v>350</v>
      </c>
      <c r="C182" s="42" t="s">
        <v>996</v>
      </c>
      <c r="D182" s="42">
        <v>63</v>
      </c>
      <c r="E182" s="42">
        <v>3</v>
      </c>
      <c r="F182" s="167" t="s">
        <v>95</v>
      </c>
      <c r="G182" s="167">
        <v>3</v>
      </c>
      <c r="H182" s="167">
        <v>1</v>
      </c>
      <c r="I182" s="167">
        <v>4</v>
      </c>
      <c r="J182" s="167" t="s">
        <v>246</v>
      </c>
    </row>
    <row r="183" spans="1:10" ht="15.75">
      <c r="A183" s="169">
        <f t="shared" si="3"/>
        <v>25</v>
      </c>
      <c r="B183" s="42" t="s">
        <v>343</v>
      </c>
      <c r="C183" s="42" t="s">
        <v>1027</v>
      </c>
      <c r="D183" s="42">
        <v>63</v>
      </c>
      <c r="E183" s="42">
        <v>23</v>
      </c>
      <c r="F183" s="167" t="s">
        <v>95</v>
      </c>
      <c r="G183" s="167">
        <v>3</v>
      </c>
      <c r="H183" s="167">
        <v>1</v>
      </c>
      <c r="I183" s="167">
        <v>4</v>
      </c>
      <c r="J183" s="167" t="s">
        <v>246</v>
      </c>
    </row>
    <row r="184" spans="1:10" ht="15.75">
      <c r="A184" s="169">
        <f t="shared" si="3"/>
        <v>26</v>
      </c>
      <c r="B184" s="42" t="s">
        <v>343</v>
      </c>
      <c r="C184" s="42" t="s">
        <v>410</v>
      </c>
      <c r="D184" s="42">
        <v>63</v>
      </c>
      <c r="E184" s="42">
        <v>240</v>
      </c>
      <c r="F184" s="167" t="s">
        <v>95</v>
      </c>
      <c r="G184" s="167">
        <v>3</v>
      </c>
      <c r="H184" s="167">
        <v>1</v>
      </c>
      <c r="I184" s="167">
        <v>4</v>
      </c>
      <c r="J184" s="167" t="s">
        <v>246</v>
      </c>
    </row>
    <row r="185" spans="1:10" ht="15.75">
      <c r="A185" s="169">
        <f t="shared" si="3"/>
        <v>27</v>
      </c>
      <c r="B185" s="42" t="s">
        <v>449</v>
      </c>
      <c r="C185" s="42" t="s">
        <v>316</v>
      </c>
      <c r="D185" s="42">
        <v>63</v>
      </c>
      <c r="E185" s="42">
        <v>168</v>
      </c>
      <c r="F185" s="167" t="s">
        <v>95</v>
      </c>
      <c r="G185" s="167">
        <v>3</v>
      </c>
      <c r="H185" s="167">
        <v>1</v>
      </c>
      <c r="I185" s="167">
        <v>4</v>
      </c>
      <c r="J185" s="167" t="s">
        <v>246</v>
      </c>
    </row>
    <row r="186" spans="1:10" ht="15.75">
      <c r="A186" s="169">
        <f t="shared" si="3"/>
        <v>28</v>
      </c>
      <c r="B186" s="42" t="s">
        <v>595</v>
      </c>
      <c r="C186" s="42" t="s">
        <v>384</v>
      </c>
      <c r="D186" s="42">
        <v>63</v>
      </c>
      <c r="E186" s="42">
        <v>30</v>
      </c>
      <c r="F186" s="167" t="s">
        <v>95</v>
      </c>
      <c r="G186" s="167">
        <v>3</v>
      </c>
      <c r="H186" s="167">
        <v>1</v>
      </c>
      <c r="I186" s="167">
        <v>4</v>
      </c>
      <c r="J186" s="167" t="s">
        <v>246</v>
      </c>
    </row>
    <row r="187" spans="1:10" ht="15.75">
      <c r="A187" s="169">
        <f t="shared" si="3"/>
        <v>29</v>
      </c>
      <c r="B187" s="42" t="s">
        <v>324</v>
      </c>
      <c r="C187" s="42" t="s">
        <v>655</v>
      </c>
      <c r="D187" s="42">
        <v>63</v>
      </c>
      <c r="E187" s="42">
        <v>27</v>
      </c>
      <c r="F187" s="167" t="s">
        <v>95</v>
      </c>
      <c r="G187" s="167">
        <v>3</v>
      </c>
      <c r="H187" s="167">
        <v>1</v>
      </c>
      <c r="I187" s="167">
        <v>4</v>
      </c>
      <c r="J187" s="167" t="s">
        <v>246</v>
      </c>
    </row>
    <row r="188" spans="1:10" ht="15.75">
      <c r="A188" s="169">
        <f t="shared" si="3"/>
        <v>30</v>
      </c>
      <c r="B188" s="42" t="s">
        <v>407</v>
      </c>
      <c r="C188" s="42" t="s">
        <v>161</v>
      </c>
      <c r="D188" s="42">
        <v>63</v>
      </c>
      <c r="E188" s="42">
        <v>166</v>
      </c>
      <c r="F188" s="167" t="s">
        <v>95</v>
      </c>
      <c r="G188" s="167">
        <v>3</v>
      </c>
      <c r="H188" s="167">
        <v>1</v>
      </c>
      <c r="I188" s="167">
        <v>4</v>
      </c>
      <c r="J188" s="167" t="s">
        <v>246</v>
      </c>
    </row>
    <row r="189" spans="1:10" ht="15.75">
      <c r="A189" s="169">
        <f t="shared" si="3"/>
        <v>31</v>
      </c>
      <c r="B189" s="42" t="s">
        <v>407</v>
      </c>
      <c r="C189" s="42" t="s">
        <v>161</v>
      </c>
      <c r="D189" s="42">
        <v>63</v>
      </c>
      <c r="E189" s="42">
        <f>343-E188</f>
        <v>177</v>
      </c>
      <c r="F189" s="167" t="s">
        <v>95</v>
      </c>
      <c r="G189" s="167">
        <v>3</v>
      </c>
      <c r="H189" s="167">
        <v>1</v>
      </c>
      <c r="I189" s="167">
        <v>4</v>
      </c>
      <c r="J189" s="167" t="s">
        <v>246</v>
      </c>
    </row>
    <row r="190" spans="1:10" ht="15.75">
      <c r="A190" s="169">
        <f t="shared" si="3"/>
        <v>32</v>
      </c>
      <c r="B190" s="42" t="s">
        <v>431</v>
      </c>
      <c r="C190" s="42" t="s">
        <v>446</v>
      </c>
      <c r="D190" s="42">
        <v>63</v>
      </c>
      <c r="E190" s="42">
        <v>21</v>
      </c>
      <c r="F190" s="167" t="s">
        <v>95</v>
      </c>
      <c r="G190" s="167">
        <v>3</v>
      </c>
      <c r="H190" s="167">
        <v>1</v>
      </c>
      <c r="I190" s="167">
        <v>4</v>
      </c>
      <c r="J190" s="167" t="s">
        <v>246</v>
      </c>
    </row>
    <row r="191" spans="1:10" ht="15.75">
      <c r="A191" s="169">
        <f t="shared" si="3"/>
        <v>33</v>
      </c>
      <c r="B191" s="42" t="s">
        <v>441</v>
      </c>
      <c r="C191" s="42" t="s">
        <v>703</v>
      </c>
      <c r="D191" s="42">
        <v>63</v>
      </c>
      <c r="E191" s="42">
        <v>58</v>
      </c>
      <c r="F191" s="167" t="s">
        <v>95</v>
      </c>
      <c r="G191" s="167">
        <v>3</v>
      </c>
      <c r="H191" s="167">
        <v>1</v>
      </c>
      <c r="I191" s="167">
        <v>4</v>
      </c>
      <c r="J191" s="167" t="s">
        <v>246</v>
      </c>
    </row>
    <row r="192" spans="1:10" ht="15.75">
      <c r="A192" s="169">
        <f t="shared" si="3"/>
        <v>34</v>
      </c>
      <c r="B192" s="42" t="s">
        <v>326</v>
      </c>
      <c r="C192" s="42" t="s">
        <v>773</v>
      </c>
      <c r="D192" s="42">
        <v>63</v>
      </c>
      <c r="E192" s="42">
        <v>57</v>
      </c>
      <c r="F192" s="167" t="s">
        <v>95</v>
      </c>
      <c r="G192" s="167">
        <v>3</v>
      </c>
      <c r="H192" s="167">
        <v>1</v>
      </c>
      <c r="I192" s="167">
        <v>4</v>
      </c>
      <c r="J192" s="167" t="s">
        <v>246</v>
      </c>
    </row>
    <row r="193" spans="1:10" ht="15.75">
      <c r="A193" s="169">
        <f t="shared" si="3"/>
        <v>35</v>
      </c>
      <c r="B193" s="42" t="s">
        <v>773</v>
      </c>
      <c r="C193" s="42" t="s">
        <v>1201</v>
      </c>
      <c r="D193" s="42">
        <v>63</v>
      </c>
      <c r="E193" s="42">
        <v>66</v>
      </c>
      <c r="F193" s="167" t="s">
        <v>95</v>
      </c>
      <c r="G193" s="167">
        <v>3</v>
      </c>
      <c r="H193" s="167">
        <v>1</v>
      </c>
      <c r="I193" s="167">
        <v>4</v>
      </c>
      <c r="J193" s="167" t="s">
        <v>246</v>
      </c>
    </row>
    <row r="194" spans="1:10" ht="15.75">
      <c r="A194" s="169">
        <f t="shared" si="3"/>
        <v>36</v>
      </c>
      <c r="B194" s="42" t="s">
        <v>417</v>
      </c>
      <c r="C194" s="42" t="s">
        <v>1004</v>
      </c>
      <c r="D194" s="42">
        <v>63</v>
      </c>
      <c r="E194" s="42">
        <v>102</v>
      </c>
      <c r="F194" s="167" t="s">
        <v>95</v>
      </c>
      <c r="G194" s="167">
        <v>3</v>
      </c>
      <c r="H194" s="167">
        <v>1</v>
      </c>
      <c r="I194" s="167">
        <v>4</v>
      </c>
      <c r="J194" s="167" t="s">
        <v>246</v>
      </c>
    </row>
    <row r="195" spans="1:10" ht="15.75">
      <c r="A195" s="169">
        <f t="shared" si="3"/>
        <v>37</v>
      </c>
      <c r="B195" s="42" t="s">
        <v>417</v>
      </c>
      <c r="C195" s="42" t="s">
        <v>1004</v>
      </c>
      <c r="D195" s="42">
        <v>63</v>
      </c>
      <c r="E195" s="42">
        <v>22</v>
      </c>
      <c r="F195" s="167" t="s">
        <v>95</v>
      </c>
      <c r="G195" s="167">
        <v>3</v>
      </c>
      <c r="H195" s="167">
        <v>1</v>
      </c>
      <c r="I195" s="167">
        <v>4</v>
      </c>
      <c r="J195" s="167" t="s">
        <v>246</v>
      </c>
    </row>
    <row r="196" spans="1:10" ht="15.75">
      <c r="A196" s="169">
        <f t="shared" si="3"/>
        <v>38</v>
      </c>
      <c r="B196" s="42" t="s">
        <v>1004</v>
      </c>
      <c r="C196" s="42" t="s">
        <v>1169</v>
      </c>
      <c r="D196" s="42">
        <v>63</v>
      </c>
      <c r="E196" s="42">
        <v>76</v>
      </c>
      <c r="F196" s="167" t="s">
        <v>95</v>
      </c>
      <c r="G196" s="167">
        <v>3</v>
      </c>
      <c r="H196" s="167">
        <v>1</v>
      </c>
      <c r="I196" s="167">
        <v>4</v>
      </c>
      <c r="J196" s="167" t="s">
        <v>246</v>
      </c>
    </row>
    <row r="197" spans="1:10" ht="15.75">
      <c r="A197" s="169">
        <f t="shared" si="3"/>
        <v>39</v>
      </c>
      <c r="B197" s="42">
        <v>24</v>
      </c>
      <c r="C197" s="42">
        <v>192</v>
      </c>
      <c r="D197" s="42">
        <v>63</v>
      </c>
      <c r="E197" s="42">
        <v>200</v>
      </c>
      <c r="F197" s="167" t="s">
        <v>95</v>
      </c>
      <c r="G197" s="167">
        <v>3</v>
      </c>
      <c r="H197" s="167">
        <v>1</v>
      </c>
      <c r="I197" s="167">
        <v>4</v>
      </c>
      <c r="J197" s="167" t="s">
        <v>246</v>
      </c>
    </row>
    <row r="198" spans="1:10" ht="15.75">
      <c r="A198" s="169">
        <f t="shared" si="3"/>
        <v>40</v>
      </c>
      <c r="B198" s="42">
        <v>24</v>
      </c>
      <c r="C198" s="42">
        <v>192</v>
      </c>
      <c r="D198" s="42">
        <v>63</v>
      </c>
      <c r="E198" s="42">
        <v>200</v>
      </c>
      <c r="F198" s="167" t="s">
        <v>95</v>
      </c>
      <c r="G198" s="167">
        <v>3</v>
      </c>
      <c r="H198" s="167">
        <v>1</v>
      </c>
      <c r="I198" s="167">
        <v>4</v>
      </c>
      <c r="J198" s="167" t="s">
        <v>246</v>
      </c>
    </row>
    <row r="199" spans="1:10" ht="15.75">
      <c r="A199" s="169">
        <f t="shared" si="3"/>
        <v>41</v>
      </c>
      <c r="B199" s="42">
        <v>27</v>
      </c>
      <c r="C199" s="42">
        <v>84</v>
      </c>
      <c r="D199" s="42">
        <v>63</v>
      </c>
      <c r="E199" s="42">
        <v>280</v>
      </c>
      <c r="F199" s="167" t="s">
        <v>95</v>
      </c>
      <c r="G199" s="167">
        <v>3</v>
      </c>
      <c r="H199" s="167">
        <v>1</v>
      </c>
      <c r="I199" s="167">
        <v>4</v>
      </c>
      <c r="J199" s="167" t="s">
        <v>246</v>
      </c>
    </row>
    <row r="200" spans="1:10" ht="15.75">
      <c r="A200" s="169">
        <f t="shared" si="3"/>
        <v>42</v>
      </c>
      <c r="B200" s="42">
        <v>54</v>
      </c>
      <c r="C200" s="42">
        <v>112</v>
      </c>
      <c r="D200" s="42">
        <v>63</v>
      </c>
      <c r="E200" s="42">
        <v>198</v>
      </c>
      <c r="F200" s="167" t="s">
        <v>95</v>
      </c>
      <c r="G200" s="167">
        <v>3</v>
      </c>
      <c r="H200" s="167">
        <v>1</v>
      </c>
      <c r="I200" s="167">
        <v>4</v>
      </c>
      <c r="J200" s="167" t="s">
        <v>246</v>
      </c>
    </row>
    <row r="201" spans="1:10" ht="15.75">
      <c r="A201" s="169">
        <f t="shared" si="3"/>
        <v>43</v>
      </c>
      <c r="B201" s="42">
        <v>54</v>
      </c>
      <c r="C201" s="42">
        <v>160</v>
      </c>
      <c r="D201" s="42">
        <v>63</v>
      </c>
      <c r="E201" s="42">
        <v>97</v>
      </c>
      <c r="F201" s="167" t="s">
        <v>95</v>
      </c>
      <c r="G201" s="167">
        <v>3</v>
      </c>
      <c r="H201" s="167">
        <v>1</v>
      </c>
      <c r="I201" s="167">
        <v>4</v>
      </c>
      <c r="J201" s="167" t="s">
        <v>246</v>
      </c>
    </row>
    <row r="202" spans="1:10" ht="15.75">
      <c r="A202" s="169">
        <f t="shared" si="3"/>
        <v>44</v>
      </c>
      <c r="B202" s="42">
        <v>160</v>
      </c>
      <c r="C202" s="42">
        <v>207</v>
      </c>
      <c r="D202" s="42">
        <v>63</v>
      </c>
      <c r="E202" s="42">
        <v>44</v>
      </c>
      <c r="F202" s="167" t="s">
        <v>95</v>
      </c>
      <c r="G202" s="167">
        <v>3</v>
      </c>
      <c r="H202" s="167">
        <v>1</v>
      </c>
      <c r="I202" s="167">
        <v>4</v>
      </c>
      <c r="J202" s="167" t="s">
        <v>246</v>
      </c>
    </row>
    <row r="203" spans="1:10" ht="15.75">
      <c r="A203" s="169">
        <f t="shared" si="3"/>
        <v>45</v>
      </c>
      <c r="B203" s="42">
        <v>160</v>
      </c>
      <c r="C203" s="42">
        <v>185</v>
      </c>
      <c r="D203" s="42">
        <v>63</v>
      </c>
      <c r="E203" s="42">
        <v>97</v>
      </c>
      <c r="F203" s="167" t="s">
        <v>95</v>
      </c>
      <c r="G203" s="167">
        <v>3</v>
      </c>
      <c r="H203" s="167">
        <v>1</v>
      </c>
      <c r="I203" s="167">
        <v>4</v>
      </c>
      <c r="J203" s="167" t="s">
        <v>246</v>
      </c>
    </row>
    <row r="204" spans="1:10" ht="15.75">
      <c r="A204" s="169">
        <f t="shared" si="3"/>
        <v>46</v>
      </c>
      <c r="B204" s="42">
        <v>110</v>
      </c>
      <c r="C204" s="42">
        <v>226</v>
      </c>
      <c r="D204" s="42">
        <v>63</v>
      </c>
      <c r="E204" s="42">
        <v>119</v>
      </c>
      <c r="F204" s="167" t="s">
        <v>95</v>
      </c>
      <c r="G204" s="167">
        <v>3</v>
      </c>
      <c r="H204" s="167">
        <v>1</v>
      </c>
      <c r="I204" s="167">
        <v>4</v>
      </c>
      <c r="J204" s="167" t="s">
        <v>246</v>
      </c>
    </row>
    <row r="205" spans="1:10" ht="15.75">
      <c r="A205" s="169">
        <f t="shared" si="3"/>
        <v>47</v>
      </c>
      <c r="B205" s="42">
        <v>110</v>
      </c>
      <c r="C205" s="42">
        <v>217</v>
      </c>
      <c r="D205" s="42">
        <v>63</v>
      </c>
      <c r="E205" s="42">
        <v>58</v>
      </c>
      <c r="F205" s="167" t="s">
        <v>95</v>
      </c>
      <c r="G205" s="167">
        <v>3</v>
      </c>
      <c r="H205" s="167">
        <v>1</v>
      </c>
      <c r="I205" s="167">
        <v>4</v>
      </c>
      <c r="J205" s="167" t="s">
        <v>246</v>
      </c>
    </row>
    <row r="206" spans="1:10" ht="15.75">
      <c r="A206" s="169">
        <f t="shared" si="3"/>
        <v>48</v>
      </c>
      <c r="B206" s="42">
        <v>117</v>
      </c>
      <c r="C206" s="42">
        <v>169</v>
      </c>
      <c r="D206" s="42">
        <v>63</v>
      </c>
      <c r="E206" s="42">
        <v>86</v>
      </c>
      <c r="F206" s="167" t="s">
        <v>95</v>
      </c>
      <c r="G206" s="167">
        <v>3</v>
      </c>
      <c r="H206" s="167">
        <v>1</v>
      </c>
      <c r="I206" s="167">
        <v>4</v>
      </c>
      <c r="J206" s="167" t="s">
        <v>246</v>
      </c>
    </row>
    <row r="207" spans="1:10" ht="15.75">
      <c r="A207" s="169">
        <f t="shared" si="3"/>
        <v>49</v>
      </c>
      <c r="B207" s="42">
        <v>117</v>
      </c>
      <c r="C207" s="42">
        <v>169</v>
      </c>
      <c r="D207" s="42">
        <v>63</v>
      </c>
      <c r="E207" s="42">
        <v>2</v>
      </c>
      <c r="F207" s="167" t="s">
        <v>95</v>
      </c>
      <c r="G207" s="167">
        <v>3</v>
      </c>
      <c r="H207" s="167">
        <v>1</v>
      </c>
      <c r="I207" s="167">
        <v>4</v>
      </c>
      <c r="J207" s="167" t="s">
        <v>246</v>
      </c>
    </row>
    <row r="208" spans="1:10" ht="15.75">
      <c r="A208" s="169">
        <f t="shared" si="3"/>
        <v>50</v>
      </c>
      <c r="B208" s="42">
        <v>18</v>
      </c>
      <c r="C208" s="42" t="s">
        <v>1202</v>
      </c>
      <c r="D208" s="42">
        <v>63</v>
      </c>
      <c r="E208" s="42">
        <f>89-E209</f>
        <v>47</v>
      </c>
      <c r="F208" s="167" t="s">
        <v>95</v>
      </c>
      <c r="G208" s="167">
        <v>3</v>
      </c>
      <c r="H208" s="167">
        <v>1</v>
      </c>
      <c r="I208" s="167">
        <v>4</v>
      </c>
      <c r="J208" s="167" t="s">
        <v>246</v>
      </c>
    </row>
    <row r="209" spans="1:10" ht="15.75">
      <c r="A209" s="169">
        <f t="shared" si="3"/>
        <v>51</v>
      </c>
      <c r="B209" s="42">
        <v>18</v>
      </c>
      <c r="C209" s="42" t="s">
        <v>1202</v>
      </c>
      <c r="D209" s="42">
        <v>63</v>
      </c>
      <c r="E209" s="42">
        <v>42</v>
      </c>
      <c r="F209" s="167" t="s">
        <v>95</v>
      </c>
      <c r="G209" s="167">
        <v>3</v>
      </c>
      <c r="H209" s="167">
        <v>1</v>
      </c>
      <c r="I209" s="167">
        <v>4</v>
      </c>
      <c r="J209" s="167" t="s">
        <v>246</v>
      </c>
    </row>
    <row r="210" spans="1:10" ht="15.75">
      <c r="A210" s="169">
        <f t="shared" si="3"/>
        <v>52</v>
      </c>
      <c r="B210" s="42">
        <v>18</v>
      </c>
      <c r="C210" s="42">
        <v>95</v>
      </c>
      <c r="D210" s="42">
        <v>63</v>
      </c>
      <c r="E210" s="42">
        <v>40</v>
      </c>
      <c r="F210" s="167" t="s">
        <v>95</v>
      </c>
      <c r="G210" s="167">
        <v>3</v>
      </c>
      <c r="H210" s="167">
        <v>1</v>
      </c>
      <c r="I210" s="167">
        <v>4</v>
      </c>
      <c r="J210" s="167" t="s">
        <v>246</v>
      </c>
    </row>
    <row r="211" spans="1:10" ht="15.75">
      <c r="A211" s="169">
        <f t="shared" si="3"/>
        <v>53</v>
      </c>
      <c r="B211" s="42">
        <v>18</v>
      </c>
      <c r="C211" s="42">
        <v>95</v>
      </c>
      <c r="D211" s="42">
        <v>63</v>
      </c>
      <c r="E211" s="42">
        <f>190-40</f>
        <v>150</v>
      </c>
      <c r="F211" s="167" t="s">
        <v>95</v>
      </c>
      <c r="G211" s="167">
        <v>3</v>
      </c>
      <c r="H211" s="167">
        <v>1</v>
      </c>
      <c r="I211" s="167">
        <v>4</v>
      </c>
      <c r="J211" s="167" t="s">
        <v>246</v>
      </c>
    </row>
    <row r="212" spans="1:10" ht="15.75">
      <c r="A212" s="42" t="s">
        <v>1055</v>
      </c>
      <c r="B212" s="169"/>
      <c r="C212" s="169"/>
      <c r="D212" s="169"/>
      <c r="E212" s="169" t="s">
        <v>1056</v>
      </c>
      <c r="F212" s="169"/>
      <c r="G212" s="169"/>
      <c r="H212" s="169"/>
      <c r="I212" s="169" t="s">
        <v>1057</v>
      </c>
      <c r="J212" s="169"/>
    </row>
    <row r="213" spans="1:10" ht="15.75">
      <c r="A213" s="42" t="s">
        <v>1058</v>
      </c>
      <c r="B213" s="477"/>
      <c r="C213" s="477"/>
      <c r="D213" s="477"/>
      <c r="E213" s="169" t="s">
        <v>1058</v>
      </c>
      <c r="F213" s="361"/>
      <c r="G213" s="362"/>
      <c r="H213" s="363"/>
      <c r="I213" s="169" t="s">
        <v>1058</v>
      </c>
      <c r="J213" s="169"/>
    </row>
    <row r="214" spans="1:10" ht="15.75">
      <c r="A214" s="42" t="s">
        <v>1059</v>
      </c>
      <c r="B214" s="477"/>
      <c r="C214" s="477"/>
      <c r="D214" s="477"/>
      <c r="E214" s="169" t="s">
        <v>1059</v>
      </c>
      <c r="F214" s="477"/>
      <c r="G214" s="477"/>
      <c r="H214" s="477"/>
      <c r="I214" s="169" t="s">
        <v>1059</v>
      </c>
      <c r="J214" s="169"/>
    </row>
    <row r="215" spans="1:10" ht="15.75">
      <c r="A215" s="42" t="s">
        <v>1060</v>
      </c>
      <c r="B215" s="169"/>
      <c r="C215" s="477"/>
      <c r="D215" s="477"/>
      <c r="E215" s="169" t="s">
        <v>1060</v>
      </c>
      <c r="F215" s="361"/>
      <c r="G215" s="362"/>
      <c r="H215" s="363"/>
      <c r="I215" s="169" t="s">
        <v>1060</v>
      </c>
      <c r="J215" s="169"/>
    </row>
  </sheetData>
  <mergeCells count="72">
    <mergeCell ref="A1:B1"/>
    <mergeCell ref="C1:J1"/>
    <mergeCell ref="A2:B2"/>
    <mergeCell ref="C2:J2"/>
    <mergeCell ref="A3:B3"/>
    <mergeCell ref="C3:J3"/>
    <mergeCell ref="A4:B4"/>
    <mergeCell ref="C4:J4"/>
    <mergeCell ref="A5:B5"/>
    <mergeCell ref="C5:J5"/>
    <mergeCell ref="A6:B6"/>
    <mergeCell ref="C6:H6"/>
    <mergeCell ref="B44:D44"/>
    <mergeCell ref="F44:H44"/>
    <mergeCell ref="B45:D45"/>
    <mergeCell ref="F45:H45"/>
    <mergeCell ref="C46:D46"/>
    <mergeCell ref="F46:H46"/>
    <mergeCell ref="A48:B48"/>
    <mergeCell ref="C48:J48"/>
    <mergeCell ref="A49:B49"/>
    <mergeCell ref="C49:J49"/>
    <mergeCell ref="A50:B50"/>
    <mergeCell ref="C50:J50"/>
    <mergeCell ref="A51:B51"/>
    <mergeCell ref="C51:J51"/>
    <mergeCell ref="A52:B52"/>
    <mergeCell ref="C52:J52"/>
    <mergeCell ref="A53:B53"/>
    <mergeCell ref="C53:H53"/>
    <mergeCell ref="B94:D94"/>
    <mergeCell ref="F94:H94"/>
    <mergeCell ref="B95:D95"/>
    <mergeCell ref="F95:H95"/>
    <mergeCell ref="C96:D96"/>
    <mergeCell ref="F96:H96"/>
    <mergeCell ref="A99:B99"/>
    <mergeCell ref="C99:J99"/>
    <mergeCell ref="A100:B100"/>
    <mergeCell ref="C100:J100"/>
    <mergeCell ref="A101:B101"/>
    <mergeCell ref="C101:J101"/>
    <mergeCell ref="A102:B102"/>
    <mergeCell ref="C102:J102"/>
    <mergeCell ref="A103:B103"/>
    <mergeCell ref="C103:J103"/>
    <mergeCell ref="A104:B104"/>
    <mergeCell ref="C104:H104"/>
    <mergeCell ref="B148:D148"/>
    <mergeCell ref="F148:H148"/>
    <mergeCell ref="B149:D149"/>
    <mergeCell ref="F149:H149"/>
    <mergeCell ref="C150:D150"/>
    <mergeCell ref="F150:H150"/>
    <mergeCell ref="A152:B152"/>
    <mergeCell ref="C152:J152"/>
    <mergeCell ref="A153:B153"/>
    <mergeCell ref="C153:J153"/>
    <mergeCell ref="A154:B154"/>
    <mergeCell ref="C154:J154"/>
    <mergeCell ref="A155:B155"/>
    <mergeCell ref="C155:J155"/>
    <mergeCell ref="A156:B156"/>
    <mergeCell ref="C156:J156"/>
    <mergeCell ref="A157:B157"/>
    <mergeCell ref="C157:H157"/>
    <mergeCell ref="B213:D213"/>
    <mergeCell ref="F213:H213"/>
    <mergeCell ref="B214:D214"/>
    <mergeCell ref="F214:H214"/>
    <mergeCell ref="C215:D215"/>
    <mergeCell ref="F215:H21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V351"/>
  <sheetViews>
    <sheetView topLeftCell="A326" workbookViewId="0">
      <selection activeCell="P345" sqref="P345"/>
    </sheetView>
  </sheetViews>
  <sheetFormatPr defaultRowHeight="15"/>
  <cols>
    <col min="4" max="4" width="13.85546875" customWidth="1"/>
    <col min="5" max="5" width="11.5703125" customWidth="1"/>
    <col min="6" max="6" width="18.7109375" customWidth="1"/>
    <col min="7" max="7" width="15" customWidth="1"/>
    <col min="8" max="8" width="16.85546875" customWidth="1"/>
    <col min="9" max="9" width="14.42578125" customWidth="1"/>
    <col min="10" max="10" width="14.28515625" customWidth="1"/>
    <col min="11" max="11" width="14.7109375" customWidth="1"/>
    <col min="12" max="12" width="14.85546875" customWidth="1"/>
  </cols>
  <sheetData>
    <row r="2" spans="3:12" ht="18.75">
      <c r="C2" s="285" t="s">
        <v>1032</v>
      </c>
      <c r="D2" s="285"/>
      <c r="E2" s="285" t="s">
        <v>1033</v>
      </c>
      <c r="F2" s="285"/>
      <c r="G2" s="285"/>
      <c r="H2" s="285"/>
      <c r="I2" s="285"/>
      <c r="J2" s="285"/>
      <c r="K2" s="285"/>
      <c r="L2" s="285"/>
    </row>
    <row r="3" spans="3:12" ht="18.75">
      <c r="C3" s="285" t="s">
        <v>1034</v>
      </c>
      <c r="D3" s="285"/>
      <c r="E3" s="285" t="s">
        <v>1035</v>
      </c>
      <c r="F3" s="285"/>
      <c r="G3" s="285"/>
      <c r="H3" s="285"/>
      <c r="I3" s="285"/>
      <c r="J3" s="285"/>
      <c r="K3" s="285"/>
      <c r="L3" s="285"/>
    </row>
    <row r="4" spans="3:12" ht="18.75">
      <c r="C4" s="285" t="s">
        <v>1036</v>
      </c>
      <c r="D4" s="285"/>
      <c r="E4" s="285" t="s">
        <v>1037</v>
      </c>
      <c r="F4" s="285"/>
      <c r="G4" s="285"/>
      <c r="H4" s="285"/>
      <c r="I4" s="285"/>
      <c r="J4" s="285"/>
      <c r="K4" s="285"/>
      <c r="L4" s="285"/>
    </row>
    <row r="5" spans="3:12" ht="18.75">
      <c r="C5" s="285" t="s">
        <v>1038</v>
      </c>
      <c r="D5" s="285"/>
      <c r="E5" s="285" t="s">
        <v>1039</v>
      </c>
      <c r="F5" s="285"/>
      <c r="G5" s="285"/>
      <c r="H5" s="285"/>
      <c r="I5" s="285"/>
      <c r="J5" s="285"/>
      <c r="K5" s="285"/>
      <c r="L5" s="285"/>
    </row>
    <row r="6" spans="3:12" ht="18.75">
      <c r="C6" s="285" t="s">
        <v>1040</v>
      </c>
      <c r="D6" s="285"/>
      <c r="E6" s="285" t="s">
        <v>1041</v>
      </c>
      <c r="F6" s="285"/>
      <c r="G6" s="285"/>
      <c r="H6" s="285"/>
      <c r="I6" s="285"/>
      <c r="J6" s="285"/>
      <c r="K6" s="285"/>
      <c r="L6" s="285"/>
    </row>
    <row r="7" spans="3:12" ht="18.75">
      <c r="C7" s="285" t="s">
        <v>1042</v>
      </c>
      <c r="D7" s="285"/>
      <c r="E7" s="285" t="s">
        <v>1374</v>
      </c>
      <c r="F7" s="285"/>
      <c r="G7" s="285"/>
      <c r="H7" s="285"/>
      <c r="I7" s="285"/>
      <c r="J7" s="285"/>
      <c r="K7" s="177" t="s">
        <v>1108</v>
      </c>
      <c r="L7" s="177"/>
    </row>
    <row r="8" spans="3:12" ht="45">
      <c r="C8" s="170" t="s">
        <v>1044</v>
      </c>
      <c r="D8" s="170" t="s">
        <v>69</v>
      </c>
      <c r="E8" s="170" t="s">
        <v>70</v>
      </c>
      <c r="F8" s="170" t="s">
        <v>1045</v>
      </c>
      <c r="G8" s="170" t="s">
        <v>1046</v>
      </c>
      <c r="H8" s="170" t="s">
        <v>1047</v>
      </c>
      <c r="I8" s="170" t="s">
        <v>1048</v>
      </c>
      <c r="J8" s="132" t="s">
        <v>1049</v>
      </c>
      <c r="K8" s="133" t="s">
        <v>56</v>
      </c>
      <c r="L8" s="170" t="s">
        <v>1050</v>
      </c>
    </row>
    <row r="9" spans="3:12">
      <c r="C9" s="176">
        <v>1</v>
      </c>
      <c r="D9" s="176" t="s">
        <v>1372</v>
      </c>
      <c r="E9" s="176" t="s">
        <v>1373</v>
      </c>
      <c r="F9" s="176">
        <v>200</v>
      </c>
      <c r="G9" s="176">
        <v>188.4</v>
      </c>
      <c r="H9" s="176">
        <v>6</v>
      </c>
      <c r="I9" s="176">
        <v>3</v>
      </c>
      <c r="J9" s="176">
        <v>1</v>
      </c>
      <c r="K9" s="176">
        <v>4</v>
      </c>
      <c r="L9" s="176" t="s">
        <v>1053</v>
      </c>
    </row>
    <row r="10" spans="3:12">
      <c r="C10" s="176">
        <f>1+C9</f>
        <v>2</v>
      </c>
      <c r="D10" s="176" t="s">
        <v>1372</v>
      </c>
      <c r="E10" s="176" t="s">
        <v>1373</v>
      </c>
      <c r="F10" s="176">
        <v>200</v>
      </c>
      <c r="G10" s="176">
        <v>14.3</v>
      </c>
      <c r="H10" s="176">
        <v>6</v>
      </c>
      <c r="I10" s="176">
        <v>3</v>
      </c>
      <c r="J10" s="176">
        <v>1</v>
      </c>
      <c r="K10" s="176">
        <v>4</v>
      </c>
      <c r="L10" s="176" t="s">
        <v>1053</v>
      </c>
    </row>
    <row r="11" spans="3:12">
      <c r="C11" s="176">
        <f t="shared" ref="C11:C50" si="0">1+C10</f>
        <v>3</v>
      </c>
      <c r="D11" s="176" t="s">
        <v>1372</v>
      </c>
      <c r="E11" s="176" t="s">
        <v>1373</v>
      </c>
      <c r="F11" s="176">
        <v>200</v>
      </c>
      <c r="G11" s="176">
        <v>754</v>
      </c>
      <c r="H11" s="176">
        <v>6</v>
      </c>
      <c r="I11" s="176">
        <v>3</v>
      </c>
      <c r="J11" s="176">
        <v>1</v>
      </c>
      <c r="K11" s="176">
        <v>4</v>
      </c>
      <c r="L11" s="176" t="s">
        <v>1053</v>
      </c>
    </row>
    <row r="12" spans="3:12">
      <c r="C12" s="176">
        <f t="shared" si="0"/>
        <v>4</v>
      </c>
      <c r="D12" s="176" t="s">
        <v>1373</v>
      </c>
      <c r="E12" s="176" t="s">
        <v>516</v>
      </c>
      <c r="F12" s="176">
        <v>200</v>
      </c>
      <c r="G12" s="176">
        <v>503.7</v>
      </c>
      <c r="H12" s="176">
        <v>6</v>
      </c>
      <c r="I12" s="176">
        <v>3</v>
      </c>
      <c r="J12" s="176">
        <v>1</v>
      </c>
      <c r="K12" s="176">
        <v>4</v>
      </c>
      <c r="L12" s="176" t="s">
        <v>1053</v>
      </c>
    </row>
    <row r="13" spans="3:12">
      <c r="C13" s="182">
        <f t="shared" si="0"/>
        <v>5</v>
      </c>
      <c r="D13" s="176" t="s">
        <v>345</v>
      </c>
      <c r="E13" s="176" t="s">
        <v>884</v>
      </c>
      <c r="F13" s="176">
        <v>63</v>
      </c>
      <c r="G13" s="176">
        <v>27</v>
      </c>
      <c r="H13" s="176">
        <v>6</v>
      </c>
      <c r="I13" s="176">
        <v>3</v>
      </c>
      <c r="J13" s="176">
        <v>1</v>
      </c>
      <c r="K13" s="176">
        <v>4</v>
      </c>
      <c r="L13" s="176" t="s">
        <v>1053</v>
      </c>
    </row>
    <row r="14" spans="3:12">
      <c r="C14" s="182">
        <f t="shared" si="0"/>
        <v>6</v>
      </c>
      <c r="D14" s="176" t="s">
        <v>272</v>
      </c>
      <c r="E14" s="176" t="s">
        <v>560</v>
      </c>
      <c r="F14" s="176">
        <v>63</v>
      </c>
      <c r="G14" s="176">
        <v>86.1</v>
      </c>
      <c r="H14" s="176">
        <v>6</v>
      </c>
      <c r="I14" s="176">
        <v>3</v>
      </c>
      <c r="J14" s="176">
        <v>1</v>
      </c>
      <c r="K14" s="176">
        <v>4</v>
      </c>
      <c r="L14" s="176" t="s">
        <v>1053</v>
      </c>
    </row>
    <row r="15" spans="3:12">
      <c r="C15" s="182">
        <f t="shared" si="0"/>
        <v>7</v>
      </c>
      <c r="D15" s="176" t="s">
        <v>434</v>
      </c>
      <c r="E15" s="176" t="s">
        <v>433</v>
      </c>
      <c r="F15" s="176">
        <v>63</v>
      </c>
      <c r="G15" s="176">
        <v>48.1</v>
      </c>
      <c r="H15" s="176">
        <v>6</v>
      </c>
      <c r="I15" s="176">
        <v>3</v>
      </c>
      <c r="J15" s="176">
        <v>1</v>
      </c>
      <c r="K15" s="176">
        <v>4</v>
      </c>
      <c r="L15" s="176" t="s">
        <v>1053</v>
      </c>
    </row>
    <row r="16" spans="3:12">
      <c r="C16" s="182">
        <f t="shared" si="0"/>
        <v>8</v>
      </c>
      <c r="D16" s="176" t="s">
        <v>434</v>
      </c>
      <c r="E16" s="176" t="s">
        <v>433</v>
      </c>
      <c r="F16" s="176">
        <v>63</v>
      </c>
      <c r="G16" s="176">
        <v>33.6</v>
      </c>
      <c r="H16" s="176">
        <v>6</v>
      </c>
      <c r="I16" s="176">
        <v>3</v>
      </c>
      <c r="J16" s="176">
        <v>1</v>
      </c>
      <c r="K16" s="176">
        <v>4</v>
      </c>
      <c r="L16" s="176" t="s">
        <v>1053</v>
      </c>
    </row>
    <row r="17" spans="3:12">
      <c r="C17" s="182">
        <f t="shared" si="0"/>
        <v>9</v>
      </c>
      <c r="D17" s="176" t="s">
        <v>1206</v>
      </c>
      <c r="E17" s="176" t="s">
        <v>433</v>
      </c>
      <c r="F17" s="176">
        <v>63</v>
      </c>
      <c r="G17" s="176">
        <v>9.3000000000000007</v>
      </c>
      <c r="H17" s="176">
        <v>6</v>
      </c>
      <c r="I17" s="176">
        <v>3</v>
      </c>
      <c r="J17" s="176">
        <v>1</v>
      </c>
      <c r="K17" s="176">
        <v>4</v>
      </c>
      <c r="L17" s="176" t="s">
        <v>1053</v>
      </c>
    </row>
    <row r="18" spans="3:12">
      <c r="C18" s="182">
        <f t="shared" si="0"/>
        <v>10</v>
      </c>
      <c r="D18" s="176" t="s">
        <v>433</v>
      </c>
      <c r="E18" s="176" t="s">
        <v>1207</v>
      </c>
      <c r="F18" s="176">
        <v>63</v>
      </c>
      <c r="G18" s="176">
        <v>53.2</v>
      </c>
      <c r="H18" s="176">
        <v>6</v>
      </c>
      <c r="I18" s="176">
        <v>3</v>
      </c>
      <c r="J18" s="176">
        <v>1</v>
      </c>
      <c r="K18" s="176">
        <v>4</v>
      </c>
      <c r="L18" s="176" t="s">
        <v>1053</v>
      </c>
    </row>
    <row r="19" spans="3:12">
      <c r="C19" s="182">
        <f t="shared" si="0"/>
        <v>11</v>
      </c>
      <c r="D19" s="176" t="s">
        <v>655</v>
      </c>
      <c r="E19" s="176" t="s">
        <v>113</v>
      </c>
      <c r="F19" s="176">
        <v>63</v>
      </c>
      <c r="G19" s="176">
        <v>91.3</v>
      </c>
      <c r="H19" s="176">
        <v>6</v>
      </c>
      <c r="I19" s="176">
        <v>3</v>
      </c>
      <c r="J19" s="176">
        <v>1</v>
      </c>
      <c r="K19" s="176">
        <v>4</v>
      </c>
      <c r="L19" s="176" t="s">
        <v>1053</v>
      </c>
    </row>
    <row r="20" spans="3:12">
      <c r="C20" s="182">
        <f t="shared" si="0"/>
        <v>12</v>
      </c>
      <c r="D20" s="176" t="s">
        <v>434</v>
      </c>
      <c r="E20" s="176" t="s">
        <v>703</v>
      </c>
      <c r="F20" s="176">
        <v>63</v>
      </c>
      <c r="G20" s="176">
        <v>146.1</v>
      </c>
      <c r="H20" s="176">
        <v>6</v>
      </c>
      <c r="I20" s="176">
        <v>3</v>
      </c>
      <c r="J20" s="176">
        <v>1</v>
      </c>
      <c r="K20" s="176">
        <v>4</v>
      </c>
      <c r="L20" s="176" t="s">
        <v>1053</v>
      </c>
    </row>
    <row r="21" spans="3:12">
      <c r="C21" s="182">
        <f t="shared" si="0"/>
        <v>13</v>
      </c>
      <c r="D21" s="176" t="s">
        <v>703</v>
      </c>
      <c r="E21" s="176" t="s">
        <v>659</v>
      </c>
      <c r="F21" s="176">
        <v>63</v>
      </c>
      <c r="G21" s="176">
        <v>175.8</v>
      </c>
      <c r="H21" s="176">
        <v>6</v>
      </c>
      <c r="I21" s="176">
        <v>3</v>
      </c>
      <c r="J21" s="176">
        <v>1</v>
      </c>
      <c r="K21" s="176">
        <v>4</v>
      </c>
      <c r="L21" s="176" t="s">
        <v>1053</v>
      </c>
    </row>
    <row r="22" spans="3:12">
      <c r="C22" s="182">
        <f t="shared" si="0"/>
        <v>14</v>
      </c>
      <c r="D22" s="176" t="s">
        <v>659</v>
      </c>
      <c r="E22" s="176" t="s">
        <v>1029</v>
      </c>
      <c r="F22" s="176">
        <v>63</v>
      </c>
      <c r="G22" s="176">
        <v>37.1</v>
      </c>
      <c r="H22" s="176">
        <v>6</v>
      </c>
      <c r="I22" s="176">
        <v>3</v>
      </c>
      <c r="J22" s="176">
        <v>1</v>
      </c>
      <c r="K22" s="176">
        <v>4</v>
      </c>
      <c r="L22" s="176" t="s">
        <v>1053</v>
      </c>
    </row>
    <row r="23" spans="3:12">
      <c r="C23" s="182">
        <f t="shared" si="0"/>
        <v>15</v>
      </c>
      <c r="D23" s="176" t="s">
        <v>686</v>
      </c>
      <c r="E23" s="176" t="s">
        <v>1027</v>
      </c>
      <c r="F23" s="176">
        <v>63</v>
      </c>
      <c r="G23" s="176">
        <v>25</v>
      </c>
      <c r="H23" s="176">
        <v>6</v>
      </c>
      <c r="I23" s="176">
        <v>3</v>
      </c>
      <c r="J23" s="176">
        <v>1</v>
      </c>
      <c r="K23" s="176">
        <v>4</v>
      </c>
      <c r="L23" s="176" t="s">
        <v>1053</v>
      </c>
    </row>
    <row r="24" spans="3:12">
      <c r="C24" s="182">
        <f t="shared" si="0"/>
        <v>16</v>
      </c>
      <c r="D24" s="176" t="s">
        <v>686</v>
      </c>
      <c r="E24" s="176" t="s">
        <v>703</v>
      </c>
      <c r="F24" s="176">
        <v>63</v>
      </c>
      <c r="G24" s="176">
        <v>24.7</v>
      </c>
      <c r="H24" s="176">
        <v>6</v>
      </c>
      <c r="I24" s="176">
        <v>3</v>
      </c>
      <c r="J24" s="176">
        <v>1</v>
      </c>
      <c r="K24" s="176">
        <v>4</v>
      </c>
      <c r="L24" s="176" t="s">
        <v>1053</v>
      </c>
    </row>
    <row r="25" spans="3:12">
      <c r="C25" s="182">
        <f t="shared" si="0"/>
        <v>17</v>
      </c>
      <c r="D25" s="176" t="s">
        <v>686</v>
      </c>
      <c r="E25" s="176" t="s">
        <v>687</v>
      </c>
      <c r="F25" s="176">
        <v>63</v>
      </c>
      <c r="G25" s="176">
        <f>91.2+38</f>
        <v>129.19999999999999</v>
      </c>
      <c r="H25" s="176">
        <v>6</v>
      </c>
      <c r="I25" s="176">
        <v>3</v>
      </c>
      <c r="J25" s="176">
        <v>1</v>
      </c>
      <c r="K25" s="176">
        <v>4</v>
      </c>
      <c r="L25" s="176" t="s">
        <v>1053</v>
      </c>
    </row>
    <row r="26" spans="3:12">
      <c r="C26" s="182">
        <f t="shared" si="0"/>
        <v>18</v>
      </c>
      <c r="D26" s="176" t="s">
        <v>687</v>
      </c>
      <c r="E26" s="176" t="s">
        <v>659</v>
      </c>
      <c r="F26" s="176">
        <v>63</v>
      </c>
      <c r="G26" s="176">
        <v>34.5</v>
      </c>
      <c r="H26" s="176">
        <v>6</v>
      </c>
      <c r="I26" s="176">
        <v>3</v>
      </c>
      <c r="J26" s="176">
        <v>1</v>
      </c>
      <c r="K26" s="176">
        <v>4</v>
      </c>
      <c r="L26" s="176" t="s">
        <v>1053</v>
      </c>
    </row>
    <row r="27" spans="3:12">
      <c r="C27" s="182">
        <f t="shared" si="0"/>
        <v>19</v>
      </c>
      <c r="D27" s="176" t="s">
        <v>687</v>
      </c>
      <c r="E27" s="176" t="s">
        <v>74</v>
      </c>
      <c r="F27" s="176">
        <v>63</v>
      </c>
      <c r="G27" s="176">
        <v>536.79999999999995</v>
      </c>
      <c r="H27" s="176">
        <v>6</v>
      </c>
      <c r="I27" s="176">
        <v>3</v>
      </c>
      <c r="J27" s="176">
        <v>1</v>
      </c>
      <c r="K27" s="176">
        <v>4</v>
      </c>
      <c r="L27" s="176" t="s">
        <v>1053</v>
      </c>
    </row>
    <row r="28" spans="3:12">
      <c r="C28" s="182">
        <f t="shared" si="0"/>
        <v>20</v>
      </c>
      <c r="D28" s="176" t="s">
        <v>755</v>
      </c>
      <c r="E28" s="176" t="s">
        <v>322</v>
      </c>
      <c r="F28" s="176">
        <v>63</v>
      </c>
      <c r="G28" s="176">
        <v>45.7</v>
      </c>
      <c r="H28" s="176">
        <v>6</v>
      </c>
      <c r="I28" s="176">
        <v>3</v>
      </c>
      <c r="J28" s="176">
        <v>1</v>
      </c>
      <c r="K28" s="176">
        <v>4</v>
      </c>
      <c r="L28" s="176" t="s">
        <v>1053</v>
      </c>
    </row>
    <row r="29" spans="3:12">
      <c r="C29" s="182">
        <f t="shared" si="0"/>
        <v>21</v>
      </c>
      <c r="D29" s="176" t="s">
        <v>755</v>
      </c>
      <c r="E29" s="176" t="s">
        <v>171</v>
      </c>
      <c r="F29" s="176">
        <v>63</v>
      </c>
      <c r="G29" s="176">
        <v>119.2</v>
      </c>
      <c r="H29" s="176">
        <v>6</v>
      </c>
      <c r="I29" s="176">
        <v>3</v>
      </c>
      <c r="J29" s="176">
        <v>1</v>
      </c>
      <c r="K29" s="176">
        <v>4</v>
      </c>
      <c r="L29" s="176" t="s">
        <v>1053</v>
      </c>
    </row>
    <row r="30" spans="3:12">
      <c r="C30" s="182">
        <f t="shared" si="0"/>
        <v>22</v>
      </c>
      <c r="D30" s="176" t="s">
        <v>342</v>
      </c>
      <c r="E30" s="176" t="s">
        <v>449</v>
      </c>
      <c r="F30" s="176">
        <v>63</v>
      </c>
      <c r="G30" s="176">
        <v>85.5</v>
      </c>
      <c r="H30" s="176">
        <v>6</v>
      </c>
      <c r="I30" s="176">
        <v>3</v>
      </c>
      <c r="J30" s="176">
        <v>1</v>
      </c>
      <c r="K30" s="176">
        <v>4</v>
      </c>
      <c r="L30" s="176" t="s">
        <v>1053</v>
      </c>
    </row>
    <row r="31" spans="3:12">
      <c r="C31" s="182">
        <f t="shared" si="0"/>
        <v>23</v>
      </c>
      <c r="D31" s="176" t="s">
        <v>114</v>
      </c>
      <c r="E31" s="176">
        <v>41</v>
      </c>
      <c r="F31" s="176">
        <v>63</v>
      </c>
      <c r="G31" s="176">
        <v>155</v>
      </c>
      <c r="H31" s="176">
        <v>6</v>
      </c>
      <c r="I31" s="176">
        <v>3</v>
      </c>
      <c r="J31" s="176">
        <v>1</v>
      </c>
      <c r="K31" s="176">
        <v>4</v>
      </c>
      <c r="L31" s="176" t="s">
        <v>1053</v>
      </c>
    </row>
    <row r="32" spans="3:12">
      <c r="C32" s="182">
        <f t="shared" si="0"/>
        <v>24</v>
      </c>
      <c r="D32" s="176" t="s">
        <v>1208</v>
      </c>
      <c r="E32" s="176" t="s">
        <v>1209</v>
      </c>
      <c r="F32" s="176">
        <v>63</v>
      </c>
      <c r="G32" s="176">
        <v>18.600000000000001</v>
      </c>
      <c r="H32" s="176">
        <v>6</v>
      </c>
      <c r="I32" s="176">
        <v>3</v>
      </c>
      <c r="J32" s="176">
        <v>1</v>
      </c>
      <c r="K32" s="176">
        <v>4</v>
      </c>
      <c r="L32" s="176" t="s">
        <v>1053</v>
      </c>
    </row>
    <row r="33" spans="3:12">
      <c r="C33" s="182">
        <f t="shared" si="0"/>
        <v>25</v>
      </c>
      <c r="D33" s="176" t="s">
        <v>704</v>
      </c>
      <c r="E33" s="176" t="s">
        <v>1208</v>
      </c>
      <c r="F33" s="176">
        <v>63</v>
      </c>
      <c r="G33" s="176">
        <v>27</v>
      </c>
      <c r="H33" s="176">
        <v>6</v>
      </c>
      <c r="I33" s="176">
        <v>3</v>
      </c>
      <c r="J33" s="176">
        <v>1</v>
      </c>
      <c r="K33" s="176">
        <v>4</v>
      </c>
      <c r="L33" s="176" t="s">
        <v>1053</v>
      </c>
    </row>
    <row r="34" spans="3:12">
      <c r="C34" s="182">
        <f t="shared" si="0"/>
        <v>26</v>
      </c>
      <c r="D34" s="176" t="s">
        <v>1208</v>
      </c>
      <c r="E34" s="176" t="s">
        <v>697</v>
      </c>
      <c r="F34" s="176">
        <v>63</v>
      </c>
      <c r="G34" s="176">
        <v>18.100000000000001</v>
      </c>
      <c r="H34" s="176">
        <v>6</v>
      </c>
      <c r="I34" s="176">
        <v>3</v>
      </c>
      <c r="J34" s="176">
        <v>1</v>
      </c>
      <c r="K34" s="176">
        <v>4</v>
      </c>
      <c r="L34" s="176" t="s">
        <v>1053</v>
      </c>
    </row>
    <row r="35" spans="3:12">
      <c r="C35" s="182">
        <f t="shared" si="0"/>
        <v>27</v>
      </c>
      <c r="D35" s="176" t="s">
        <v>697</v>
      </c>
      <c r="E35" s="176" t="s">
        <v>596</v>
      </c>
      <c r="F35" s="176">
        <v>63</v>
      </c>
      <c r="G35" s="176">
        <v>39.6</v>
      </c>
      <c r="H35" s="176">
        <v>6</v>
      </c>
      <c r="I35" s="176">
        <v>3</v>
      </c>
      <c r="J35" s="176">
        <v>1</v>
      </c>
      <c r="K35" s="176">
        <v>4</v>
      </c>
      <c r="L35" s="176" t="s">
        <v>1053</v>
      </c>
    </row>
    <row r="36" spans="3:12">
      <c r="C36" s="182">
        <f t="shared" si="0"/>
        <v>28</v>
      </c>
      <c r="D36" s="176" t="s">
        <v>697</v>
      </c>
      <c r="E36" s="176" t="s">
        <v>312</v>
      </c>
      <c r="F36" s="176">
        <v>63</v>
      </c>
      <c r="G36" s="176">
        <v>31.8</v>
      </c>
      <c r="H36" s="176">
        <v>6</v>
      </c>
      <c r="I36" s="176">
        <v>3</v>
      </c>
      <c r="J36" s="176">
        <v>1</v>
      </c>
      <c r="K36" s="176">
        <v>4</v>
      </c>
      <c r="L36" s="176" t="s">
        <v>1053</v>
      </c>
    </row>
    <row r="37" spans="3:12">
      <c r="C37" s="182">
        <f t="shared" si="0"/>
        <v>29</v>
      </c>
      <c r="D37" s="176" t="s">
        <v>312</v>
      </c>
      <c r="E37" s="176" t="s">
        <v>390</v>
      </c>
      <c r="F37" s="176">
        <v>63</v>
      </c>
      <c r="G37" s="176">
        <v>71</v>
      </c>
      <c r="H37" s="176">
        <v>6</v>
      </c>
      <c r="I37" s="176">
        <v>3</v>
      </c>
      <c r="J37" s="176">
        <v>1</v>
      </c>
      <c r="K37" s="176">
        <v>4</v>
      </c>
      <c r="L37" s="176" t="s">
        <v>1053</v>
      </c>
    </row>
    <row r="38" spans="3:12">
      <c r="C38" s="182">
        <f t="shared" si="0"/>
        <v>30</v>
      </c>
      <c r="D38" s="176" t="s">
        <v>390</v>
      </c>
      <c r="E38" s="176" t="s">
        <v>596</v>
      </c>
      <c r="F38" s="176">
        <v>63</v>
      </c>
      <c r="G38" s="176">
        <v>42.7</v>
      </c>
      <c r="H38" s="176">
        <v>6</v>
      </c>
      <c r="I38" s="176">
        <v>3</v>
      </c>
      <c r="J38" s="176">
        <v>1</v>
      </c>
      <c r="K38" s="176">
        <v>4</v>
      </c>
      <c r="L38" s="176" t="s">
        <v>1053</v>
      </c>
    </row>
    <row r="39" spans="3:12">
      <c r="C39" s="182">
        <f t="shared" si="0"/>
        <v>31</v>
      </c>
      <c r="D39" s="176" t="s">
        <v>390</v>
      </c>
      <c r="E39" s="176" t="s">
        <v>431</v>
      </c>
      <c r="F39" s="176">
        <v>63</v>
      </c>
      <c r="G39" s="176">
        <v>63.6</v>
      </c>
      <c r="H39" s="176">
        <v>6</v>
      </c>
      <c r="I39" s="176">
        <v>3</v>
      </c>
      <c r="J39" s="176">
        <v>1</v>
      </c>
      <c r="K39" s="176">
        <v>4</v>
      </c>
      <c r="L39" s="176" t="s">
        <v>1053</v>
      </c>
    </row>
    <row r="40" spans="3:12">
      <c r="C40" s="182">
        <f t="shared" si="0"/>
        <v>32</v>
      </c>
      <c r="D40" s="176" t="s">
        <v>431</v>
      </c>
      <c r="E40" s="176" t="s">
        <v>334</v>
      </c>
      <c r="F40" s="176">
        <v>63</v>
      </c>
      <c r="G40" s="176">
        <v>20</v>
      </c>
      <c r="H40" s="176">
        <v>6</v>
      </c>
      <c r="I40" s="176">
        <v>3</v>
      </c>
      <c r="J40" s="176">
        <v>1</v>
      </c>
      <c r="K40" s="176">
        <v>4</v>
      </c>
      <c r="L40" s="176" t="s">
        <v>1053</v>
      </c>
    </row>
    <row r="41" spans="3:12">
      <c r="C41" s="182">
        <f t="shared" si="0"/>
        <v>33</v>
      </c>
      <c r="D41" s="176" t="s">
        <v>431</v>
      </c>
      <c r="E41" s="176" t="s">
        <v>612</v>
      </c>
      <c r="F41" s="176">
        <v>63</v>
      </c>
      <c r="G41" s="176">
        <v>44.1</v>
      </c>
      <c r="H41" s="176">
        <v>6</v>
      </c>
      <c r="I41" s="176">
        <v>3</v>
      </c>
      <c r="J41" s="176">
        <v>1</v>
      </c>
      <c r="K41" s="176">
        <v>4</v>
      </c>
      <c r="L41" s="176" t="s">
        <v>1053</v>
      </c>
    </row>
    <row r="42" spans="3:12">
      <c r="C42" s="182">
        <f t="shared" si="0"/>
        <v>34</v>
      </c>
      <c r="D42" s="176" t="s">
        <v>307</v>
      </c>
      <c r="E42" s="176" t="s">
        <v>340</v>
      </c>
      <c r="F42" s="176">
        <v>63</v>
      </c>
      <c r="G42" s="176">
        <v>45.7</v>
      </c>
      <c r="H42" s="176">
        <v>6</v>
      </c>
      <c r="I42" s="176">
        <v>3</v>
      </c>
      <c r="J42" s="176">
        <v>1</v>
      </c>
      <c r="K42" s="176">
        <v>4</v>
      </c>
      <c r="L42" s="176" t="s">
        <v>1053</v>
      </c>
    </row>
    <row r="43" spans="3:12">
      <c r="C43" s="182">
        <f t="shared" si="0"/>
        <v>35</v>
      </c>
      <c r="D43" s="176" t="s">
        <v>307</v>
      </c>
      <c r="E43" s="176" t="s">
        <v>442</v>
      </c>
      <c r="F43" s="176">
        <v>63</v>
      </c>
      <c r="G43" s="176">
        <v>28.4</v>
      </c>
      <c r="H43" s="176">
        <v>6</v>
      </c>
      <c r="I43" s="176">
        <v>3</v>
      </c>
      <c r="J43" s="176">
        <v>1</v>
      </c>
      <c r="K43" s="176">
        <v>4</v>
      </c>
      <c r="L43" s="176" t="s">
        <v>1053</v>
      </c>
    </row>
    <row r="44" spans="3:12">
      <c r="C44" s="182">
        <f t="shared" si="0"/>
        <v>36</v>
      </c>
      <c r="D44" s="176" t="s">
        <v>442</v>
      </c>
      <c r="E44" s="176" t="s">
        <v>412</v>
      </c>
      <c r="F44" s="176">
        <v>63</v>
      </c>
      <c r="G44" s="176">
        <v>35.299999999999997</v>
      </c>
      <c r="H44" s="176">
        <v>6</v>
      </c>
      <c r="I44" s="176">
        <v>3</v>
      </c>
      <c r="J44" s="176">
        <v>1</v>
      </c>
      <c r="K44" s="176">
        <v>4</v>
      </c>
      <c r="L44" s="176" t="s">
        <v>1053</v>
      </c>
    </row>
    <row r="45" spans="3:12">
      <c r="C45" s="182">
        <f t="shared" si="0"/>
        <v>37</v>
      </c>
      <c r="D45" s="176" t="s">
        <v>442</v>
      </c>
      <c r="E45" s="176" t="s">
        <v>1210</v>
      </c>
      <c r="F45" s="176">
        <v>63</v>
      </c>
      <c r="G45" s="176">
        <v>46.3</v>
      </c>
      <c r="H45" s="176">
        <v>6</v>
      </c>
      <c r="I45" s="176">
        <v>3</v>
      </c>
      <c r="J45" s="176">
        <v>1</v>
      </c>
      <c r="K45" s="176">
        <v>4</v>
      </c>
      <c r="L45" s="176" t="s">
        <v>1053</v>
      </c>
    </row>
    <row r="46" spans="3:12">
      <c r="C46" s="182">
        <f t="shared" si="0"/>
        <v>38</v>
      </c>
      <c r="D46" s="176" t="s">
        <v>882</v>
      </c>
      <c r="E46" s="176" t="s">
        <v>307</v>
      </c>
      <c r="F46" s="176">
        <v>63</v>
      </c>
      <c r="G46" s="176">
        <v>64.7</v>
      </c>
      <c r="H46" s="176">
        <v>6</v>
      </c>
      <c r="I46" s="176">
        <v>3</v>
      </c>
      <c r="J46" s="176">
        <v>1</v>
      </c>
      <c r="K46" s="176">
        <v>4</v>
      </c>
      <c r="L46" s="176" t="s">
        <v>1053</v>
      </c>
    </row>
    <row r="47" spans="3:12">
      <c r="C47" s="182">
        <f t="shared" si="0"/>
        <v>39</v>
      </c>
      <c r="D47" s="176" t="s">
        <v>412</v>
      </c>
      <c r="E47" s="176" t="s">
        <v>323</v>
      </c>
      <c r="F47" s="176">
        <v>63</v>
      </c>
      <c r="G47" s="176">
        <v>64.099999999999994</v>
      </c>
      <c r="H47" s="176">
        <v>6</v>
      </c>
      <c r="I47" s="176">
        <v>3</v>
      </c>
      <c r="J47" s="176">
        <v>1</v>
      </c>
      <c r="K47" s="176">
        <v>4</v>
      </c>
      <c r="L47" s="176" t="s">
        <v>1053</v>
      </c>
    </row>
    <row r="48" spans="3:12">
      <c r="C48" s="182">
        <f t="shared" si="0"/>
        <v>40</v>
      </c>
      <c r="D48" s="176" t="s">
        <v>715</v>
      </c>
      <c r="E48" s="176" t="s">
        <v>391</v>
      </c>
      <c r="F48" s="176">
        <v>63</v>
      </c>
      <c r="G48" s="176">
        <v>59.4</v>
      </c>
      <c r="H48" s="176">
        <v>6</v>
      </c>
      <c r="I48" s="176">
        <v>3</v>
      </c>
      <c r="J48" s="176">
        <v>1</v>
      </c>
      <c r="K48" s="176">
        <v>4</v>
      </c>
      <c r="L48" s="176" t="s">
        <v>1053</v>
      </c>
    </row>
    <row r="49" spans="3:12">
      <c r="C49" s="182">
        <f t="shared" si="0"/>
        <v>41</v>
      </c>
      <c r="D49" s="176" t="s">
        <v>618</v>
      </c>
      <c r="E49" s="176" t="s">
        <v>311</v>
      </c>
      <c r="F49" s="176">
        <v>63</v>
      </c>
      <c r="G49" s="176">
        <v>37.200000000000003</v>
      </c>
      <c r="H49" s="176">
        <v>6</v>
      </c>
      <c r="I49" s="176">
        <v>3</v>
      </c>
      <c r="J49" s="176">
        <v>1</v>
      </c>
      <c r="K49" s="176">
        <v>4</v>
      </c>
      <c r="L49" s="176" t="s">
        <v>1053</v>
      </c>
    </row>
    <row r="50" spans="3:12">
      <c r="C50" s="182">
        <f t="shared" si="0"/>
        <v>42</v>
      </c>
      <c r="D50" s="176" t="s">
        <v>601</v>
      </c>
      <c r="E50" s="176" t="s">
        <v>349</v>
      </c>
      <c r="F50" s="176">
        <v>63</v>
      </c>
      <c r="G50" s="176">
        <v>318.2</v>
      </c>
      <c r="H50" s="176">
        <v>6</v>
      </c>
      <c r="I50" s="176">
        <v>3</v>
      </c>
      <c r="J50" s="176">
        <v>1</v>
      </c>
      <c r="K50" s="176">
        <v>4</v>
      </c>
      <c r="L50" s="176" t="s">
        <v>1053</v>
      </c>
    </row>
    <row r="51" spans="3:12" ht="15.75">
      <c r="C51" s="208" t="s">
        <v>1055</v>
      </c>
      <c r="D51" s="208"/>
      <c r="E51" s="208"/>
      <c r="F51" s="208"/>
      <c r="G51" s="284" t="s">
        <v>1056</v>
      </c>
      <c r="H51" s="284"/>
      <c r="I51" s="284"/>
      <c r="J51" s="202"/>
      <c r="K51" s="202" t="s">
        <v>1057</v>
      </c>
      <c r="L51" s="202"/>
    </row>
    <row r="52" spans="3:12" ht="15.75">
      <c r="C52" s="283" t="s">
        <v>1058</v>
      </c>
      <c r="D52" s="283"/>
      <c r="E52" s="283"/>
      <c r="F52" s="283"/>
      <c r="G52" s="284" t="s">
        <v>1058</v>
      </c>
      <c r="H52" s="284"/>
      <c r="I52" s="284"/>
      <c r="J52" s="284"/>
      <c r="K52" s="284" t="s">
        <v>1058</v>
      </c>
      <c r="L52" s="284"/>
    </row>
    <row r="53" spans="3:12" ht="15.75">
      <c r="C53" s="283" t="s">
        <v>1059</v>
      </c>
      <c r="D53" s="283"/>
      <c r="E53" s="283"/>
      <c r="F53" s="283"/>
      <c r="G53" s="284" t="s">
        <v>1059</v>
      </c>
      <c r="H53" s="284"/>
      <c r="I53" s="284"/>
      <c r="J53" s="284"/>
      <c r="K53" s="284" t="s">
        <v>1059</v>
      </c>
      <c r="L53" s="284"/>
    </row>
    <row r="54" spans="3:12" ht="15.75">
      <c r="C54" s="283" t="s">
        <v>1060</v>
      </c>
      <c r="D54" s="283"/>
      <c r="E54" s="283"/>
      <c r="F54" s="283"/>
      <c r="G54" s="284" t="s">
        <v>1060</v>
      </c>
      <c r="H54" s="284"/>
      <c r="I54" s="284"/>
      <c r="J54" s="284"/>
      <c r="K54" s="284" t="s">
        <v>1060</v>
      </c>
      <c r="L54" s="284"/>
    </row>
    <row r="56" spans="3:12" ht="18.75">
      <c r="C56" s="285" t="s">
        <v>1032</v>
      </c>
      <c r="D56" s="285"/>
      <c r="E56" s="285" t="s">
        <v>1033</v>
      </c>
      <c r="F56" s="285"/>
      <c r="G56" s="285"/>
      <c r="H56" s="285"/>
      <c r="I56" s="285"/>
      <c r="J56" s="285"/>
      <c r="K56" s="285"/>
      <c r="L56" s="285"/>
    </row>
    <row r="57" spans="3:12" ht="18.75">
      <c r="C57" s="285" t="s">
        <v>1034</v>
      </c>
      <c r="D57" s="285"/>
      <c r="E57" s="285" t="s">
        <v>1035</v>
      </c>
      <c r="F57" s="285"/>
      <c r="G57" s="285"/>
      <c r="H57" s="285"/>
      <c r="I57" s="285"/>
      <c r="J57" s="285"/>
      <c r="K57" s="285"/>
      <c r="L57" s="285"/>
    </row>
    <row r="58" spans="3:12" ht="18.75">
      <c r="C58" s="285" t="s">
        <v>1036</v>
      </c>
      <c r="D58" s="285"/>
      <c r="E58" s="285" t="s">
        <v>1037</v>
      </c>
      <c r="F58" s="285"/>
      <c r="G58" s="285"/>
      <c r="H58" s="285"/>
      <c r="I58" s="285"/>
      <c r="J58" s="285"/>
      <c r="K58" s="285"/>
      <c r="L58" s="285"/>
    </row>
    <row r="59" spans="3:12" ht="18.75">
      <c r="C59" s="285" t="s">
        <v>1038</v>
      </c>
      <c r="D59" s="285"/>
      <c r="E59" s="285" t="s">
        <v>1039</v>
      </c>
      <c r="F59" s="285"/>
      <c r="G59" s="285"/>
      <c r="H59" s="285"/>
      <c r="I59" s="285"/>
      <c r="J59" s="285"/>
      <c r="K59" s="285"/>
      <c r="L59" s="285"/>
    </row>
    <row r="60" spans="3:12" ht="18.75">
      <c r="C60" s="285" t="s">
        <v>1040</v>
      </c>
      <c r="D60" s="285"/>
      <c r="E60" s="285" t="s">
        <v>1041</v>
      </c>
      <c r="F60" s="285"/>
      <c r="G60" s="285"/>
      <c r="H60" s="285"/>
      <c r="I60" s="285"/>
      <c r="J60" s="285"/>
      <c r="K60" s="285"/>
      <c r="L60" s="285"/>
    </row>
    <row r="61" spans="3:12" ht="18.75">
      <c r="C61" s="285" t="s">
        <v>1042</v>
      </c>
      <c r="D61" s="285"/>
      <c r="E61" s="285" t="s">
        <v>1374</v>
      </c>
      <c r="F61" s="285"/>
      <c r="G61" s="285"/>
      <c r="H61" s="285"/>
      <c r="I61" s="285"/>
      <c r="J61" s="285"/>
      <c r="K61" s="177" t="s">
        <v>1108</v>
      </c>
      <c r="L61" s="177"/>
    </row>
    <row r="62" spans="3:12" ht="45">
      <c r="C62" s="170" t="s">
        <v>1044</v>
      </c>
      <c r="D62" s="170" t="s">
        <v>69</v>
      </c>
      <c r="E62" s="170" t="s">
        <v>70</v>
      </c>
      <c r="F62" s="170" t="s">
        <v>1045</v>
      </c>
      <c r="G62" s="170" t="s">
        <v>1046</v>
      </c>
      <c r="H62" s="170" t="s">
        <v>1047</v>
      </c>
      <c r="I62" s="170" t="s">
        <v>1048</v>
      </c>
      <c r="J62" s="132" t="s">
        <v>1049</v>
      </c>
      <c r="K62" s="133" t="s">
        <v>56</v>
      </c>
      <c r="L62" s="170" t="s">
        <v>1050</v>
      </c>
    </row>
    <row r="63" spans="3:12">
      <c r="C63" s="176">
        <v>1</v>
      </c>
      <c r="D63" s="176" t="s">
        <v>1333</v>
      </c>
      <c r="E63" s="176" t="s">
        <v>1259</v>
      </c>
      <c r="F63" s="176">
        <v>160</v>
      </c>
      <c r="G63" s="176">
        <v>100.2</v>
      </c>
      <c r="H63" s="176">
        <v>5.5</v>
      </c>
      <c r="I63" s="176">
        <v>3.3</v>
      </c>
      <c r="J63" s="176">
        <v>1</v>
      </c>
      <c r="K63" s="176">
        <v>4.3</v>
      </c>
      <c r="L63" s="176" t="s">
        <v>1053</v>
      </c>
    </row>
    <row r="64" spans="3:12">
      <c r="C64" s="176">
        <f>1+C63</f>
        <v>2</v>
      </c>
      <c r="D64" s="176" t="s">
        <v>1346</v>
      </c>
      <c r="E64" s="176" t="s">
        <v>1347</v>
      </c>
      <c r="F64" s="176">
        <v>160</v>
      </c>
      <c r="G64" s="176">
        <v>16.100000000000001</v>
      </c>
      <c r="H64" s="176">
        <v>5.5</v>
      </c>
      <c r="I64" s="176">
        <v>3.3</v>
      </c>
      <c r="J64" s="176">
        <v>1</v>
      </c>
      <c r="K64" s="176">
        <v>4.3</v>
      </c>
      <c r="L64" s="176" t="s">
        <v>1053</v>
      </c>
    </row>
    <row r="65" spans="3:12">
      <c r="C65" s="176">
        <f>1+C64</f>
        <v>3</v>
      </c>
      <c r="D65" s="176" t="s">
        <v>1347</v>
      </c>
      <c r="E65" s="176" t="s">
        <v>1365</v>
      </c>
      <c r="F65" s="176">
        <v>160</v>
      </c>
      <c r="G65" s="176">
        <v>324.3</v>
      </c>
      <c r="H65" s="176">
        <v>5.5</v>
      </c>
      <c r="I65" s="176">
        <v>3.3</v>
      </c>
      <c r="J65" s="176">
        <v>1</v>
      </c>
      <c r="K65" s="176">
        <v>4.3</v>
      </c>
      <c r="L65" s="176" t="s">
        <v>1053</v>
      </c>
    </row>
    <row r="66" spans="3:12">
      <c r="C66" s="176">
        <f t="shared" ref="C66:C98" si="1">1+C65</f>
        <v>4</v>
      </c>
      <c r="D66" s="176" t="s">
        <v>1369</v>
      </c>
      <c r="E66" s="176" t="s">
        <v>1350</v>
      </c>
      <c r="F66" s="176">
        <v>160</v>
      </c>
      <c r="G66" s="176">
        <v>18.3</v>
      </c>
      <c r="H66" s="176">
        <v>5.5</v>
      </c>
      <c r="I66" s="176">
        <v>3.3</v>
      </c>
      <c r="J66" s="176">
        <v>1</v>
      </c>
      <c r="K66" s="176">
        <v>4.3</v>
      </c>
      <c r="L66" s="176" t="s">
        <v>1053</v>
      </c>
    </row>
    <row r="67" spans="3:12">
      <c r="C67" s="176">
        <f t="shared" si="1"/>
        <v>5</v>
      </c>
      <c r="D67" s="176" t="s">
        <v>1355</v>
      </c>
      <c r="E67" s="176" t="s">
        <v>1357</v>
      </c>
      <c r="F67" s="176">
        <v>160</v>
      </c>
      <c r="G67" s="176">
        <v>41.6</v>
      </c>
      <c r="H67" s="176">
        <v>5.5</v>
      </c>
      <c r="I67" s="176">
        <v>3.3</v>
      </c>
      <c r="J67" s="176">
        <v>1</v>
      </c>
      <c r="K67" s="176">
        <v>4.3</v>
      </c>
      <c r="L67" s="176" t="s">
        <v>1053</v>
      </c>
    </row>
    <row r="68" spans="3:12">
      <c r="C68" s="176">
        <f t="shared" si="1"/>
        <v>6</v>
      </c>
      <c r="D68" s="176" t="s">
        <v>1360</v>
      </c>
      <c r="E68" s="176" t="s">
        <v>1370</v>
      </c>
      <c r="F68" s="176">
        <v>160</v>
      </c>
      <c r="G68" s="176">
        <v>205.2</v>
      </c>
      <c r="H68" s="176">
        <v>5.5</v>
      </c>
      <c r="I68" s="176">
        <v>3.3</v>
      </c>
      <c r="J68" s="176">
        <v>1</v>
      </c>
      <c r="K68" s="176">
        <v>4.3</v>
      </c>
      <c r="L68" s="176" t="s">
        <v>1053</v>
      </c>
    </row>
    <row r="69" spans="3:12">
      <c r="C69" s="176">
        <f t="shared" si="1"/>
        <v>7</v>
      </c>
      <c r="D69" s="176" t="s">
        <v>1370</v>
      </c>
      <c r="E69" s="176" t="s">
        <v>1357</v>
      </c>
      <c r="F69" s="176">
        <v>160</v>
      </c>
      <c r="G69" s="176">
        <v>188.6</v>
      </c>
      <c r="H69" s="176">
        <v>5.5</v>
      </c>
      <c r="I69" s="176">
        <v>3.3</v>
      </c>
      <c r="J69" s="176">
        <v>1</v>
      </c>
      <c r="K69" s="176">
        <v>4.3</v>
      </c>
      <c r="L69" s="176" t="s">
        <v>1053</v>
      </c>
    </row>
    <row r="70" spans="3:12">
      <c r="C70" s="176">
        <f t="shared" si="1"/>
        <v>8</v>
      </c>
      <c r="D70" s="176" t="s">
        <v>1370</v>
      </c>
      <c r="E70" s="176" t="s">
        <v>1261</v>
      </c>
      <c r="F70" s="176">
        <v>160</v>
      </c>
      <c r="G70" s="176">
        <v>12.1</v>
      </c>
      <c r="H70" s="176">
        <v>5.5</v>
      </c>
      <c r="I70" s="176">
        <v>3.3</v>
      </c>
      <c r="J70" s="176">
        <v>1</v>
      </c>
      <c r="K70" s="176">
        <v>4.3</v>
      </c>
      <c r="L70" s="176" t="s">
        <v>1053</v>
      </c>
    </row>
    <row r="71" spans="3:12">
      <c r="C71" s="176">
        <f t="shared" si="1"/>
        <v>9</v>
      </c>
      <c r="D71" s="176" t="s">
        <v>1261</v>
      </c>
      <c r="E71" s="176" t="s">
        <v>1347</v>
      </c>
      <c r="F71" s="176">
        <v>160</v>
      </c>
      <c r="G71" s="176">
        <v>133.6</v>
      </c>
      <c r="H71" s="176">
        <v>5.5</v>
      </c>
      <c r="I71" s="176">
        <v>3.3</v>
      </c>
      <c r="J71" s="176">
        <v>1</v>
      </c>
      <c r="K71" s="176">
        <v>4.3</v>
      </c>
      <c r="L71" s="176" t="s">
        <v>1053</v>
      </c>
    </row>
    <row r="72" spans="3:12">
      <c r="C72" s="176">
        <f t="shared" si="1"/>
        <v>10</v>
      </c>
      <c r="D72" s="176" t="s">
        <v>1306</v>
      </c>
      <c r="E72" s="176" t="s">
        <v>363</v>
      </c>
      <c r="F72" s="176">
        <v>160</v>
      </c>
      <c r="G72" s="176">
        <v>105.3</v>
      </c>
      <c r="H72" s="176">
        <v>5.5</v>
      </c>
      <c r="I72" s="176">
        <v>3.3</v>
      </c>
      <c r="J72" s="176">
        <v>1</v>
      </c>
      <c r="K72" s="176">
        <v>4.3</v>
      </c>
      <c r="L72" s="176" t="s">
        <v>1053</v>
      </c>
    </row>
    <row r="73" spans="3:12">
      <c r="C73" s="176">
        <f t="shared" si="1"/>
        <v>11</v>
      </c>
      <c r="D73" s="176" t="s">
        <v>363</v>
      </c>
      <c r="E73" s="176" t="s">
        <v>1371</v>
      </c>
      <c r="F73" s="176">
        <v>160</v>
      </c>
      <c r="G73" s="176">
        <v>79.7</v>
      </c>
      <c r="H73" s="176">
        <v>5.5</v>
      </c>
      <c r="I73" s="176">
        <v>3.3</v>
      </c>
      <c r="J73" s="176">
        <v>1</v>
      </c>
      <c r="K73" s="176">
        <v>4.3</v>
      </c>
      <c r="L73" s="176" t="s">
        <v>1053</v>
      </c>
    </row>
    <row r="74" spans="3:12">
      <c r="C74" s="176">
        <f t="shared" si="1"/>
        <v>12</v>
      </c>
      <c r="D74" s="176" t="s">
        <v>348</v>
      </c>
      <c r="E74" s="176" t="s">
        <v>302</v>
      </c>
      <c r="F74" s="176">
        <v>63</v>
      </c>
      <c r="G74" s="176">
        <v>72.400000000000006</v>
      </c>
      <c r="H74" s="176">
        <v>5.5</v>
      </c>
      <c r="I74" s="176">
        <v>3.3</v>
      </c>
      <c r="J74" s="176">
        <v>1</v>
      </c>
      <c r="K74" s="176">
        <v>4.3</v>
      </c>
      <c r="L74" s="176" t="s">
        <v>1053</v>
      </c>
    </row>
    <row r="75" spans="3:12">
      <c r="C75" s="176">
        <f t="shared" si="1"/>
        <v>13</v>
      </c>
      <c r="D75" s="176" t="s">
        <v>349</v>
      </c>
      <c r="E75" s="176" t="s">
        <v>101</v>
      </c>
      <c r="F75" s="176">
        <v>63</v>
      </c>
      <c r="G75" s="176">
        <v>104</v>
      </c>
      <c r="H75" s="176">
        <v>5.5</v>
      </c>
      <c r="I75" s="176">
        <v>3.3</v>
      </c>
      <c r="J75" s="176">
        <v>1</v>
      </c>
      <c r="K75" s="176">
        <v>4.3</v>
      </c>
      <c r="L75" s="176" t="s">
        <v>1053</v>
      </c>
    </row>
    <row r="76" spans="3:12">
      <c r="C76" s="176">
        <f t="shared" si="1"/>
        <v>14</v>
      </c>
      <c r="D76" s="176" t="s">
        <v>101</v>
      </c>
      <c r="E76" s="176" t="s">
        <v>343</v>
      </c>
      <c r="F76" s="176">
        <v>63</v>
      </c>
      <c r="G76" s="176">
        <v>19.600000000000001</v>
      </c>
      <c r="H76" s="176">
        <v>5.5</v>
      </c>
      <c r="I76" s="176">
        <v>3.3</v>
      </c>
      <c r="J76" s="176">
        <v>1</v>
      </c>
      <c r="K76" s="176">
        <v>4.3</v>
      </c>
      <c r="L76" s="176" t="s">
        <v>1053</v>
      </c>
    </row>
    <row r="77" spans="3:12">
      <c r="C77" s="176">
        <f t="shared" si="1"/>
        <v>15</v>
      </c>
      <c r="D77" s="176" t="s">
        <v>101</v>
      </c>
      <c r="E77" s="176" t="s">
        <v>117</v>
      </c>
      <c r="F77" s="176">
        <v>63</v>
      </c>
      <c r="G77" s="176">
        <v>223</v>
      </c>
      <c r="H77" s="176">
        <v>5.5</v>
      </c>
      <c r="I77" s="176">
        <v>3.3</v>
      </c>
      <c r="J77" s="176">
        <v>1</v>
      </c>
      <c r="K77" s="176">
        <v>4.3</v>
      </c>
      <c r="L77" s="176" t="s">
        <v>1053</v>
      </c>
    </row>
    <row r="78" spans="3:12">
      <c r="C78" s="176">
        <f t="shared" si="1"/>
        <v>16</v>
      </c>
      <c r="D78" s="176" t="s">
        <v>614</v>
      </c>
      <c r="E78" s="176" t="s">
        <v>324</v>
      </c>
      <c r="F78" s="176">
        <v>63</v>
      </c>
      <c r="G78" s="176">
        <v>190.2</v>
      </c>
      <c r="H78" s="176">
        <v>5.5</v>
      </c>
      <c r="I78" s="176">
        <v>3.3</v>
      </c>
      <c r="J78" s="176">
        <v>1</v>
      </c>
      <c r="K78" s="176">
        <v>4.3</v>
      </c>
      <c r="L78" s="176" t="s">
        <v>1053</v>
      </c>
    </row>
    <row r="79" spans="3:12">
      <c r="C79" s="182">
        <f t="shared" si="1"/>
        <v>17</v>
      </c>
      <c r="D79" s="176" t="s">
        <v>316</v>
      </c>
      <c r="E79" s="176" t="s">
        <v>321</v>
      </c>
      <c r="F79" s="176">
        <v>63</v>
      </c>
      <c r="G79" s="176">
        <v>130.19999999999999</v>
      </c>
      <c r="H79" s="176">
        <v>5.5</v>
      </c>
      <c r="I79" s="176">
        <v>3.3</v>
      </c>
      <c r="J79" s="176">
        <v>1</v>
      </c>
      <c r="K79" s="176">
        <v>4.3</v>
      </c>
      <c r="L79" s="176" t="s">
        <v>1053</v>
      </c>
    </row>
    <row r="80" spans="3:12">
      <c r="C80" s="182">
        <f t="shared" si="1"/>
        <v>18</v>
      </c>
      <c r="D80" s="176" t="s">
        <v>110</v>
      </c>
      <c r="E80" s="176" t="s">
        <v>102</v>
      </c>
      <c r="F80" s="176">
        <v>63</v>
      </c>
      <c r="G80" s="176">
        <v>37.1</v>
      </c>
      <c r="H80" s="176">
        <v>5.5</v>
      </c>
      <c r="I80" s="176">
        <v>3.3</v>
      </c>
      <c r="J80" s="176">
        <v>1</v>
      </c>
      <c r="K80" s="176">
        <v>4.3</v>
      </c>
      <c r="L80" s="176" t="s">
        <v>1053</v>
      </c>
    </row>
    <row r="81" spans="3:12">
      <c r="C81" s="182">
        <f t="shared" si="1"/>
        <v>19</v>
      </c>
      <c r="D81" s="176" t="s">
        <v>110</v>
      </c>
      <c r="E81" s="176" t="s">
        <v>1134</v>
      </c>
      <c r="F81" s="176">
        <v>63</v>
      </c>
      <c r="G81" s="176">
        <v>56.4</v>
      </c>
      <c r="H81" s="176">
        <v>5.5</v>
      </c>
      <c r="I81" s="176">
        <v>3.3</v>
      </c>
      <c r="J81" s="176">
        <v>1</v>
      </c>
      <c r="K81" s="176">
        <v>4.3</v>
      </c>
      <c r="L81" s="176" t="s">
        <v>1053</v>
      </c>
    </row>
    <row r="82" spans="3:12">
      <c r="C82" s="182">
        <f t="shared" si="1"/>
        <v>20</v>
      </c>
      <c r="D82" s="176" t="s">
        <v>110</v>
      </c>
      <c r="E82" s="176" t="s">
        <v>1211</v>
      </c>
      <c r="F82" s="176">
        <v>63</v>
      </c>
      <c r="G82" s="176">
        <v>21.3</v>
      </c>
      <c r="H82" s="176">
        <v>5.5</v>
      </c>
      <c r="I82" s="176">
        <v>3.3</v>
      </c>
      <c r="J82" s="176">
        <v>1</v>
      </c>
      <c r="K82" s="176">
        <v>4.3</v>
      </c>
      <c r="L82" s="176" t="s">
        <v>1053</v>
      </c>
    </row>
    <row r="83" spans="3:12">
      <c r="C83" s="182">
        <f t="shared" si="1"/>
        <v>21</v>
      </c>
      <c r="D83" s="176" t="s">
        <v>1134</v>
      </c>
      <c r="E83" s="176" t="s">
        <v>424</v>
      </c>
      <c r="F83" s="176">
        <v>63</v>
      </c>
      <c r="G83" s="176">
        <v>187.7</v>
      </c>
      <c r="H83" s="176">
        <v>5.5</v>
      </c>
      <c r="I83" s="176">
        <v>3.3</v>
      </c>
      <c r="J83" s="176">
        <v>1</v>
      </c>
      <c r="K83" s="176">
        <v>4.3</v>
      </c>
      <c r="L83" s="176" t="s">
        <v>1053</v>
      </c>
    </row>
    <row r="84" spans="3:12">
      <c r="C84" s="182">
        <f t="shared" si="1"/>
        <v>22</v>
      </c>
      <c r="D84" s="176" t="s">
        <v>72</v>
      </c>
      <c r="E84" s="176" t="s">
        <v>300</v>
      </c>
      <c r="F84" s="176">
        <v>63</v>
      </c>
      <c r="G84" s="176">
        <v>187.3</v>
      </c>
      <c r="H84" s="176">
        <v>5.5</v>
      </c>
      <c r="I84" s="176">
        <v>3.3</v>
      </c>
      <c r="J84" s="176">
        <v>1</v>
      </c>
      <c r="K84" s="176">
        <v>4.3</v>
      </c>
      <c r="L84" s="176" t="s">
        <v>1053</v>
      </c>
    </row>
    <row r="85" spans="3:12">
      <c r="C85" s="182">
        <f t="shared" si="1"/>
        <v>23</v>
      </c>
      <c r="D85" s="176" t="s">
        <v>300</v>
      </c>
      <c r="E85" s="176" t="s">
        <v>304</v>
      </c>
      <c r="F85" s="176">
        <v>63</v>
      </c>
      <c r="G85" s="176">
        <v>174.6</v>
      </c>
      <c r="H85" s="176">
        <v>5.5</v>
      </c>
      <c r="I85" s="176">
        <v>3.3</v>
      </c>
      <c r="J85" s="176">
        <v>1</v>
      </c>
      <c r="K85" s="176">
        <v>4.3</v>
      </c>
      <c r="L85" s="176" t="s">
        <v>1053</v>
      </c>
    </row>
    <row r="86" spans="3:12">
      <c r="C86" s="182">
        <f t="shared" si="1"/>
        <v>24</v>
      </c>
      <c r="D86" s="176" t="s">
        <v>1135</v>
      </c>
      <c r="E86" s="176" t="s">
        <v>1212</v>
      </c>
      <c r="F86" s="176">
        <v>63</v>
      </c>
      <c r="G86" s="176">
        <v>32.1</v>
      </c>
      <c r="H86" s="176">
        <v>5.5</v>
      </c>
      <c r="I86" s="176">
        <v>3.3</v>
      </c>
      <c r="J86" s="176">
        <v>1</v>
      </c>
      <c r="K86" s="176">
        <v>4.3</v>
      </c>
      <c r="L86" s="176" t="s">
        <v>1053</v>
      </c>
    </row>
    <row r="87" spans="3:12">
      <c r="C87" s="182">
        <f t="shared" si="1"/>
        <v>25</v>
      </c>
      <c r="D87" s="176" t="s">
        <v>1135</v>
      </c>
      <c r="E87" s="176" t="s">
        <v>335</v>
      </c>
      <c r="F87" s="176">
        <v>63</v>
      </c>
      <c r="G87" s="176">
        <v>37.1</v>
      </c>
      <c r="H87" s="176">
        <v>5.5</v>
      </c>
      <c r="I87" s="176">
        <v>3.3</v>
      </c>
      <c r="J87" s="176">
        <v>1</v>
      </c>
      <c r="K87" s="176">
        <v>4.3</v>
      </c>
      <c r="L87" s="176" t="s">
        <v>1053</v>
      </c>
    </row>
    <row r="88" spans="3:12">
      <c r="C88" s="182">
        <f t="shared" si="1"/>
        <v>26</v>
      </c>
      <c r="D88" s="176" t="s">
        <v>335</v>
      </c>
      <c r="E88" s="176" t="s">
        <v>332</v>
      </c>
      <c r="F88" s="176">
        <v>63</v>
      </c>
      <c r="G88" s="176">
        <v>46.3</v>
      </c>
      <c r="H88" s="176">
        <v>5.5</v>
      </c>
      <c r="I88" s="176">
        <v>3.3</v>
      </c>
      <c r="J88" s="176">
        <v>1</v>
      </c>
      <c r="K88" s="176">
        <v>4.3</v>
      </c>
      <c r="L88" s="176" t="s">
        <v>1053</v>
      </c>
    </row>
    <row r="89" spans="3:12">
      <c r="C89" s="182">
        <f t="shared" si="1"/>
        <v>27</v>
      </c>
      <c r="D89" s="176" t="s">
        <v>335</v>
      </c>
      <c r="E89" s="176" t="s">
        <v>326</v>
      </c>
      <c r="F89" s="176">
        <v>63</v>
      </c>
      <c r="G89" s="176">
        <v>51.1</v>
      </c>
      <c r="H89" s="176">
        <v>5.5</v>
      </c>
      <c r="I89" s="176">
        <v>3.3</v>
      </c>
      <c r="J89" s="176">
        <v>1</v>
      </c>
      <c r="K89" s="176">
        <v>4.3</v>
      </c>
      <c r="L89" s="176" t="s">
        <v>1053</v>
      </c>
    </row>
    <row r="90" spans="3:12">
      <c r="C90" s="182">
        <f t="shared" si="1"/>
        <v>28</v>
      </c>
      <c r="D90" s="176" t="s">
        <v>326</v>
      </c>
      <c r="E90" s="176" t="s">
        <v>332</v>
      </c>
      <c r="F90" s="176">
        <v>63</v>
      </c>
      <c r="G90" s="176">
        <v>10.6</v>
      </c>
      <c r="H90" s="176">
        <v>5.5</v>
      </c>
      <c r="I90" s="176">
        <v>3.3</v>
      </c>
      <c r="J90" s="176">
        <v>1</v>
      </c>
      <c r="K90" s="176">
        <v>4.3</v>
      </c>
      <c r="L90" s="176" t="s">
        <v>1053</v>
      </c>
    </row>
    <row r="91" spans="3:12">
      <c r="C91" s="182">
        <f t="shared" si="1"/>
        <v>29</v>
      </c>
      <c r="D91" s="176" t="s">
        <v>326</v>
      </c>
      <c r="E91" s="176" t="s">
        <v>115</v>
      </c>
      <c r="F91" s="176">
        <v>63</v>
      </c>
      <c r="G91" s="176">
        <v>46.2</v>
      </c>
      <c r="H91" s="176">
        <v>5.5</v>
      </c>
      <c r="I91" s="176">
        <v>3.3</v>
      </c>
      <c r="J91" s="176">
        <v>1</v>
      </c>
      <c r="K91" s="176">
        <v>4.3</v>
      </c>
      <c r="L91" s="176" t="s">
        <v>1053</v>
      </c>
    </row>
    <row r="92" spans="3:12">
      <c r="C92" s="182">
        <f t="shared" si="1"/>
        <v>30</v>
      </c>
      <c r="D92" s="176" t="s">
        <v>115</v>
      </c>
      <c r="E92" s="176" t="s">
        <v>1213</v>
      </c>
      <c r="F92" s="176">
        <v>63</v>
      </c>
      <c r="G92" s="176">
        <v>27.3</v>
      </c>
      <c r="H92" s="176">
        <v>5.5</v>
      </c>
      <c r="I92" s="176">
        <v>3.3</v>
      </c>
      <c r="J92" s="176">
        <v>1</v>
      </c>
      <c r="K92" s="176">
        <v>4.3</v>
      </c>
      <c r="L92" s="176" t="s">
        <v>1053</v>
      </c>
    </row>
    <row r="93" spans="3:12">
      <c r="C93" s="182">
        <f t="shared" si="1"/>
        <v>31</v>
      </c>
      <c r="D93" s="176" t="s">
        <v>115</v>
      </c>
      <c r="E93" s="176" t="s">
        <v>269</v>
      </c>
      <c r="F93" s="176">
        <v>63</v>
      </c>
      <c r="G93" s="176">
        <v>26.8</v>
      </c>
      <c r="H93" s="176">
        <v>5.5</v>
      </c>
      <c r="I93" s="176">
        <v>3.3</v>
      </c>
      <c r="J93" s="176">
        <v>1</v>
      </c>
      <c r="K93" s="176">
        <v>4.3</v>
      </c>
      <c r="L93" s="176" t="s">
        <v>1053</v>
      </c>
    </row>
    <row r="94" spans="3:12">
      <c r="C94" s="182">
        <f t="shared" si="1"/>
        <v>32</v>
      </c>
      <c r="D94" s="176" t="s">
        <v>116</v>
      </c>
      <c r="E94" s="176" t="s">
        <v>299</v>
      </c>
      <c r="F94" s="176">
        <v>63</v>
      </c>
      <c r="G94" s="176">
        <v>39.200000000000003</v>
      </c>
      <c r="H94" s="176">
        <v>5.5</v>
      </c>
      <c r="I94" s="176">
        <v>3.3</v>
      </c>
      <c r="J94" s="176">
        <v>1</v>
      </c>
      <c r="K94" s="176">
        <v>4.3</v>
      </c>
      <c r="L94" s="176" t="s">
        <v>1053</v>
      </c>
    </row>
    <row r="95" spans="3:12">
      <c r="C95" s="182">
        <f t="shared" si="1"/>
        <v>33</v>
      </c>
      <c r="D95" s="176" t="s">
        <v>1214</v>
      </c>
      <c r="E95" s="176" t="s">
        <v>1215</v>
      </c>
      <c r="F95" s="176">
        <v>63</v>
      </c>
      <c r="G95" s="176">
        <v>101.3</v>
      </c>
      <c r="H95" s="176">
        <v>5.5</v>
      </c>
      <c r="I95" s="176">
        <v>3.3</v>
      </c>
      <c r="J95" s="176">
        <v>1</v>
      </c>
      <c r="K95" s="176">
        <v>4.3</v>
      </c>
      <c r="L95" s="176" t="s">
        <v>1053</v>
      </c>
    </row>
    <row r="96" spans="3:12">
      <c r="C96" s="182">
        <f t="shared" si="1"/>
        <v>34</v>
      </c>
      <c r="D96" s="176" t="s">
        <v>1215</v>
      </c>
      <c r="E96" s="176" t="s">
        <v>582</v>
      </c>
      <c r="F96" s="176">
        <v>63</v>
      </c>
      <c r="G96" s="176">
        <v>29</v>
      </c>
      <c r="H96" s="176">
        <v>5.5</v>
      </c>
      <c r="I96" s="176">
        <v>3.3</v>
      </c>
      <c r="J96" s="176">
        <v>1</v>
      </c>
      <c r="K96" s="176">
        <v>4.3</v>
      </c>
      <c r="L96" s="176" t="s">
        <v>1053</v>
      </c>
    </row>
    <row r="97" spans="3:12">
      <c r="C97" s="182">
        <f t="shared" si="1"/>
        <v>35</v>
      </c>
      <c r="D97" s="176" t="s">
        <v>582</v>
      </c>
      <c r="E97" s="176" t="s">
        <v>1216</v>
      </c>
      <c r="F97" s="176">
        <v>63</v>
      </c>
      <c r="G97" s="176">
        <v>53.7</v>
      </c>
      <c r="H97" s="176">
        <v>5.5</v>
      </c>
      <c r="I97" s="176">
        <v>3.3</v>
      </c>
      <c r="J97" s="176">
        <v>1</v>
      </c>
      <c r="K97" s="176">
        <v>4.3</v>
      </c>
      <c r="L97" s="176" t="s">
        <v>1053</v>
      </c>
    </row>
    <row r="98" spans="3:12">
      <c r="C98" s="182">
        <f t="shared" si="1"/>
        <v>36</v>
      </c>
      <c r="D98" s="176" t="s">
        <v>1215</v>
      </c>
      <c r="E98" s="176" t="s">
        <v>1217</v>
      </c>
      <c r="F98" s="176">
        <v>63</v>
      </c>
      <c r="G98" s="176">
        <v>194.7</v>
      </c>
      <c r="H98" s="176">
        <v>5.5</v>
      </c>
      <c r="I98" s="176">
        <v>3.3</v>
      </c>
      <c r="J98" s="176">
        <v>1</v>
      </c>
      <c r="K98" s="176">
        <v>4.3</v>
      </c>
      <c r="L98" s="176" t="s">
        <v>1053</v>
      </c>
    </row>
    <row r="99" spans="3:12" ht="15.75">
      <c r="C99" s="208" t="s">
        <v>1055</v>
      </c>
      <c r="D99" s="208"/>
      <c r="E99" s="208"/>
      <c r="F99" s="208"/>
      <c r="G99" s="284" t="s">
        <v>1056</v>
      </c>
      <c r="H99" s="284"/>
      <c r="I99" s="284"/>
      <c r="J99" s="202"/>
      <c r="K99" s="202" t="s">
        <v>1057</v>
      </c>
      <c r="L99" s="202"/>
    </row>
    <row r="100" spans="3:12" ht="15.75">
      <c r="C100" s="283" t="s">
        <v>1058</v>
      </c>
      <c r="D100" s="283"/>
      <c r="E100" s="283"/>
      <c r="F100" s="283"/>
      <c r="G100" s="284" t="s">
        <v>1058</v>
      </c>
      <c r="H100" s="284"/>
      <c r="I100" s="284"/>
      <c r="J100" s="284"/>
      <c r="K100" s="284" t="s">
        <v>1058</v>
      </c>
      <c r="L100" s="284"/>
    </row>
    <row r="101" spans="3:12" ht="15.75">
      <c r="C101" s="283" t="s">
        <v>1059</v>
      </c>
      <c r="D101" s="283"/>
      <c r="E101" s="283"/>
      <c r="F101" s="283"/>
      <c r="G101" s="284" t="s">
        <v>1059</v>
      </c>
      <c r="H101" s="284"/>
      <c r="I101" s="284"/>
      <c r="J101" s="284"/>
      <c r="K101" s="284" t="s">
        <v>1059</v>
      </c>
      <c r="L101" s="284"/>
    </row>
    <row r="102" spans="3:12" ht="15.75">
      <c r="C102" s="283" t="s">
        <v>1060</v>
      </c>
      <c r="D102" s="283"/>
      <c r="E102" s="283"/>
      <c r="F102" s="283"/>
      <c r="G102" s="284" t="s">
        <v>1060</v>
      </c>
      <c r="H102" s="284"/>
      <c r="I102" s="284"/>
      <c r="J102" s="284"/>
      <c r="K102" s="284" t="s">
        <v>1060</v>
      </c>
      <c r="L102" s="284"/>
    </row>
    <row r="104" spans="3:12" ht="18.75">
      <c r="C104" s="285" t="s">
        <v>1032</v>
      </c>
      <c r="D104" s="285"/>
      <c r="E104" s="285" t="s">
        <v>1033</v>
      </c>
      <c r="F104" s="285"/>
      <c r="G104" s="285"/>
      <c r="H104" s="285"/>
      <c r="I104" s="285"/>
      <c r="J104" s="285"/>
      <c r="K104" s="285"/>
      <c r="L104" s="285"/>
    </row>
    <row r="105" spans="3:12" ht="18.75">
      <c r="C105" s="285" t="s">
        <v>1034</v>
      </c>
      <c r="D105" s="285"/>
      <c r="E105" s="285" t="s">
        <v>1035</v>
      </c>
      <c r="F105" s="285"/>
      <c r="G105" s="285"/>
      <c r="H105" s="285"/>
      <c r="I105" s="285"/>
      <c r="J105" s="285"/>
      <c r="K105" s="285"/>
      <c r="L105" s="285"/>
    </row>
    <row r="106" spans="3:12" ht="18.75">
      <c r="C106" s="285" t="s">
        <v>1036</v>
      </c>
      <c r="D106" s="285"/>
      <c r="E106" s="285" t="s">
        <v>1037</v>
      </c>
      <c r="F106" s="285"/>
      <c r="G106" s="285"/>
      <c r="H106" s="285"/>
      <c r="I106" s="285"/>
      <c r="J106" s="285"/>
      <c r="K106" s="285"/>
      <c r="L106" s="285"/>
    </row>
    <row r="107" spans="3:12" ht="18.75">
      <c r="C107" s="285" t="s">
        <v>1038</v>
      </c>
      <c r="D107" s="285"/>
      <c r="E107" s="285" t="s">
        <v>1039</v>
      </c>
      <c r="F107" s="285"/>
      <c r="G107" s="285"/>
      <c r="H107" s="285"/>
      <c r="I107" s="285"/>
      <c r="J107" s="285"/>
      <c r="K107" s="285"/>
      <c r="L107" s="285"/>
    </row>
    <row r="108" spans="3:12" ht="18.75">
      <c r="C108" s="285" t="s">
        <v>1040</v>
      </c>
      <c r="D108" s="285"/>
      <c r="E108" s="285" t="s">
        <v>1041</v>
      </c>
      <c r="F108" s="285"/>
      <c r="G108" s="285"/>
      <c r="H108" s="285"/>
      <c r="I108" s="285"/>
      <c r="J108" s="285"/>
      <c r="K108" s="285"/>
      <c r="L108" s="285"/>
    </row>
    <row r="109" spans="3:12" ht="18.75">
      <c r="C109" s="285" t="s">
        <v>1042</v>
      </c>
      <c r="D109" s="285"/>
      <c r="E109" s="285" t="s">
        <v>1374</v>
      </c>
      <c r="F109" s="285"/>
      <c r="G109" s="285"/>
      <c r="H109" s="285"/>
      <c r="I109" s="285"/>
      <c r="J109" s="285"/>
      <c r="K109" s="177" t="s">
        <v>1108</v>
      </c>
      <c r="L109" s="177"/>
    </row>
    <row r="110" spans="3:12" ht="45">
      <c r="C110" s="170" t="s">
        <v>1044</v>
      </c>
      <c r="D110" s="170" t="s">
        <v>69</v>
      </c>
      <c r="E110" s="170" t="s">
        <v>70</v>
      </c>
      <c r="F110" s="170" t="s">
        <v>1045</v>
      </c>
      <c r="G110" s="170" t="s">
        <v>1046</v>
      </c>
      <c r="H110" s="170" t="s">
        <v>1047</v>
      </c>
      <c r="I110" s="170" t="s">
        <v>1048</v>
      </c>
      <c r="J110" s="132" t="s">
        <v>1049</v>
      </c>
      <c r="K110" s="133" t="s">
        <v>56</v>
      </c>
      <c r="L110" s="170" t="s">
        <v>1050</v>
      </c>
    </row>
    <row r="111" spans="3:12">
      <c r="C111" s="171">
        <v>1</v>
      </c>
      <c r="D111" s="176" t="s">
        <v>138</v>
      </c>
      <c r="E111" s="176" t="s">
        <v>1368</v>
      </c>
      <c r="F111" s="176">
        <v>160</v>
      </c>
      <c r="G111" s="176">
        <v>164</v>
      </c>
      <c r="H111" s="175" t="s">
        <v>118</v>
      </c>
      <c r="I111" s="175">
        <v>3.5</v>
      </c>
      <c r="J111" s="176">
        <v>1</v>
      </c>
      <c r="K111" s="176">
        <v>4.5</v>
      </c>
      <c r="L111" s="176" t="s">
        <v>246</v>
      </c>
    </row>
    <row r="112" spans="3:12">
      <c r="C112" s="171">
        <f>1+C111</f>
        <v>2</v>
      </c>
      <c r="D112" s="176" t="s">
        <v>1368</v>
      </c>
      <c r="E112" s="176" t="s">
        <v>1333</v>
      </c>
      <c r="F112" s="176">
        <v>160</v>
      </c>
      <c r="G112" s="176">
        <v>190</v>
      </c>
      <c r="H112" s="175" t="s">
        <v>118</v>
      </c>
      <c r="I112" s="175">
        <v>3.5</v>
      </c>
      <c r="J112" s="176">
        <v>1</v>
      </c>
      <c r="K112" s="176">
        <v>4.5</v>
      </c>
      <c r="L112" s="176" t="s">
        <v>246</v>
      </c>
    </row>
    <row r="113" spans="3:12">
      <c r="C113" s="171">
        <f t="shared" ref="C113:C140" si="2">1+C112</f>
        <v>3</v>
      </c>
      <c r="D113" s="175" t="s">
        <v>1342</v>
      </c>
      <c r="E113" s="175" t="s">
        <v>137</v>
      </c>
      <c r="F113" s="175">
        <v>140</v>
      </c>
      <c r="G113" s="175">
        <v>149</v>
      </c>
      <c r="H113" s="175" t="s">
        <v>118</v>
      </c>
      <c r="I113" s="175">
        <v>3.5</v>
      </c>
      <c r="J113" s="176">
        <v>1</v>
      </c>
      <c r="K113" s="176">
        <v>4.5</v>
      </c>
      <c r="L113" s="176" t="s">
        <v>246</v>
      </c>
    </row>
    <row r="114" spans="3:12">
      <c r="C114" s="171">
        <f t="shared" si="2"/>
        <v>4</v>
      </c>
      <c r="D114" s="175" t="s">
        <v>137</v>
      </c>
      <c r="E114" s="175" t="s">
        <v>138</v>
      </c>
      <c r="F114" s="175">
        <v>140</v>
      </c>
      <c r="G114" s="175">
        <v>197.6</v>
      </c>
      <c r="H114" s="175" t="s">
        <v>118</v>
      </c>
      <c r="I114" s="175">
        <v>3.5</v>
      </c>
      <c r="J114" s="176">
        <v>1</v>
      </c>
      <c r="K114" s="176">
        <v>4.5</v>
      </c>
      <c r="L114" s="176" t="s">
        <v>246</v>
      </c>
    </row>
    <row r="115" spans="3:12">
      <c r="C115" s="171">
        <f t="shared" si="2"/>
        <v>5</v>
      </c>
      <c r="D115" s="175" t="s">
        <v>1365</v>
      </c>
      <c r="E115" s="175" t="s">
        <v>485</v>
      </c>
      <c r="F115" s="175">
        <v>140</v>
      </c>
      <c r="G115" s="175">
        <v>243.6</v>
      </c>
      <c r="H115" s="175" t="s">
        <v>118</v>
      </c>
      <c r="I115" s="175">
        <v>3.5</v>
      </c>
      <c r="J115" s="176">
        <v>1</v>
      </c>
      <c r="K115" s="176">
        <v>4.5</v>
      </c>
      <c r="L115" s="176" t="s">
        <v>246</v>
      </c>
    </row>
    <row r="116" spans="3:12">
      <c r="C116" s="171">
        <f t="shared" si="2"/>
        <v>6</v>
      </c>
      <c r="D116" s="175" t="s">
        <v>485</v>
      </c>
      <c r="E116" s="175" t="s">
        <v>356</v>
      </c>
      <c r="F116" s="175">
        <v>140</v>
      </c>
      <c r="G116" s="175">
        <v>50.5</v>
      </c>
      <c r="H116" s="175" t="s">
        <v>118</v>
      </c>
      <c r="I116" s="175">
        <v>3.5</v>
      </c>
      <c r="J116" s="176">
        <v>1</v>
      </c>
      <c r="K116" s="176">
        <v>4.5</v>
      </c>
      <c r="L116" s="176" t="s">
        <v>246</v>
      </c>
    </row>
    <row r="117" spans="3:12">
      <c r="C117" s="171">
        <f t="shared" si="2"/>
        <v>7</v>
      </c>
      <c r="D117" s="175" t="s">
        <v>485</v>
      </c>
      <c r="E117" s="175" t="s">
        <v>1280</v>
      </c>
      <c r="F117" s="175">
        <v>140</v>
      </c>
      <c r="G117" s="175">
        <v>73</v>
      </c>
      <c r="H117" s="175" t="s">
        <v>118</v>
      </c>
      <c r="I117" s="175">
        <v>3.5</v>
      </c>
      <c r="J117" s="176">
        <v>1</v>
      </c>
      <c r="K117" s="176">
        <v>4.5</v>
      </c>
      <c r="L117" s="176" t="s">
        <v>246</v>
      </c>
    </row>
    <row r="118" spans="3:12">
      <c r="C118" s="171">
        <f t="shared" si="2"/>
        <v>8</v>
      </c>
      <c r="D118" s="175" t="s">
        <v>1280</v>
      </c>
      <c r="E118" s="175" t="s">
        <v>1366</v>
      </c>
      <c r="F118" s="175">
        <v>140</v>
      </c>
      <c r="G118" s="175">
        <v>260</v>
      </c>
      <c r="H118" s="175" t="s">
        <v>118</v>
      </c>
      <c r="I118" s="175">
        <v>3.5</v>
      </c>
      <c r="J118" s="176">
        <v>1</v>
      </c>
      <c r="K118" s="176">
        <v>4.5</v>
      </c>
      <c r="L118" s="176" t="s">
        <v>246</v>
      </c>
    </row>
    <row r="119" spans="3:12">
      <c r="C119" s="171">
        <f t="shared" si="2"/>
        <v>9</v>
      </c>
      <c r="D119" s="175" t="s">
        <v>1280</v>
      </c>
      <c r="E119" s="175" t="s">
        <v>1367</v>
      </c>
      <c r="F119" s="175">
        <v>140</v>
      </c>
      <c r="G119" s="175">
        <v>444</v>
      </c>
      <c r="H119" s="175" t="s">
        <v>118</v>
      </c>
      <c r="I119" s="175">
        <v>3.5</v>
      </c>
      <c r="J119" s="176">
        <v>1</v>
      </c>
      <c r="K119" s="176">
        <v>4.5</v>
      </c>
      <c r="L119" s="176" t="s">
        <v>246</v>
      </c>
    </row>
    <row r="120" spans="3:12">
      <c r="C120" s="171">
        <f t="shared" si="2"/>
        <v>10</v>
      </c>
      <c r="D120" s="176" t="s">
        <v>1217</v>
      </c>
      <c r="E120" s="176" t="s">
        <v>1218</v>
      </c>
      <c r="F120" s="176">
        <v>63</v>
      </c>
      <c r="G120" s="176">
        <v>63.4</v>
      </c>
      <c r="H120" s="175" t="s">
        <v>118</v>
      </c>
      <c r="I120" s="175">
        <v>3.5</v>
      </c>
      <c r="J120" s="176">
        <v>1</v>
      </c>
      <c r="K120" s="176">
        <v>4.5</v>
      </c>
      <c r="L120" s="176" t="s">
        <v>246</v>
      </c>
    </row>
    <row r="121" spans="3:12">
      <c r="C121" s="171">
        <f t="shared" si="2"/>
        <v>11</v>
      </c>
      <c r="D121" s="176" t="s">
        <v>582</v>
      </c>
      <c r="E121" s="176" t="s">
        <v>1218</v>
      </c>
      <c r="F121" s="176">
        <v>63</v>
      </c>
      <c r="G121" s="176">
        <v>218.7</v>
      </c>
      <c r="H121" s="175" t="s">
        <v>118</v>
      </c>
      <c r="I121" s="175">
        <v>3.5</v>
      </c>
      <c r="J121" s="176">
        <v>1</v>
      </c>
      <c r="K121" s="176">
        <v>4.5</v>
      </c>
      <c r="L121" s="176" t="s">
        <v>246</v>
      </c>
    </row>
    <row r="122" spans="3:12">
      <c r="C122" s="171">
        <f t="shared" si="2"/>
        <v>12</v>
      </c>
      <c r="D122" s="176" t="s">
        <v>835</v>
      </c>
      <c r="E122" s="176" t="s">
        <v>1217</v>
      </c>
      <c r="F122" s="176">
        <v>63</v>
      </c>
      <c r="G122" s="176">
        <v>214</v>
      </c>
      <c r="H122" s="175" t="s">
        <v>118</v>
      </c>
      <c r="I122" s="175">
        <v>3.5</v>
      </c>
      <c r="J122" s="176">
        <v>1</v>
      </c>
      <c r="K122" s="176">
        <v>4.5</v>
      </c>
      <c r="L122" s="176" t="s">
        <v>246</v>
      </c>
    </row>
    <row r="123" spans="3:12">
      <c r="C123" s="171">
        <f t="shared" si="2"/>
        <v>13</v>
      </c>
      <c r="D123" s="176" t="s">
        <v>1218</v>
      </c>
      <c r="E123" s="176" t="s">
        <v>532</v>
      </c>
      <c r="F123" s="176">
        <v>63</v>
      </c>
      <c r="G123" s="176">
        <v>469.6</v>
      </c>
      <c r="H123" s="175" t="s">
        <v>118</v>
      </c>
      <c r="I123" s="175">
        <v>3.5</v>
      </c>
      <c r="J123" s="176">
        <v>1</v>
      </c>
      <c r="K123" s="176">
        <v>4.5</v>
      </c>
      <c r="L123" s="176" t="s">
        <v>246</v>
      </c>
    </row>
    <row r="124" spans="3:12">
      <c r="C124" s="171">
        <f t="shared" si="2"/>
        <v>14</v>
      </c>
      <c r="D124" s="176" t="s">
        <v>532</v>
      </c>
      <c r="E124" s="176" t="s">
        <v>1219</v>
      </c>
      <c r="F124" s="176">
        <v>63</v>
      </c>
      <c r="G124" s="176">
        <v>153.4</v>
      </c>
      <c r="H124" s="175" t="s">
        <v>118</v>
      </c>
      <c r="I124" s="175">
        <v>3.5</v>
      </c>
      <c r="J124" s="176">
        <v>1</v>
      </c>
      <c r="K124" s="176">
        <v>4.5</v>
      </c>
      <c r="L124" s="176" t="s">
        <v>246</v>
      </c>
    </row>
    <row r="125" spans="3:12">
      <c r="C125" s="171">
        <f t="shared" si="2"/>
        <v>15</v>
      </c>
      <c r="D125" s="176" t="s">
        <v>1219</v>
      </c>
      <c r="E125" s="176" t="s">
        <v>1220</v>
      </c>
      <c r="F125" s="176">
        <v>63</v>
      </c>
      <c r="G125" s="176">
        <v>388</v>
      </c>
      <c r="H125" s="175" t="s">
        <v>118</v>
      </c>
      <c r="I125" s="175">
        <v>3.5</v>
      </c>
      <c r="J125" s="176">
        <v>1</v>
      </c>
      <c r="K125" s="176">
        <v>4.5</v>
      </c>
      <c r="L125" s="176" t="s">
        <v>246</v>
      </c>
    </row>
    <row r="126" spans="3:12">
      <c r="C126" s="171">
        <f t="shared" si="2"/>
        <v>16</v>
      </c>
      <c r="D126" s="176" t="s">
        <v>1220</v>
      </c>
      <c r="E126" s="176" t="s">
        <v>1221</v>
      </c>
      <c r="F126" s="176">
        <v>63</v>
      </c>
      <c r="G126" s="176">
        <v>185</v>
      </c>
      <c r="H126" s="175" t="s">
        <v>118</v>
      </c>
      <c r="I126" s="175">
        <v>3.5</v>
      </c>
      <c r="J126" s="176">
        <v>1</v>
      </c>
      <c r="K126" s="176">
        <v>4.5</v>
      </c>
      <c r="L126" s="176" t="s">
        <v>246</v>
      </c>
    </row>
    <row r="127" spans="3:12">
      <c r="C127" s="171">
        <f t="shared" si="2"/>
        <v>17</v>
      </c>
      <c r="D127" s="176" t="s">
        <v>1220</v>
      </c>
      <c r="E127" s="176" t="s">
        <v>1222</v>
      </c>
      <c r="F127" s="176">
        <v>63</v>
      </c>
      <c r="G127" s="176">
        <v>3.3</v>
      </c>
      <c r="H127" s="175" t="s">
        <v>118</v>
      </c>
      <c r="I127" s="175">
        <v>3.5</v>
      </c>
      <c r="J127" s="176">
        <v>1</v>
      </c>
      <c r="K127" s="176">
        <v>4.5</v>
      </c>
      <c r="L127" s="176" t="s">
        <v>246</v>
      </c>
    </row>
    <row r="128" spans="3:12">
      <c r="C128" s="171">
        <f t="shared" si="2"/>
        <v>18</v>
      </c>
      <c r="D128" s="176" t="s">
        <v>1220</v>
      </c>
      <c r="E128" s="176" t="s">
        <v>1222</v>
      </c>
      <c r="F128" s="176">
        <v>63</v>
      </c>
      <c r="G128" s="176">
        <v>113.6</v>
      </c>
      <c r="H128" s="175" t="s">
        <v>118</v>
      </c>
      <c r="I128" s="175">
        <v>3.5</v>
      </c>
      <c r="J128" s="176">
        <v>1</v>
      </c>
      <c r="K128" s="176">
        <v>4.5</v>
      </c>
      <c r="L128" s="176" t="s">
        <v>246</v>
      </c>
    </row>
    <row r="129" spans="3:12">
      <c r="C129" s="171">
        <f t="shared" si="2"/>
        <v>19</v>
      </c>
      <c r="D129" s="176" t="s">
        <v>1222</v>
      </c>
      <c r="E129" s="176" t="s">
        <v>776</v>
      </c>
      <c r="F129" s="176">
        <v>63</v>
      </c>
      <c r="G129" s="176">
        <v>74.5</v>
      </c>
      <c r="H129" s="175" t="s">
        <v>118</v>
      </c>
      <c r="I129" s="175">
        <v>3.5</v>
      </c>
      <c r="J129" s="176">
        <v>1</v>
      </c>
      <c r="K129" s="176">
        <v>4.5</v>
      </c>
      <c r="L129" s="176" t="s">
        <v>246</v>
      </c>
    </row>
    <row r="130" spans="3:12">
      <c r="C130" s="171">
        <f t="shared" si="2"/>
        <v>20</v>
      </c>
      <c r="D130" s="176" t="s">
        <v>1222</v>
      </c>
      <c r="E130" s="176" t="s">
        <v>1223</v>
      </c>
      <c r="F130" s="176">
        <v>63</v>
      </c>
      <c r="G130" s="176">
        <v>47.1</v>
      </c>
      <c r="H130" s="175" t="s">
        <v>118</v>
      </c>
      <c r="I130" s="175">
        <v>3.5</v>
      </c>
      <c r="J130" s="176">
        <v>1</v>
      </c>
      <c r="K130" s="176">
        <v>4.5</v>
      </c>
      <c r="L130" s="176" t="s">
        <v>246</v>
      </c>
    </row>
    <row r="131" spans="3:12">
      <c r="C131" s="171">
        <f t="shared" si="2"/>
        <v>21</v>
      </c>
      <c r="D131" s="176" t="s">
        <v>1223</v>
      </c>
      <c r="E131" s="176" t="s">
        <v>1224</v>
      </c>
      <c r="F131" s="176">
        <v>63</v>
      </c>
      <c r="G131" s="176">
        <v>36</v>
      </c>
      <c r="H131" s="175" t="s">
        <v>118</v>
      </c>
      <c r="I131" s="175">
        <v>3.5</v>
      </c>
      <c r="J131" s="176">
        <v>1</v>
      </c>
      <c r="K131" s="176">
        <v>4.5</v>
      </c>
      <c r="L131" s="176" t="s">
        <v>246</v>
      </c>
    </row>
    <row r="132" spans="3:12">
      <c r="C132" s="171">
        <f t="shared" si="2"/>
        <v>22</v>
      </c>
      <c r="D132" s="176" t="s">
        <v>1224</v>
      </c>
      <c r="E132" s="176" t="s">
        <v>1225</v>
      </c>
      <c r="F132" s="176">
        <v>63</v>
      </c>
      <c r="G132" s="176">
        <v>29.2</v>
      </c>
      <c r="H132" s="175" t="s">
        <v>118</v>
      </c>
      <c r="I132" s="175">
        <v>3.5</v>
      </c>
      <c r="J132" s="176">
        <v>1</v>
      </c>
      <c r="K132" s="176">
        <v>4.5</v>
      </c>
      <c r="L132" s="176" t="s">
        <v>246</v>
      </c>
    </row>
    <row r="133" spans="3:12">
      <c r="C133" s="171">
        <f t="shared" si="2"/>
        <v>23</v>
      </c>
      <c r="D133" s="176" t="s">
        <v>1224</v>
      </c>
      <c r="E133" s="176" t="s">
        <v>1226</v>
      </c>
      <c r="F133" s="176">
        <v>63</v>
      </c>
      <c r="G133" s="176">
        <v>162.1</v>
      </c>
      <c r="H133" s="175" t="s">
        <v>118</v>
      </c>
      <c r="I133" s="175">
        <v>3.5</v>
      </c>
      <c r="J133" s="176">
        <v>1</v>
      </c>
      <c r="K133" s="176">
        <v>4.5</v>
      </c>
      <c r="L133" s="176" t="s">
        <v>246</v>
      </c>
    </row>
    <row r="134" spans="3:12">
      <c r="C134" s="171">
        <f t="shared" si="2"/>
        <v>24</v>
      </c>
      <c r="D134" s="176" t="s">
        <v>1227</v>
      </c>
      <c r="E134" s="176" t="s">
        <v>1228</v>
      </c>
      <c r="F134" s="176">
        <v>63</v>
      </c>
      <c r="G134" s="176">
        <v>41.2</v>
      </c>
      <c r="H134" s="175" t="s">
        <v>118</v>
      </c>
      <c r="I134" s="175">
        <v>3.5</v>
      </c>
      <c r="J134" s="176">
        <v>1</v>
      </c>
      <c r="K134" s="176">
        <v>4.5</v>
      </c>
      <c r="L134" s="176" t="s">
        <v>246</v>
      </c>
    </row>
    <row r="135" spans="3:12">
      <c r="C135" s="171">
        <f t="shared" si="2"/>
        <v>25</v>
      </c>
      <c r="D135" s="176" t="s">
        <v>1223</v>
      </c>
      <c r="E135" s="176" t="s">
        <v>1229</v>
      </c>
      <c r="F135" s="176">
        <v>63</v>
      </c>
      <c r="G135" s="176">
        <v>2.5</v>
      </c>
      <c r="H135" s="175" t="s">
        <v>118</v>
      </c>
      <c r="I135" s="175">
        <v>3.5</v>
      </c>
      <c r="J135" s="176">
        <v>1</v>
      </c>
      <c r="K135" s="176">
        <v>4.5</v>
      </c>
      <c r="L135" s="176" t="s">
        <v>246</v>
      </c>
    </row>
    <row r="136" spans="3:12">
      <c r="C136" s="171">
        <f t="shared" si="2"/>
        <v>26</v>
      </c>
      <c r="D136" s="176" t="s">
        <v>1223</v>
      </c>
      <c r="E136" s="176" t="s">
        <v>1229</v>
      </c>
      <c r="F136" s="176">
        <v>63</v>
      </c>
      <c r="G136" s="176">
        <v>421.6</v>
      </c>
      <c r="H136" s="175" t="s">
        <v>118</v>
      </c>
      <c r="I136" s="175">
        <v>3.5</v>
      </c>
      <c r="J136" s="176">
        <v>1</v>
      </c>
      <c r="K136" s="176">
        <v>4.5</v>
      </c>
      <c r="L136" s="176" t="s">
        <v>246</v>
      </c>
    </row>
    <row r="137" spans="3:12">
      <c r="C137" s="171">
        <f t="shared" si="2"/>
        <v>27</v>
      </c>
      <c r="D137" s="176" t="s">
        <v>1229</v>
      </c>
      <c r="E137" s="176" t="s">
        <v>788</v>
      </c>
      <c r="F137" s="176">
        <v>63</v>
      </c>
      <c r="G137" s="176">
        <v>2.1</v>
      </c>
      <c r="H137" s="175" t="s">
        <v>118</v>
      </c>
      <c r="I137" s="175">
        <v>3.5</v>
      </c>
      <c r="J137" s="176">
        <v>1</v>
      </c>
      <c r="K137" s="176">
        <v>4.5</v>
      </c>
      <c r="L137" s="176" t="s">
        <v>246</v>
      </c>
    </row>
    <row r="138" spans="3:12">
      <c r="C138" s="171">
        <f t="shared" si="2"/>
        <v>28</v>
      </c>
      <c r="D138" s="176" t="s">
        <v>788</v>
      </c>
      <c r="E138" s="176" t="s">
        <v>1219</v>
      </c>
      <c r="F138" s="176">
        <v>63</v>
      </c>
      <c r="G138" s="176">
        <v>237</v>
      </c>
      <c r="H138" s="175" t="s">
        <v>118</v>
      </c>
      <c r="I138" s="175">
        <v>3.5</v>
      </c>
      <c r="J138" s="176">
        <v>1</v>
      </c>
      <c r="K138" s="176">
        <v>4.5</v>
      </c>
      <c r="L138" s="176" t="s">
        <v>246</v>
      </c>
    </row>
    <row r="139" spans="3:12">
      <c r="C139" s="171">
        <f t="shared" si="2"/>
        <v>29</v>
      </c>
      <c r="D139" s="176" t="s">
        <v>532</v>
      </c>
      <c r="E139" s="176" t="s">
        <v>1230</v>
      </c>
      <c r="F139" s="176">
        <v>63</v>
      </c>
      <c r="G139" s="176">
        <v>218.4</v>
      </c>
      <c r="H139" s="175" t="s">
        <v>118</v>
      </c>
      <c r="I139" s="175">
        <v>3.5</v>
      </c>
      <c r="J139" s="176">
        <v>1</v>
      </c>
      <c r="K139" s="176">
        <v>4.5</v>
      </c>
      <c r="L139" s="176" t="s">
        <v>246</v>
      </c>
    </row>
    <row r="140" spans="3:12">
      <c r="C140" s="171">
        <f t="shared" si="2"/>
        <v>30</v>
      </c>
      <c r="D140" s="176" t="s">
        <v>1230</v>
      </c>
      <c r="E140" s="176" t="s">
        <v>788</v>
      </c>
      <c r="F140" s="176">
        <v>63</v>
      </c>
      <c r="G140" s="176">
        <v>142.6</v>
      </c>
      <c r="H140" s="175" t="s">
        <v>118</v>
      </c>
      <c r="I140" s="175">
        <v>3.5</v>
      </c>
      <c r="J140" s="176">
        <v>1</v>
      </c>
      <c r="K140" s="176">
        <v>4.5</v>
      </c>
      <c r="L140" s="176" t="s">
        <v>246</v>
      </c>
    </row>
    <row r="141" spans="3:12" ht="15.75">
      <c r="C141" s="208" t="s">
        <v>1055</v>
      </c>
      <c r="D141" s="208"/>
      <c r="E141" s="208"/>
      <c r="F141" s="208"/>
      <c r="G141" s="284" t="s">
        <v>1056</v>
      </c>
      <c r="H141" s="284"/>
      <c r="I141" s="284"/>
      <c r="J141" s="202"/>
      <c r="K141" s="202" t="s">
        <v>1057</v>
      </c>
      <c r="L141" s="202"/>
    </row>
    <row r="142" spans="3:12" ht="15.75">
      <c r="C142" s="283" t="s">
        <v>1058</v>
      </c>
      <c r="D142" s="283"/>
      <c r="E142" s="283"/>
      <c r="F142" s="283"/>
      <c r="G142" s="284" t="s">
        <v>1058</v>
      </c>
      <c r="H142" s="284"/>
      <c r="I142" s="284"/>
      <c r="J142" s="284"/>
      <c r="K142" s="284" t="s">
        <v>1058</v>
      </c>
      <c r="L142" s="284"/>
    </row>
    <row r="143" spans="3:12" ht="15.75">
      <c r="C143" s="283" t="s">
        <v>1059</v>
      </c>
      <c r="D143" s="283"/>
      <c r="E143" s="283"/>
      <c r="F143" s="283"/>
      <c r="G143" s="284" t="s">
        <v>1059</v>
      </c>
      <c r="H143" s="284"/>
      <c r="I143" s="284"/>
      <c r="J143" s="284"/>
      <c r="K143" s="284" t="s">
        <v>1059</v>
      </c>
      <c r="L143" s="284"/>
    </row>
    <row r="144" spans="3:12" ht="15.75">
      <c r="C144" s="283" t="s">
        <v>1060</v>
      </c>
      <c r="D144" s="283"/>
      <c r="E144" s="283"/>
      <c r="F144" s="283"/>
      <c r="G144" s="284" t="s">
        <v>1060</v>
      </c>
      <c r="H144" s="284"/>
      <c r="I144" s="284"/>
      <c r="J144" s="284"/>
      <c r="K144" s="284" t="s">
        <v>1060</v>
      </c>
      <c r="L144" s="284"/>
    </row>
    <row r="146" spans="3:12" ht="18.75">
      <c r="C146" s="285" t="s">
        <v>1032</v>
      </c>
      <c r="D146" s="285"/>
      <c r="E146" s="285" t="s">
        <v>1033</v>
      </c>
      <c r="F146" s="285"/>
      <c r="G146" s="285"/>
      <c r="H146" s="285"/>
      <c r="I146" s="285"/>
      <c r="J146" s="285"/>
      <c r="K146" s="285"/>
      <c r="L146" s="285"/>
    </row>
    <row r="147" spans="3:12" ht="18.75">
      <c r="C147" s="285" t="s">
        <v>1034</v>
      </c>
      <c r="D147" s="285"/>
      <c r="E147" s="285" t="s">
        <v>1035</v>
      </c>
      <c r="F147" s="285"/>
      <c r="G147" s="285"/>
      <c r="H147" s="285"/>
      <c r="I147" s="285"/>
      <c r="J147" s="285"/>
      <c r="K147" s="285"/>
      <c r="L147" s="285"/>
    </row>
    <row r="148" spans="3:12" ht="18.75">
      <c r="C148" s="285" t="s">
        <v>1036</v>
      </c>
      <c r="D148" s="285"/>
      <c r="E148" s="285" t="s">
        <v>1037</v>
      </c>
      <c r="F148" s="285"/>
      <c r="G148" s="285"/>
      <c r="H148" s="285"/>
      <c r="I148" s="285"/>
      <c r="J148" s="285"/>
      <c r="K148" s="285"/>
      <c r="L148" s="285"/>
    </row>
    <row r="149" spans="3:12" ht="18.75">
      <c r="C149" s="285" t="s">
        <v>1038</v>
      </c>
      <c r="D149" s="285"/>
      <c r="E149" s="285" t="s">
        <v>1039</v>
      </c>
      <c r="F149" s="285"/>
      <c r="G149" s="285"/>
      <c r="H149" s="285"/>
      <c r="I149" s="285"/>
      <c r="J149" s="285"/>
      <c r="K149" s="285"/>
      <c r="L149" s="285"/>
    </row>
    <row r="150" spans="3:12" ht="18.75">
      <c r="C150" s="285" t="s">
        <v>1040</v>
      </c>
      <c r="D150" s="285"/>
      <c r="E150" s="285" t="s">
        <v>1041</v>
      </c>
      <c r="F150" s="285"/>
      <c r="G150" s="285"/>
      <c r="H150" s="285"/>
      <c r="I150" s="285"/>
      <c r="J150" s="285"/>
      <c r="K150" s="285"/>
      <c r="L150" s="285"/>
    </row>
    <row r="151" spans="3:12" ht="18.75">
      <c r="C151" s="285" t="s">
        <v>1042</v>
      </c>
      <c r="D151" s="285"/>
      <c r="E151" s="285" t="s">
        <v>1374</v>
      </c>
      <c r="F151" s="285"/>
      <c r="G151" s="285"/>
      <c r="H151" s="285"/>
      <c r="I151" s="285"/>
      <c r="J151" s="285"/>
      <c r="K151" s="177" t="s">
        <v>1108</v>
      </c>
      <c r="L151" s="177"/>
    </row>
    <row r="152" spans="3:12" ht="45">
      <c r="C152" s="170" t="s">
        <v>1044</v>
      </c>
      <c r="D152" s="170" t="s">
        <v>69</v>
      </c>
      <c r="E152" s="170" t="s">
        <v>70</v>
      </c>
      <c r="F152" s="170" t="s">
        <v>1045</v>
      </c>
      <c r="G152" s="170" t="s">
        <v>1046</v>
      </c>
      <c r="H152" s="170" t="s">
        <v>1047</v>
      </c>
      <c r="I152" s="170" t="s">
        <v>1048</v>
      </c>
      <c r="J152" s="132" t="s">
        <v>1049</v>
      </c>
      <c r="K152" s="133" t="s">
        <v>56</v>
      </c>
      <c r="L152" s="170" t="s">
        <v>1050</v>
      </c>
    </row>
    <row r="153" spans="3:12">
      <c r="C153" s="176">
        <v>1</v>
      </c>
      <c r="D153" s="176" t="s">
        <v>1230</v>
      </c>
      <c r="E153" s="176" t="s">
        <v>1231</v>
      </c>
      <c r="F153" s="176">
        <v>63</v>
      </c>
      <c r="G153" s="176">
        <v>51.4</v>
      </c>
      <c r="H153" s="176">
        <v>5.5</v>
      </c>
      <c r="I153" s="176">
        <v>3.3</v>
      </c>
      <c r="J153" s="176">
        <v>1</v>
      </c>
      <c r="K153" s="176">
        <v>4.3</v>
      </c>
      <c r="L153" s="176" t="s">
        <v>1053</v>
      </c>
    </row>
    <row r="154" spans="3:12">
      <c r="C154" s="176">
        <f>1+C153</f>
        <v>2</v>
      </c>
      <c r="D154" s="176" t="s">
        <v>1231</v>
      </c>
      <c r="E154" s="176" t="s">
        <v>526</v>
      </c>
      <c r="F154" s="176">
        <v>63</v>
      </c>
      <c r="G154" s="176">
        <v>128</v>
      </c>
      <c r="H154" s="176">
        <v>5.5</v>
      </c>
      <c r="I154" s="176">
        <v>3.3</v>
      </c>
      <c r="J154" s="176">
        <v>1</v>
      </c>
      <c r="K154" s="176">
        <v>4.3</v>
      </c>
      <c r="L154" s="176" t="s">
        <v>1053</v>
      </c>
    </row>
    <row r="155" spans="3:12">
      <c r="C155" s="176">
        <f t="shared" ref="C155:C197" si="3">1+C154</f>
        <v>3</v>
      </c>
      <c r="D155" s="176" t="s">
        <v>526</v>
      </c>
      <c r="E155" s="176" t="s">
        <v>1232</v>
      </c>
      <c r="F155" s="176">
        <v>63</v>
      </c>
      <c r="G155" s="176">
        <v>38</v>
      </c>
      <c r="H155" s="176">
        <v>5.5</v>
      </c>
      <c r="I155" s="176">
        <v>3.3</v>
      </c>
      <c r="J155" s="176">
        <v>1</v>
      </c>
      <c r="K155" s="176">
        <v>4.3</v>
      </c>
      <c r="L155" s="176" t="s">
        <v>1053</v>
      </c>
    </row>
    <row r="156" spans="3:12">
      <c r="C156" s="176">
        <f t="shared" si="3"/>
        <v>4</v>
      </c>
      <c r="D156" s="176" t="s">
        <v>526</v>
      </c>
      <c r="E156" s="176" t="s">
        <v>1233</v>
      </c>
      <c r="F156" s="176">
        <v>63</v>
      </c>
      <c r="G156" s="176">
        <v>3.9</v>
      </c>
      <c r="H156" s="176">
        <v>5.5</v>
      </c>
      <c r="I156" s="176">
        <v>3.3</v>
      </c>
      <c r="J156" s="176">
        <v>1</v>
      </c>
      <c r="K156" s="176">
        <v>4.3</v>
      </c>
      <c r="L156" s="176" t="s">
        <v>1053</v>
      </c>
    </row>
    <row r="157" spans="3:12">
      <c r="C157" s="176">
        <f t="shared" si="3"/>
        <v>5</v>
      </c>
      <c r="D157" s="176" t="s">
        <v>526</v>
      </c>
      <c r="E157" s="176" t="s">
        <v>1233</v>
      </c>
      <c r="F157" s="176">
        <v>63</v>
      </c>
      <c r="G157" s="176">
        <v>5.4</v>
      </c>
      <c r="H157" s="176">
        <v>5.5</v>
      </c>
      <c r="I157" s="176">
        <v>3.3</v>
      </c>
      <c r="J157" s="176">
        <v>1</v>
      </c>
      <c r="K157" s="176">
        <v>4.3</v>
      </c>
      <c r="L157" s="176" t="s">
        <v>1053</v>
      </c>
    </row>
    <row r="158" spans="3:12">
      <c r="C158" s="176">
        <f t="shared" si="3"/>
        <v>6</v>
      </c>
      <c r="D158" s="176" t="s">
        <v>526</v>
      </c>
      <c r="E158" s="176" t="s">
        <v>1233</v>
      </c>
      <c r="F158" s="176">
        <v>63</v>
      </c>
      <c r="G158" s="176">
        <v>258.10000000000002</v>
      </c>
      <c r="H158" s="176">
        <v>5.5</v>
      </c>
      <c r="I158" s="176">
        <v>3.3</v>
      </c>
      <c r="J158" s="176">
        <v>1</v>
      </c>
      <c r="K158" s="176">
        <v>4.3</v>
      </c>
      <c r="L158" s="176" t="s">
        <v>1053</v>
      </c>
    </row>
    <row r="159" spans="3:12">
      <c r="C159" s="176">
        <f t="shared" si="3"/>
        <v>7</v>
      </c>
      <c r="D159" s="176" t="s">
        <v>828</v>
      </c>
      <c r="E159" s="176" t="s">
        <v>1234</v>
      </c>
      <c r="F159" s="176">
        <v>63</v>
      </c>
      <c r="G159" s="176">
        <v>103.1</v>
      </c>
      <c r="H159" s="176">
        <v>5.5</v>
      </c>
      <c r="I159" s="176">
        <v>3.3</v>
      </c>
      <c r="J159" s="176">
        <v>1</v>
      </c>
      <c r="K159" s="176">
        <v>4.3</v>
      </c>
      <c r="L159" s="176" t="s">
        <v>1053</v>
      </c>
    </row>
    <row r="160" spans="3:12">
      <c r="C160" s="176">
        <f t="shared" si="3"/>
        <v>8</v>
      </c>
      <c r="D160" s="176" t="s">
        <v>832</v>
      </c>
      <c r="E160" s="176" t="s">
        <v>762</v>
      </c>
      <c r="F160" s="176">
        <v>63</v>
      </c>
      <c r="G160" s="176">
        <v>386.2</v>
      </c>
      <c r="H160" s="176">
        <v>5.5</v>
      </c>
      <c r="I160" s="176">
        <v>3.3</v>
      </c>
      <c r="J160" s="176">
        <v>1</v>
      </c>
      <c r="K160" s="176">
        <v>4.3</v>
      </c>
      <c r="L160" s="176" t="s">
        <v>1053</v>
      </c>
    </row>
    <row r="161" spans="3:12">
      <c r="C161" s="176">
        <f t="shared" si="3"/>
        <v>9</v>
      </c>
      <c r="D161" s="176" t="s">
        <v>762</v>
      </c>
      <c r="E161" s="176" t="s">
        <v>1231</v>
      </c>
      <c r="F161" s="176">
        <v>63</v>
      </c>
      <c r="G161" s="176">
        <v>73.400000000000006</v>
      </c>
      <c r="H161" s="176">
        <v>5.5</v>
      </c>
      <c r="I161" s="176">
        <v>3.3</v>
      </c>
      <c r="J161" s="176">
        <v>1</v>
      </c>
      <c r="K161" s="176">
        <v>4.3</v>
      </c>
      <c r="L161" s="176" t="s">
        <v>1053</v>
      </c>
    </row>
    <row r="162" spans="3:12">
      <c r="C162" s="176">
        <f t="shared" si="3"/>
        <v>10</v>
      </c>
      <c r="D162" s="176" t="s">
        <v>762</v>
      </c>
      <c r="E162" s="176" t="s">
        <v>1235</v>
      </c>
      <c r="F162" s="176">
        <v>63</v>
      </c>
      <c r="G162" s="176">
        <v>35.200000000000003</v>
      </c>
      <c r="H162" s="176">
        <v>5.5</v>
      </c>
      <c r="I162" s="176">
        <v>3.3</v>
      </c>
      <c r="J162" s="176">
        <v>1</v>
      </c>
      <c r="K162" s="176">
        <v>4.3</v>
      </c>
      <c r="L162" s="176" t="s">
        <v>1053</v>
      </c>
    </row>
    <row r="163" spans="3:12">
      <c r="C163" s="176">
        <f t="shared" si="3"/>
        <v>11</v>
      </c>
      <c r="D163" s="176" t="s">
        <v>1229</v>
      </c>
      <c r="E163" s="176" t="s">
        <v>1236</v>
      </c>
      <c r="F163" s="176">
        <v>63</v>
      </c>
      <c r="G163" s="176">
        <v>163.69999999999999</v>
      </c>
      <c r="H163" s="176">
        <v>5.5</v>
      </c>
      <c r="I163" s="176">
        <v>3.3</v>
      </c>
      <c r="J163" s="176">
        <v>1</v>
      </c>
      <c r="K163" s="176">
        <v>4.3</v>
      </c>
      <c r="L163" s="176" t="s">
        <v>1053</v>
      </c>
    </row>
    <row r="164" spans="3:12">
      <c r="C164" s="176">
        <f t="shared" si="3"/>
        <v>12</v>
      </c>
      <c r="D164" s="176" t="s">
        <v>1236</v>
      </c>
      <c r="E164" s="176" t="s">
        <v>1237</v>
      </c>
      <c r="F164" s="176">
        <v>63</v>
      </c>
      <c r="G164" s="176">
        <v>109.1</v>
      </c>
      <c r="H164" s="176">
        <v>5.5</v>
      </c>
      <c r="I164" s="176">
        <v>3.3</v>
      </c>
      <c r="J164" s="176">
        <v>1</v>
      </c>
      <c r="K164" s="176">
        <v>4.3</v>
      </c>
      <c r="L164" s="176" t="s">
        <v>1053</v>
      </c>
    </row>
    <row r="165" spans="3:12">
      <c r="C165" s="176">
        <f t="shared" si="3"/>
        <v>13</v>
      </c>
      <c r="D165" s="176" t="s">
        <v>1237</v>
      </c>
      <c r="E165" s="176" t="s">
        <v>1238</v>
      </c>
      <c r="F165" s="176">
        <v>63</v>
      </c>
      <c r="G165" s="176">
        <v>90.7</v>
      </c>
      <c r="H165" s="176">
        <v>5.5</v>
      </c>
      <c r="I165" s="176">
        <v>3.3</v>
      </c>
      <c r="J165" s="176">
        <v>1</v>
      </c>
      <c r="K165" s="176">
        <v>4.3</v>
      </c>
      <c r="L165" s="176" t="s">
        <v>1053</v>
      </c>
    </row>
    <row r="166" spans="3:12">
      <c r="C166" s="176">
        <f t="shared" si="3"/>
        <v>14</v>
      </c>
      <c r="D166" s="176" t="s">
        <v>1238</v>
      </c>
      <c r="E166" s="176" t="s">
        <v>1239</v>
      </c>
      <c r="F166" s="176">
        <v>63</v>
      </c>
      <c r="G166" s="176">
        <v>49.2</v>
      </c>
      <c r="H166" s="176">
        <v>5.5</v>
      </c>
      <c r="I166" s="176">
        <v>3.3</v>
      </c>
      <c r="J166" s="176">
        <v>1</v>
      </c>
      <c r="K166" s="176">
        <v>4.3</v>
      </c>
      <c r="L166" s="176" t="s">
        <v>1053</v>
      </c>
    </row>
    <row r="167" spans="3:12">
      <c r="C167" s="176">
        <f t="shared" si="3"/>
        <v>15</v>
      </c>
      <c r="D167" s="176" t="s">
        <v>1238</v>
      </c>
      <c r="E167" s="176" t="s">
        <v>1240</v>
      </c>
      <c r="F167" s="176">
        <v>63</v>
      </c>
      <c r="G167" s="176">
        <v>52.1</v>
      </c>
      <c r="H167" s="176">
        <v>5.5</v>
      </c>
      <c r="I167" s="176">
        <v>3.3</v>
      </c>
      <c r="J167" s="176">
        <v>1</v>
      </c>
      <c r="K167" s="176">
        <v>4.3</v>
      </c>
      <c r="L167" s="176" t="s">
        <v>1053</v>
      </c>
    </row>
    <row r="168" spans="3:12">
      <c r="C168" s="176">
        <f t="shared" si="3"/>
        <v>16</v>
      </c>
      <c r="D168" s="176" t="s">
        <v>1240</v>
      </c>
      <c r="E168" s="176" t="s">
        <v>781</v>
      </c>
      <c r="F168" s="176">
        <v>63</v>
      </c>
      <c r="G168" s="176">
        <v>38.200000000000003</v>
      </c>
      <c r="H168" s="176">
        <v>5.5</v>
      </c>
      <c r="I168" s="176">
        <v>3.3</v>
      </c>
      <c r="J168" s="176">
        <v>1</v>
      </c>
      <c r="K168" s="176">
        <v>4.3</v>
      </c>
      <c r="L168" s="176" t="s">
        <v>1053</v>
      </c>
    </row>
    <row r="169" spans="3:12">
      <c r="C169" s="176">
        <f t="shared" si="3"/>
        <v>17</v>
      </c>
      <c r="D169" s="176" t="s">
        <v>1240</v>
      </c>
      <c r="E169" s="176" t="s">
        <v>806</v>
      </c>
      <c r="F169" s="176">
        <v>63</v>
      </c>
      <c r="G169" s="176">
        <v>20.6</v>
      </c>
      <c r="H169" s="176">
        <v>5.5</v>
      </c>
      <c r="I169" s="176">
        <v>3.3</v>
      </c>
      <c r="J169" s="176">
        <v>1</v>
      </c>
      <c r="K169" s="176">
        <v>4.3</v>
      </c>
      <c r="L169" s="176" t="s">
        <v>1053</v>
      </c>
    </row>
    <row r="170" spans="3:12">
      <c r="C170" s="176">
        <f t="shared" si="3"/>
        <v>18</v>
      </c>
      <c r="D170" s="176" t="s">
        <v>806</v>
      </c>
      <c r="E170" s="176" t="s">
        <v>812</v>
      </c>
      <c r="F170" s="176">
        <v>63</v>
      </c>
      <c r="G170" s="176">
        <v>68.2</v>
      </c>
      <c r="H170" s="176">
        <v>5.5</v>
      </c>
      <c r="I170" s="176">
        <v>3.3</v>
      </c>
      <c r="J170" s="176">
        <v>1</v>
      </c>
      <c r="K170" s="176">
        <v>4.3</v>
      </c>
      <c r="L170" s="176" t="s">
        <v>1053</v>
      </c>
    </row>
    <row r="171" spans="3:12">
      <c r="C171" s="176">
        <f t="shared" si="3"/>
        <v>19</v>
      </c>
      <c r="D171" s="176" t="s">
        <v>806</v>
      </c>
      <c r="E171" s="176" t="s">
        <v>794</v>
      </c>
      <c r="F171" s="176">
        <v>63</v>
      </c>
      <c r="G171" s="176">
        <v>120.2</v>
      </c>
      <c r="H171" s="176">
        <v>5.5</v>
      </c>
      <c r="I171" s="176">
        <v>3.3</v>
      </c>
      <c r="J171" s="176">
        <v>1</v>
      </c>
      <c r="K171" s="176">
        <v>4.3</v>
      </c>
      <c r="L171" s="176" t="s">
        <v>1053</v>
      </c>
    </row>
    <row r="172" spans="3:12">
      <c r="C172" s="176">
        <f t="shared" si="3"/>
        <v>20</v>
      </c>
      <c r="D172" s="176" t="s">
        <v>794</v>
      </c>
      <c r="E172" s="176" t="s">
        <v>775</v>
      </c>
      <c r="F172" s="176">
        <v>63</v>
      </c>
      <c r="G172" s="176">
        <v>153.6</v>
      </c>
      <c r="H172" s="176">
        <v>5.5</v>
      </c>
      <c r="I172" s="176">
        <v>3.3</v>
      </c>
      <c r="J172" s="176">
        <v>1</v>
      </c>
      <c r="K172" s="176">
        <v>4.3</v>
      </c>
      <c r="L172" s="176" t="s">
        <v>1053</v>
      </c>
    </row>
    <row r="173" spans="3:12">
      <c r="C173" s="176">
        <f t="shared" si="3"/>
        <v>21</v>
      </c>
      <c r="D173" s="176" t="s">
        <v>775</v>
      </c>
      <c r="E173" s="176" t="s">
        <v>812</v>
      </c>
      <c r="F173" s="176">
        <v>63</v>
      </c>
      <c r="G173" s="176">
        <v>51.3</v>
      </c>
      <c r="H173" s="176">
        <v>5.5</v>
      </c>
      <c r="I173" s="176">
        <v>3.3</v>
      </c>
      <c r="J173" s="176">
        <v>1</v>
      </c>
      <c r="K173" s="176">
        <v>4.3</v>
      </c>
      <c r="L173" s="176" t="s">
        <v>1053</v>
      </c>
    </row>
    <row r="174" spans="3:12">
      <c r="C174" s="176">
        <f t="shared" si="3"/>
        <v>22</v>
      </c>
      <c r="D174" s="176" t="s">
        <v>794</v>
      </c>
      <c r="E174" s="176" t="s">
        <v>771</v>
      </c>
      <c r="F174" s="176">
        <v>63</v>
      </c>
      <c r="G174" s="176">
        <v>28.3</v>
      </c>
      <c r="H174" s="176">
        <v>5.5</v>
      </c>
      <c r="I174" s="176">
        <v>3.3</v>
      </c>
      <c r="J174" s="176">
        <v>1</v>
      </c>
      <c r="K174" s="176">
        <v>4.3</v>
      </c>
      <c r="L174" s="176" t="s">
        <v>1053</v>
      </c>
    </row>
    <row r="175" spans="3:12">
      <c r="C175" s="176">
        <f t="shared" si="3"/>
        <v>23</v>
      </c>
      <c r="D175" s="176" t="s">
        <v>771</v>
      </c>
      <c r="E175" s="176" t="s">
        <v>527</v>
      </c>
      <c r="F175" s="176">
        <v>63</v>
      </c>
      <c r="G175" s="176">
        <v>89.3</v>
      </c>
      <c r="H175" s="176">
        <v>5.5</v>
      </c>
      <c r="I175" s="176">
        <v>3.3</v>
      </c>
      <c r="J175" s="176">
        <v>1</v>
      </c>
      <c r="K175" s="176">
        <v>4.3</v>
      </c>
      <c r="L175" s="176" t="s">
        <v>1053</v>
      </c>
    </row>
    <row r="176" spans="3:12">
      <c r="C176" s="176">
        <f t="shared" si="3"/>
        <v>24</v>
      </c>
      <c r="D176" s="176" t="s">
        <v>771</v>
      </c>
      <c r="E176" s="176" t="s">
        <v>796</v>
      </c>
      <c r="F176" s="176">
        <v>63</v>
      </c>
      <c r="G176" s="176">
        <v>45.2</v>
      </c>
      <c r="H176" s="176">
        <v>5.5</v>
      </c>
      <c r="I176" s="176">
        <v>3.3</v>
      </c>
      <c r="J176" s="176">
        <v>1</v>
      </c>
      <c r="K176" s="176">
        <v>4.3</v>
      </c>
      <c r="L176" s="176" t="s">
        <v>1053</v>
      </c>
    </row>
    <row r="177" spans="3:12">
      <c r="C177" s="176">
        <f t="shared" si="3"/>
        <v>25</v>
      </c>
      <c r="D177" s="176" t="s">
        <v>1241</v>
      </c>
      <c r="E177" s="176" t="s">
        <v>1242</v>
      </c>
      <c r="F177" s="176">
        <v>63</v>
      </c>
      <c r="G177" s="176">
        <v>94.1</v>
      </c>
      <c r="H177" s="176">
        <v>5.5</v>
      </c>
      <c r="I177" s="176">
        <v>3.3</v>
      </c>
      <c r="J177" s="176">
        <v>1</v>
      </c>
      <c r="K177" s="176">
        <v>4.3</v>
      </c>
      <c r="L177" s="176" t="s">
        <v>1053</v>
      </c>
    </row>
    <row r="178" spans="3:12">
      <c r="C178" s="176">
        <f t="shared" si="3"/>
        <v>26</v>
      </c>
      <c r="D178" s="176" t="s">
        <v>1242</v>
      </c>
      <c r="E178" s="176" t="s">
        <v>1243</v>
      </c>
      <c r="F178" s="176">
        <v>63</v>
      </c>
      <c r="G178" s="176">
        <v>63.3</v>
      </c>
      <c r="H178" s="176">
        <v>5.5</v>
      </c>
      <c r="I178" s="176">
        <v>3.3</v>
      </c>
      <c r="J178" s="176">
        <v>1</v>
      </c>
      <c r="K178" s="176">
        <v>4.3</v>
      </c>
      <c r="L178" s="176" t="s">
        <v>1053</v>
      </c>
    </row>
    <row r="179" spans="3:12">
      <c r="C179" s="176">
        <f t="shared" si="3"/>
        <v>27</v>
      </c>
      <c r="D179" s="176" t="s">
        <v>1242</v>
      </c>
      <c r="E179" s="176" t="s">
        <v>1243</v>
      </c>
      <c r="F179" s="176">
        <v>63</v>
      </c>
      <c r="G179" s="176">
        <v>76.3</v>
      </c>
      <c r="H179" s="176">
        <v>5.5</v>
      </c>
      <c r="I179" s="176">
        <v>3.3</v>
      </c>
      <c r="J179" s="176">
        <v>1</v>
      </c>
      <c r="K179" s="176">
        <v>4.3</v>
      </c>
      <c r="L179" s="176" t="s">
        <v>1053</v>
      </c>
    </row>
    <row r="180" spans="3:12">
      <c r="C180" s="176">
        <f t="shared" si="3"/>
        <v>28</v>
      </c>
      <c r="D180" s="176" t="s">
        <v>1243</v>
      </c>
      <c r="E180" s="176" t="s">
        <v>1244</v>
      </c>
      <c r="F180" s="176">
        <v>63</v>
      </c>
      <c r="G180" s="176">
        <v>64.5</v>
      </c>
      <c r="H180" s="176">
        <v>5.5</v>
      </c>
      <c r="I180" s="176">
        <v>3.3</v>
      </c>
      <c r="J180" s="176">
        <v>1</v>
      </c>
      <c r="K180" s="176">
        <v>4.3</v>
      </c>
      <c r="L180" s="176" t="s">
        <v>1053</v>
      </c>
    </row>
    <row r="181" spans="3:12">
      <c r="C181" s="176">
        <f t="shared" si="3"/>
        <v>29</v>
      </c>
      <c r="D181" s="176" t="s">
        <v>1244</v>
      </c>
      <c r="E181" s="176" t="s">
        <v>1242</v>
      </c>
      <c r="F181" s="176">
        <v>63</v>
      </c>
      <c r="G181" s="176">
        <v>90.6</v>
      </c>
      <c r="H181" s="176">
        <v>5.5</v>
      </c>
      <c r="I181" s="176">
        <v>3.3</v>
      </c>
      <c r="J181" s="176">
        <v>1</v>
      </c>
      <c r="K181" s="176">
        <v>4.3</v>
      </c>
      <c r="L181" s="176" t="s">
        <v>1053</v>
      </c>
    </row>
    <row r="182" spans="3:12">
      <c r="C182" s="176">
        <f t="shared" si="3"/>
        <v>30</v>
      </c>
      <c r="D182" s="176" t="s">
        <v>1244</v>
      </c>
      <c r="E182" s="176" t="s">
        <v>1245</v>
      </c>
      <c r="F182" s="176">
        <v>63</v>
      </c>
      <c r="G182" s="176">
        <v>152.5</v>
      </c>
      <c r="H182" s="176">
        <v>5.5</v>
      </c>
      <c r="I182" s="176">
        <v>3.3</v>
      </c>
      <c r="J182" s="176">
        <v>1</v>
      </c>
      <c r="K182" s="176">
        <v>4.3</v>
      </c>
      <c r="L182" s="176" t="s">
        <v>1053</v>
      </c>
    </row>
    <row r="183" spans="3:12">
      <c r="C183" s="176">
        <f t="shared" si="3"/>
        <v>31</v>
      </c>
      <c r="D183" s="176" t="s">
        <v>1246</v>
      </c>
      <c r="E183" s="176" t="s">
        <v>1247</v>
      </c>
      <c r="F183" s="176">
        <v>63</v>
      </c>
      <c r="G183" s="176">
        <v>5.8</v>
      </c>
      <c r="H183" s="176">
        <v>5.5</v>
      </c>
      <c r="I183" s="176">
        <v>3.3</v>
      </c>
      <c r="J183" s="176">
        <v>1</v>
      </c>
      <c r="K183" s="176">
        <v>4.3</v>
      </c>
      <c r="L183" s="176" t="s">
        <v>1053</v>
      </c>
    </row>
    <row r="184" spans="3:12">
      <c r="C184" s="176">
        <f t="shared" si="3"/>
        <v>32</v>
      </c>
      <c r="D184" s="176" t="s">
        <v>1246</v>
      </c>
      <c r="E184" s="176" t="s">
        <v>1247</v>
      </c>
      <c r="F184" s="176">
        <v>63</v>
      </c>
      <c r="G184" s="176">
        <v>210.7</v>
      </c>
      <c r="H184" s="176">
        <v>5.5</v>
      </c>
      <c r="I184" s="176">
        <v>3.3</v>
      </c>
      <c r="J184" s="176">
        <v>1</v>
      </c>
      <c r="K184" s="176">
        <v>4.3</v>
      </c>
      <c r="L184" s="176" t="s">
        <v>1053</v>
      </c>
    </row>
    <row r="185" spans="3:12">
      <c r="C185" s="176">
        <f t="shared" si="3"/>
        <v>33</v>
      </c>
      <c r="D185" s="176" t="s">
        <v>1248</v>
      </c>
      <c r="E185" s="176" t="s">
        <v>1249</v>
      </c>
      <c r="F185" s="176">
        <v>63</v>
      </c>
      <c r="G185" s="176">
        <v>225.7</v>
      </c>
      <c r="H185" s="176">
        <v>5.5</v>
      </c>
      <c r="I185" s="176">
        <v>3.3</v>
      </c>
      <c r="J185" s="176">
        <v>1</v>
      </c>
      <c r="K185" s="176">
        <v>4.3</v>
      </c>
      <c r="L185" s="176" t="s">
        <v>1053</v>
      </c>
    </row>
    <row r="186" spans="3:12">
      <c r="C186" s="176">
        <f t="shared" si="3"/>
        <v>34</v>
      </c>
      <c r="D186" s="176" t="s">
        <v>1250</v>
      </c>
      <c r="E186" s="176" t="s">
        <v>1251</v>
      </c>
      <c r="F186" s="176">
        <v>63</v>
      </c>
      <c r="G186" s="176">
        <v>34.799999999999997</v>
      </c>
      <c r="H186" s="176">
        <v>5.5</v>
      </c>
      <c r="I186" s="176">
        <v>3.3</v>
      </c>
      <c r="J186" s="176">
        <v>1</v>
      </c>
      <c r="K186" s="176">
        <v>4.3</v>
      </c>
      <c r="L186" s="176" t="s">
        <v>1053</v>
      </c>
    </row>
    <row r="187" spans="3:12">
      <c r="C187" s="176">
        <f t="shared" si="3"/>
        <v>35</v>
      </c>
      <c r="D187" s="176" t="s">
        <v>1251</v>
      </c>
      <c r="E187" s="176" t="s">
        <v>481</v>
      </c>
      <c r="F187" s="176">
        <v>63</v>
      </c>
      <c r="G187" s="176">
        <v>52.3</v>
      </c>
      <c r="H187" s="176">
        <v>5.5</v>
      </c>
      <c r="I187" s="176">
        <v>3.3</v>
      </c>
      <c r="J187" s="176">
        <v>1</v>
      </c>
      <c r="K187" s="176">
        <v>4.3</v>
      </c>
      <c r="L187" s="176" t="s">
        <v>1053</v>
      </c>
    </row>
    <row r="188" spans="3:12">
      <c r="C188" s="176">
        <f t="shared" si="3"/>
        <v>36</v>
      </c>
      <c r="D188" s="176" t="s">
        <v>481</v>
      </c>
      <c r="E188" s="176" t="s">
        <v>1252</v>
      </c>
      <c r="F188" s="176">
        <v>63</v>
      </c>
      <c r="G188" s="176">
        <v>44.9</v>
      </c>
      <c r="H188" s="176">
        <v>5.5</v>
      </c>
      <c r="I188" s="176">
        <v>3.3</v>
      </c>
      <c r="J188" s="176">
        <v>1</v>
      </c>
      <c r="K188" s="176">
        <v>4.3</v>
      </c>
      <c r="L188" s="176" t="s">
        <v>1053</v>
      </c>
    </row>
    <row r="189" spans="3:12">
      <c r="C189" s="176">
        <f t="shared" si="3"/>
        <v>37</v>
      </c>
      <c r="D189" s="176" t="s">
        <v>1252</v>
      </c>
      <c r="E189" s="176" t="s">
        <v>1253</v>
      </c>
      <c r="F189" s="176">
        <v>63</v>
      </c>
      <c r="G189" s="176">
        <v>18.100000000000001</v>
      </c>
      <c r="H189" s="176">
        <v>5.5</v>
      </c>
      <c r="I189" s="176">
        <v>3.3</v>
      </c>
      <c r="J189" s="176">
        <v>1</v>
      </c>
      <c r="K189" s="176">
        <v>4.3</v>
      </c>
      <c r="L189" s="176" t="s">
        <v>1053</v>
      </c>
    </row>
    <row r="190" spans="3:12">
      <c r="C190" s="176">
        <f t="shared" si="3"/>
        <v>38</v>
      </c>
      <c r="D190" s="176" t="s">
        <v>1252</v>
      </c>
      <c r="E190" s="176" t="s">
        <v>1254</v>
      </c>
      <c r="F190" s="176">
        <v>63</v>
      </c>
      <c r="G190" s="176">
        <v>29.7</v>
      </c>
      <c r="H190" s="176">
        <v>5.5</v>
      </c>
      <c r="I190" s="176">
        <v>3.3</v>
      </c>
      <c r="J190" s="176">
        <v>1</v>
      </c>
      <c r="K190" s="176">
        <v>4.3</v>
      </c>
      <c r="L190" s="176" t="s">
        <v>1053</v>
      </c>
    </row>
    <row r="191" spans="3:12">
      <c r="C191" s="176">
        <f t="shared" si="3"/>
        <v>39</v>
      </c>
      <c r="D191" s="176" t="s">
        <v>1255</v>
      </c>
      <c r="E191" s="176" t="s">
        <v>366</v>
      </c>
      <c r="F191" s="176">
        <v>63</v>
      </c>
      <c r="G191" s="176">
        <v>51.6</v>
      </c>
      <c r="H191" s="176">
        <v>5.5</v>
      </c>
      <c r="I191" s="176">
        <v>3.3</v>
      </c>
      <c r="J191" s="176">
        <v>1</v>
      </c>
      <c r="K191" s="176">
        <v>4.3</v>
      </c>
      <c r="L191" s="176" t="s">
        <v>1053</v>
      </c>
    </row>
    <row r="192" spans="3:12">
      <c r="C192" s="176">
        <f t="shared" si="3"/>
        <v>40</v>
      </c>
      <c r="D192" s="176" t="s">
        <v>366</v>
      </c>
      <c r="E192" s="176" t="s">
        <v>481</v>
      </c>
      <c r="F192" s="176">
        <v>63</v>
      </c>
      <c r="G192" s="176">
        <v>10.1</v>
      </c>
      <c r="H192" s="176">
        <v>5.5</v>
      </c>
      <c r="I192" s="176">
        <v>3.3</v>
      </c>
      <c r="J192" s="176">
        <v>1</v>
      </c>
      <c r="K192" s="176">
        <v>4.3</v>
      </c>
      <c r="L192" s="176" t="s">
        <v>1053</v>
      </c>
    </row>
    <row r="193" spans="3:22">
      <c r="C193" s="176">
        <f t="shared" si="3"/>
        <v>41</v>
      </c>
      <c r="D193" s="176" t="s">
        <v>366</v>
      </c>
      <c r="E193" s="176" t="s">
        <v>1256</v>
      </c>
      <c r="F193" s="176">
        <v>63</v>
      </c>
      <c r="G193" s="176">
        <v>29.7</v>
      </c>
      <c r="H193" s="176">
        <v>5.5</v>
      </c>
      <c r="I193" s="176">
        <v>3.3</v>
      </c>
      <c r="J193" s="176">
        <v>1</v>
      </c>
      <c r="K193" s="176">
        <v>4.3</v>
      </c>
      <c r="L193" s="176" t="s">
        <v>1053</v>
      </c>
    </row>
    <row r="194" spans="3:22">
      <c r="C194" s="176">
        <f t="shared" si="3"/>
        <v>42</v>
      </c>
      <c r="D194" s="176" t="s">
        <v>1251</v>
      </c>
      <c r="E194" s="176" t="s">
        <v>1257</v>
      </c>
      <c r="F194" s="176">
        <v>63</v>
      </c>
      <c r="G194" s="176">
        <v>141.1</v>
      </c>
      <c r="H194" s="176">
        <v>5.5</v>
      </c>
      <c r="I194" s="176">
        <v>3.3</v>
      </c>
      <c r="J194" s="176">
        <v>1</v>
      </c>
      <c r="K194" s="176">
        <v>4.3</v>
      </c>
      <c r="L194" s="176" t="s">
        <v>1053</v>
      </c>
    </row>
    <row r="195" spans="3:22">
      <c r="C195" s="176">
        <f t="shared" si="3"/>
        <v>43</v>
      </c>
      <c r="D195" s="176" t="s">
        <v>1258</v>
      </c>
      <c r="E195" s="176" t="s">
        <v>1259</v>
      </c>
      <c r="F195" s="176">
        <v>63</v>
      </c>
      <c r="G195" s="176">
        <v>292</v>
      </c>
      <c r="H195" s="176">
        <v>5.5</v>
      </c>
      <c r="I195" s="176">
        <v>3.3</v>
      </c>
      <c r="J195" s="176">
        <v>1</v>
      </c>
      <c r="K195" s="176">
        <v>4.3</v>
      </c>
      <c r="L195" s="176" t="s">
        <v>1053</v>
      </c>
    </row>
    <row r="196" spans="3:22">
      <c r="C196" s="176">
        <f t="shared" si="3"/>
        <v>44</v>
      </c>
      <c r="D196" s="176" t="s">
        <v>1260</v>
      </c>
      <c r="E196" s="176" t="s">
        <v>495</v>
      </c>
      <c r="F196" s="176">
        <v>63</v>
      </c>
      <c r="G196" s="176">
        <v>134.19999999999999</v>
      </c>
      <c r="H196" s="176">
        <v>5.5</v>
      </c>
      <c r="I196" s="176">
        <v>3.3</v>
      </c>
      <c r="J196" s="176">
        <v>1</v>
      </c>
      <c r="K196" s="176">
        <v>4.3</v>
      </c>
      <c r="L196" s="176" t="s">
        <v>1053</v>
      </c>
    </row>
    <row r="197" spans="3:22">
      <c r="C197" s="176">
        <f t="shared" si="3"/>
        <v>45</v>
      </c>
      <c r="D197" s="176" t="s">
        <v>1260</v>
      </c>
      <c r="E197" s="176" t="s">
        <v>495</v>
      </c>
      <c r="F197" s="176">
        <v>63</v>
      </c>
      <c r="G197" s="176">
        <v>323</v>
      </c>
      <c r="H197" s="176">
        <v>5.5</v>
      </c>
      <c r="I197" s="176">
        <v>3.3</v>
      </c>
      <c r="J197" s="176">
        <v>1</v>
      </c>
      <c r="K197" s="176">
        <v>4.3</v>
      </c>
      <c r="L197" s="176" t="s">
        <v>1053</v>
      </c>
    </row>
    <row r="198" spans="3:22" ht="15.75">
      <c r="C198" s="208" t="s">
        <v>1055</v>
      </c>
      <c r="D198" s="208"/>
      <c r="E198" s="208"/>
      <c r="F198" s="208"/>
      <c r="G198" s="284" t="s">
        <v>1056</v>
      </c>
      <c r="H198" s="284"/>
      <c r="I198" s="284"/>
      <c r="J198" s="202"/>
      <c r="K198" s="202" t="s">
        <v>1057</v>
      </c>
      <c r="L198" s="202"/>
    </row>
    <row r="199" spans="3:22" ht="15.75">
      <c r="C199" s="283" t="s">
        <v>1058</v>
      </c>
      <c r="D199" s="283"/>
      <c r="E199" s="283"/>
      <c r="F199" s="283"/>
      <c r="G199" s="284" t="s">
        <v>1058</v>
      </c>
      <c r="H199" s="284"/>
      <c r="I199" s="284"/>
      <c r="J199" s="284"/>
      <c r="K199" s="284" t="s">
        <v>1058</v>
      </c>
      <c r="L199" s="284"/>
    </row>
    <row r="200" spans="3:22" ht="15.75">
      <c r="C200" s="283" t="s">
        <v>1059</v>
      </c>
      <c r="D200" s="283"/>
      <c r="E200" s="283"/>
      <c r="F200" s="283"/>
      <c r="G200" s="284" t="s">
        <v>1059</v>
      </c>
      <c r="H200" s="284"/>
      <c r="I200" s="284"/>
      <c r="J200" s="284"/>
      <c r="K200" s="284" t="s">
        <v>1059</v>
      </c>
      <c r="L200" s="284"/>
    </row>
    <row r="201" spans="3:22" ht="15.75">
      <c r="C201" s="283" t="s">
        <v>1060</v>
      </c>
      <c r="D201" s="283"/>
      <c r="E201" s="283"/>
      <c r="F201" s="283"/>
      <c r="G201" s="284" t="s">
        <v>1060</v>
      </c>
      <c r="H201" s="284"/>
      <c r="I201" s="284"/>
      <c r="J201" s="284"/>
      <c r="K201" s="284" t="s">
        <v>1060</v>
      </c>
      <c r="L201" s="284"/>
      <c r="S201" s="152"/>
      <c r="T201" s="152"/>
      <c r="U201" s="152"/>
      <c r="V201" s="152"/>
    </row>
    <row r="202" spans="3:22">
      <c r="S202" s="152"/>
      <c r="T202" s="152"/>
      <c r="U202" s="152"/>
      <c r="V202" s="152"/>
    </row>
    <row r="203" spans="3:22">
      <c r="S203" s="152"/>
      <c r="T203" s="152"/>
      <c r="U203" s="152"/>
      <c r="V203" s="152"/>
    </row>
    <row r="204" spans="3:22" ht="18.75">
      <c r="C204" s="285" t="s">
        <v>1032</v>
      </c>
      <c r="D204" s="285"/>
      <c r="E204" s="285" t="s">
        <v>1033</v>
      </c>
      <c r="F204" s="285"/>
      <c r="G204" s="285"/>
      <c r="H204" s="285"/>
      <c r="I204" s="285"/>
      <c r="J204" s="285"/>
      <c r="K204" s="285"/>
      <c r="L204" s="285"/>
      <c r="S204" s="152"/>
      <c r="T204" s="152"/>
      <c r="U204" s="152"/>
      <c r="V204" s="152"/>
    </row>
    <row r="205" spans="3:22" ht="18.75">
      <c r="C205" s="285" t="s">
        <v>1034</v>
      </c>
      <c r="D205" s="285"/>
      <c r="E205" s="285" t="s">
        <v>1035</v>
      </c>
      <c r="F205" s="285"/>
      <c r="G205" s="285"/>
      <c r="H205" s="285"/>
      <c r="I205" s="285"/>
      <c r="J205" s="285"/>
      <c r="K205" s="285"/>
      <c r="L205" s="285"/>
      <c r="S205" s="152"/>
      <c r="T205" s="152"/>
      <c r="U205" s="152"/>
      <c r="V205" s="152"/>
    </row>
    <row r="206" spans="3:22" ht="18.75">
      <c r="C206" s="285" t="s">
        <v>1036</v>
      </c>
      <c r="D206" s="285"/>
      <c r="E206" s="285" t="s">
        <v>1037</v>
      </c>
      <c r="F206" s="285"/>
      <c r="G206" s="285"/>
      <c r="H206" s="285"/>
      <c r="I206" s="285"/>
      <c r="J206" s="285"/>
      <c r="K206" s="285"/>
      <c r="L206" s="285"/>
      <c r="S206" s="152"/>
      <c r="T206" s="152"/>
      <c r="U206" s="152"/>
      <c r="V206" s="152"/>
    </row>
    <row r="207" spans="3:22" ht="18.75">
      <c r="C207" s="285" t="s">
        <v>1038</v>
      </c>
      <c r="D207" s="285"/>
      <c r="E207" s="285" t="s">
        <v>1039</v>
      </c>
      <c r="F207" s="285"/>
      <c r="G207" s="285"/>
      <c r="H207" s="285"/>
      <c r="I207" s="285"/>
      <c r="J207" s="285"/>
      <c r="K207" s="285"/>
      <c r="L207" s="285"/>
      <c r="S207" s="152"/>
      <c r="T207" s="152"/>
      <c r="U207" s="152"/>
      <c r="V207" s="152"/>
    </row>
    <row r="208" spans="3:22" ht="18.75">
      <c r="C208" s="285" t="s">
        <v>1040</v>
      </c>
      <c r="D208" s="285"/>
      <c r="E208" s="285" t="s">
        <v>1041</v>
      </c>
      <c r="F208" s="285"/>
      <c r="G208" s="285"/>
      <c r="H208" s="285"/>
      <c r="I208" s="285"/>
      <c r="J208" s="285"/>
      <c r="K208" s="285"/>
      <c r="L208" s="285"/>
      <c r="S208" s="152"/>
      <c r="T208" s="152"/>
      <c r="U208" s="152"/>
      <c r="V208" s="152"/>
    </row>
    <row r="209" spans="3:22" ht="18.75">
      <c r="C209" s="285" t="s">
        <v>1042</v>
      </c>
      <c r="D209" s="285"/>
      <c r="E209" s="285" t="s">
        <v>1374</v>
      </c>
      <c r="F209" s="285"/>
      <c r="G209" s="285"/>
      <c r="H209" s="285"/>
      <c r="I209" s="285"/>
      <c r="J209" s="285"/>
      <c r="K209" s="177" t="s">
        <v>1108</v>
      </c>
      <c r="L209" s="177"/>
      <c r="S209" s="152"/>
      <c r="T209" s="152"/>
      <c r="U209" s="152"/>
      <c r="V209" s="152"/>
    </row>
    <row r="210" spans="3:22" ht="45">
      <c r="C210" s="170" t="s">
        <v>1044</v>
      </c>
      <c r="D210" s="170" t="s">
        <v>69</v>
      </c>
      <c r="E210" s="170" t="s">
        <v>70</v>
      </c>
      <c r="F210" s="170" t="s">
        <v>1045</v>
      </c>
      <c r="G210" s="170" t="s">
        <v>1046</v>
      </c>
      <c r="H210" s="170" t="s">
        <v>1047</v>
      </c>
      <c r="I210" s="170" t="s">
        <v>1048</v>
      </c>
      <c r="J210" s="132" t="s">
        <v>1049</v>
      </c>
      <c r="K210" s="133" t="s">
        <v>56</v>
      </c>
      <c r="L210" s="170" t="s">
        <v>1050</v>
      </c>
      <c r="S210" s="152"/>
      <c r="T210" s="152"/>
      <c r="U210" s="152"/>
      <c r="V210" s="152"/>
    </row>
    <row r="211" spans="3:22">
      <c r="C211" s="171">
        <v>1</v>
      </c>
      <c r="D211" s="176" t="s">
        <v>1261</v>
      </c>
      <c r="E211" s="176" t="s">
        <v>1262</v>
      </c>
      <c r="F211" s="176">
        <v>63</v>
      </c>
      <c r="G211" s="176">
        <v>182</v>
      </c>
      <c r="H211" s="175" t="s">
        <v>118</v>
      </c>
      <c r="I211" s="175">
        <v>3.5</v>
      </c>
      <c r="J211" s="176">
        <v>1</v>
      </c>
      <c r="K211" s="176">
        <v>4.5</v>
      </c>
      <c r="L211" s="176" t="s">
        <v>246</v>
      </c>
      <c r="S211" s="152"/>
      <c r="T211" s="152"/>
      <c r="U211" s="152"/>
      <c r="V211" s="152"/>
    </row>
    <row r="212" spans="3:22">
      <c r="C212" s="171">
        <f>1+C211</f>
        <v>2</v>
      </c>
      <c r="D212" s="176" t="s">
        <v>1262</v>
      </c>
      <c r="E212" s="176" t="s">
        <v>1263</v>
      </c>
      <c r="F212" s="176">
        <v>63</v>
      </c>
      <c r="G212" s="176">
        <v>52.8</v>
      </c>
      <c r="H212" s="175" t="s">
        <v>118</v>
      </c>
      <c r="I212" s="175">
        <v>3.5</v>
      </c>
      <c r="J212" s="176">
        <v>1</v>
      </c>
      <c r="K212" s="176">
        <v>4.5</v>
      </c>
      <c r="L212" s="176" t="s">
        <v>246</v>
      </c>
      <c r="S212" s="152"/>
      <c r="T212" s="152"/>
      <c r="U212" s="152"/>
      <c r="V212" s="152"/>
    </row>
    <row r="213" spans="3:22">
      <c r="C213" s="171">
        <f t="shared" ref="C213:C250" si="4">1+C212</f>
        <v>3</v>
      </c>
      <c r="D213" s="176" t="s">
        <v>1263</v>
      </c>
      <c r="E213" s="176" t="s">
        <v>1264</v>
      </c>
      <c r="F213" s="176">
        <v>63</v>
      </c>
      <c r="G213" s="176">
        <v>30</v>
      </c>
      <c r="H213" s="175" t="s">
        <v>118</v>
      </c>
      <c r="I213" s="175">
        <v>3.5</v>
      </c>
      <c r="J213" s="176">
        <v>1</v>
      </c>
      <c r="K213" s="176">
        <v>4.5</v>
      </c>
      <c r="L213" s="176" t="s">
        <v>246</v>
      </c>
      <c r="S213" s="152"/>
      <c r="T213" s="152"/>
      <c r="U213" s="152"/>
      <c r="V213" s="152"/>
    </row>
    <row r="214" spans="3:22">
      <c r="C214" s="171">
        <f t="shared" si="4"/>
        <v>4</v>
      </c>
      <c r="D214" s="176" t="s">
        <v>1265</v>
      </c>
      <c r="E214" s="176" t="s">
        <v>1263</v>
      </c>
      <c r="F214" s="176">
        <v>63</v>
      </c>
      <c r="G214" s="176">
        <v>5.2</v>
      </c>
      <c r="H214" s="175" t="s">
        <v>118</v>
      </c>
      <c r="I214" s="175">
        <v>3.5</v>
      </c>
      <c r="J214" s="176">
        <v>1</v>
      </c>
      <c r="K214" s="176">
        <v>4.5</v>
      </c>
      <c r="L214" s="176" t="s">
        <v>246</v>
      </c>
      <c r="S214" s="152"/>
      <c r="T214" s="152"/>
      <c r="U214" s="152"/>
      <c r="V214" s="152"/>
    </row>
    <row r="215" spans="3:22">
      <c r="C215" s="171">
        <f t="shared" si="4"/>
        <v>5</v>
      </c>
      <c r="D215" s="176" t="s">
        <v>1265</v>
      </c>
      <c r="E215" s="176" t="s">
        <v>1266</v>
      </c>
      <c r="F215" s="176">
        <v>63</v>
      </c>
      <c r="G215" s="176">
        <v>24</v>
      </c>
      <c r="H215" s="175" t="s">
        <v>118</v>
      </c>
      <c r="I215" s="175">
        <v>3.5</v>
      </c>
      <c r="J215" s="176">
        <v>1</v>
      </c>
      <c r="K215" s="176">
        <v>4.5</v>
      </c>
      <c r="L215" s="176" t="s">
        <v>246</v>
      </c>
      <c r="S215" s="152"/>
      <c r="T215" s="152"/>
      <c r="U215" s="152"/>
      <c r="V215" s="152"/>
    </row>
    <row r="216" spans="3:22">
      <c r="C216" s="171">
        <f t="shared" si="4"/>
        <v>6</v>
      </c>
      <c r="D216" s="176" t="s">
        <v>1265</v>
      </c>
      <c r="E216" s="176" t="s">
        <v>1267</v>
      </c>
      <c r="F216" s="176">
        <v>63</v>
      </c>
      <c r="G216" s="176">
        <v>47</v>
      </c>
      <c r="H216" s="175" t="s">
        <v>118</v>
      </c>
      <c r="I216" s="175">
        <v>3.5</v>
      </c>
      <c r="J216" s="176">
        <v>1</v>
      </c>
      <c r="K216" s="176">
        <v>4.5</v>
      </c>
      <c r="L216" s="176" t="s">
        <v>246</v>
      </c>
      <c r="S216" s="152"/>
      <c r="T216" s="152"/>
      <c r="U216" s="152"/>
      <c r="V216" s="152"/>
    </row>
    <row r="217" spans="3:22">
      <c r="C217" s="171">
        <f t="shared" si="4"/>
        <v>7</v>
      </c>
      <c r="D217" s="176" t="s">
        <v>1267</v>
      </c>
      <c r="E217" s="176" t="s">
        <v>1268</v>
      </c>
      <c r="F217" s="176">
        <v>63</v>
      </c>
      <c r="G217" s="176">
        <v>56</v>
      </c>
      <c r="H217" s="175" t="s">
        <v>118</v>
      </c>
      <c r="I217" s="175">
        <v>3.5</v>
      </c>
      <c r="J217" s="176">
        <v>1</v>
      </c>
      <c r="K217" s="176">
        <v>4.5</v>
      </c>
      <c r="L217" s="176" t="s">
        <v>246</v>
      </c>
      <c r="S217" s="152"/>
      <c r="T217" s="152"/>
      <c r="U217" s="152"/>
      <c r="V217" s="152"/>
    </row>
    <row r="218" spans="3:22">
      <c r="C218" s="171">
        <f t="shared" si="4"/>
        <v>8</v>
      </c>
      <c r="D218" s="176" t="s">
        <v>1269</v>
      </c>
      <c r="E218" s="176" t="s">
        <v>1270</v>
      </c>
      <c r="F218" s="176">
        <v>63</v>
      </c>
      <c r="G218" s="176">
        <v>49.8</v>
      </c>
      <c r="H218" s="175" t="s">
        <v>118</v>
      </c>
      <c r="I218" s="175">
        <v>3.5</v>
      </c>
      <c r="J218" s="176">
        <v>1</v>
      </c>
      <c r="K218" s="176">
        <v>4.5</v>
      </c>
      <c r="L218" s="176" t="s">
        <v>246</v>
      </c>
      <c r="S218" s="152"/>
      <c r="T218" s="152"/>
      <c r="U218" s="152"/>
      <c r="V218" s="152"/>
    </row>
    <row r="219" spans="3:22">
      <c r="C219" s="171">
        <f t="shared" si="4"/>
        <v>9</v>
      </c>
      <c r="D219" s="176" t="s">
        <v>1271</v>
      </c>
      <c r="E219" s="176" t="s">
        <v>1272</v>
      </c>
      <c r="F219" s="176">
        <v>63</v>
      </c>
      <c r="G219" s="176">
        <v>23.6</v>
      </c>
      <c r="H219" s="175" t="s">
        <v>118</v>
      </c>
      <c r="I219" s="175">
        <v>3.5</v>
      </c>
      <c r="J219" s="176">
        <v>1</v>
      </c>
      <c r="K219" s="176">
        <v>4.5</v>
      </c>
      <c r="L219" s="176" t="s">
        <v>246</v>
      </c>
      <c r="S219" s="152"/>
      <c r="T219" s="152"/>
      <c r="U219" s="152"/>
      <c r="V219" s="152"/>
    </row>
    <row r="220" spans="3:22">
      <c r="C220" s="171">
        <f t="shared" si="4"/>
        <v>10</v>
      </c>
      <c r="D220" s="176" t="s">
        <v>1271</v>
      </c>
      <c r="E220" s="176" t="s">
        <v>1273</v>
      </c>
      <c r="F220" s="176">
        <v>63</v>
      </c>
      <c r="G220" s="176">
        <v>28.3</v>
      </c>
      <c r="H220" s="175" t="s">
        <v>118</v>
      </c>
      <c r="I220" s="175">
        <v>3.5</v>
      </c>
      <c r="J220" s="176">
        <v>1</v>
      </c>
      <c r="K220" s="176">
        <v>4.5</v>
      </c>
      <c r="L220" s="176" t="s">
        <v>246</v>
      </c>
      <c r="S220" s="152"/>
      <c r="T220" s="152"/>
      <c r="U220" s="152"/>
      <c r="V220" s="152"/>
    </row>
    <row r="221" spans="3:22">
      <c r="C221" s="171">
        <f t="shared" si="4"/>
        <v>11</v>
      </c>
      <c r="D221" s="176" t="s">
        <v>1274</v>
      </c>
      <c r="E221" s="176" t="s">
        <v>1275</v>
      </c>
      <c r="F221" s="176">
        <v>63</v>
      </c>
      <c r="G221" s="176">
        <v>56.3</v>
      </c>
      <c r="H221" s="175" t="s">
        <v>118</v>
      </c>
      <c r="I221" s="175">
        <v>3.5</v>
      </c>
      <c r="J221" s="176">
        <v>1</v>
      </c>
      <c r="K221" s="176">
        <v>4.5</v>
      </c>
      <c r="L221" s="176" t="s">
        <v>246</v>
      </c>
      <c r="S221" s="152"/>
      <c r="T221" s="152"/>
      <c r="U221" s="152"/>
      <c r="V221" s="152"/>
    </row>
    <row r="222" spans="3:22">
      <c r="C222" s="171">
        <f t="shared" si="4"/>
        <v>12</v>
      </c>
      <c r="D222" s="176" t="s">
        <v>1276</v>
      </c>
      <c r="E222" s="176" t="s">
        <v>1277</v>
      </c>
      <c r="F222" s="176">
        <v>63</v>
      </c>
      <c r="G222" s="176">
        <v>28.5</v>
      </c>
      <c r="H222" s="175" t="s">
        <v>118</v>
      </c>
      <c r="I222" s="175">
        <v>3.5</v>
      </c>
      <c r="J222" s="176">
        <v>1</v>
      </c>
      <c r="K222" s="176">
        <v>4.5</v>
      </c>
      <c r="L222" s="176" t="s">
        <v>246</v>
      </c>
      <c r="S222" s="152"/>
      <c r="T222" s="152"/>
      <c r="U222" s="152"/>
      <c r="V222" s="152"/>
    </row>
    <row r="223" spans="3:22">
      <c r="C223" s="171">
        <f t="shared" si="4"/>
        <v>13</v>
      </c>
      <c r="D223" s="176" t="s">
        <v>1262</v>
      </c>
      <c r="E223" s="176" t="s">
        <v>1278</v>
      </c>
      <c r="F223" s="176">
        <v>63</v>
      </c>
      <c r="G223" s="176">
        <v>15</v>
      </c>
      <c r="H223" s="175" t="s">
        <v>118</v>
      </c>
      <c r="I223" s="175">
        <v>3.5</v>
      </c>
      <c r="J223" s="176">
        <v>1</v>
      </c>
      <c r="K223" s="176">
        <v>4.5</v>
      </c>
      <c r="L223" s="176" t="s">
        <v>246</v>
      </c>
      <c r="S223" s="152"/>
      <c r="T223" s="152"/>
      <c r="U223" s="152"/>
      <c r="V223" s="152"/>
    </row>
    <row r="224" spans="3:22">
      <c r="C224" s="171">
        <f t="shared" si="4"/>
        <v>14</v>
      </c>
      <c r="D224" s="176" t="s">
        <v>1262</v>
      </c>
      <c r="E224" s="176" t="s">
        <v>1278</v>
      </c>
      <c r="F224" s="176">
        <v>63</v>
      </c>
      <c r="G224" s="176">
        <v>3.9</v>
      </c>
      <c r="H224" s="175" t="s">
        <v>118</v>
      </c>
      <c r="I224" s="175">
        <v>3.5</v>
      </c>
      <c r="J224" s="176">
        <v>1</v>
      </c>
      <c r="K224" s="176">
        <v>4.5</v>
      </c>
      <c r="L224" s="176" t="s">
        <v>246</v>
      </c>
      <c r="S224" s="152"/>
      <c r="T224" s="152"/>
      <c r="U224" s="152"/>
      <c r="V224" s="152"/>
    </row>
    <row r="225" spans="3:22">
      <c r="C225" s="171">
        <f t="shared" si="4"/>
        <v>15</v>
      </c>
      <c r="D225" s="176" t="s">
        <v>1278</v>
      </c>
      <c r="E225" s="176" t="s">
        <v>1279</v>
      </c>
      <c r="F225" s="176">
        <v>63</v>
      </c>
      <c r="G225" s="176">
        <v>40</v>
      </c>
      <c r="H225" s="175" t="s">
        <v>118</v>
      </c>
      <c r="I225" s="175">
        <v>3.5</v>
      </c>
      <c r="J225" s="176">
        <v>1</v>
      </c>
      <c r="K225" s="176">
        <v>4.5</v>
      </c>
      <c r="L225" s="176" t="s">
        <v>246</v>
      </c>
      <c r="S225" s="152"/>
      <c r="T225" s="152"/>
      <c r="U225" s="152"/>
      <c r="V225" s="152"/>
    </row>
    <row r="226" spans="3:22">
      <c r="C226" s="171">
        <f t="shared" si="4"/>
        <v>16</v>
      </c>
      <c r="D226" s="176" t="s">
        <v>1274</v>
      </c>
      <c r="E226" s="176" t="s">
        <v>1278</v>
      </c>
      <c r="F226" s="176">
        <v>63</v>
      </c>
      <c r="G226" s="176">
        <v>71.400000000000006</v>
      </c>
      <c r="H226" s="175" t="s">
        <v>118</v>
      </c>
      <c r="I226" s="175">
        <v>3.5</v>
      </c>
      <c r="J226" s="176">
        <v>1</v>
      </c>
      <c r="K226" s="176">
        <v>4.5</v>
      </c>
      <c r="L226" s="176" t="s">
        <v>246</v>
      </c>
      <c r="S226" s="152"/>
      <c r="T226" s="152"/>
      <c r="U226" s="152"/>
      <c r="V226" s="152"/>
    </row>
    <row r="227" spans="3:22">
      <c r="C227" s="171">
        <f t="shared" si="4"/>
        <v>17</v>
      </c>
      <c r="D227" s="176" t="s">
        <v>1280</v>
      </c>
      <c r="E227" s="176" t="s">
        <v>1281</v>
      </c>
      <c r="F227" s="176">
        <v>63</v>
      </c>
      <c r="G227" s="176">
        <v>82.4</v>
      </c>
      <c r="H227" s="175" t="s">
        <v>118</v>
      </c>
      <c r="I227" s="175">
        <v>3.5</v>
      </c>
      <c r="J227" s="176">
        <v>1</v>
      </c>
      <c r="K227" s="176">
        <v>4.5</v>
      </c>
      <c r="L227" s="176" t="s">
        <v>246</v>
      </c>
      <c r="S227" s="152"/>
      <c r="T227" s="152"/>
      <c r="U227" s="152"/>
      <c r="V227" s="152"/>
    </row>
    <row r="228" spans="3:22">
      <c r="C228" s="171">
        <f t="shared" si="4"/>
        <v>18</v>
      </c>
      <c r="D228" s="176" t="s">
        <v>1281</v>
      </c>
      <c r="E228" s="176" t="s">
        <v>1282</v>
      </c>
      <c r="F228" s="176">
        <v>63</v>
      </c>
      <c r="G228" s="176">
        <v>49</v>
      </c>
      <c r="H228" s="175" t="s">
        <v>118</v>
      </c>
      <c r="I228" s="175">
        <v>3.5</v>
      </c>
      <c r="J228" s="176">
        <v>1</v>
      </c>
      <c r="K228" s="176">
        <v>4.5</v>
      </c>
      <c r="L228" s="176" t="s">
        <v>246</v>
      </c>
      <c r="S228" s="152"/>
      <c r="T228" s="152"/>
      <c r="U228" s="152"/>
      <c r="V228" s="152"/>
    </row>
    <row r="229" spans="3:22">
      <c r="C229" s="171">
        <f t="shared" si="4"/>
        <v>19</v>
      </c>
      <c r="D229" s="176" t="s">
        <v>1281</v>
      </c>
      <c r="E229" s="176" t="s">
        <v>1283</v>
      </c>
      <c r="F229" s="176">
        <v>63</v>
      </c>
      <c r="G229" s="176">
        <v>80</v>
      </c>
      <c r="H229" s="175" t="s">
        <v>118</v>
      </c>
      <c r="I229" s="175">
        <v>3.5</v>
      </c>
      <c r="J229" s="176">
        <v>1</v>
      </c>
      <c r="K229" s="176">
        <v>4.5</v>
      </c>
      <c r="L229" s="176" t="s">
        <v>246</v>
      </c>
      <c r="S229" s="152"/>
      <c r="T229" s="152"/>
      <c r="U229" s="152"/>
      <c r="V229" s="152"/>
    </row>
    <row r="230" spans="3:22">
      <c r="C230" s="171">
        <f t="shared" si="4"/>
        <v>20</v>
      </c>
      <c r="D230" s="176" t="s">
        <v>1283</v>
      </c>
      <c r="E230" s="176" t="s">
        <v>1284</v>
      </c>
      <c r="F230" s="176">
        <v>63</v>
      </c>
      <c r="G230" s="176">
        <v>63.6</v>
      </c>
      <c r="H230" s="175" t="s">
        <v>118</v>
      </c>
      <c r="I230" s="175">
        <v>3.5</v>
      </c>
      <c r="J230" s="176">
        <v>1</v>
      </c>
      <c r="K230" s="176">
        <v>4.5</v>
      </c>
      <c r="L230" s="176" t="s">
        <v>246</v>
      </c>
      <c r="S230" s="152"/>
      <c r="T230" s="152"/>
      <c r="U230" s="152"/>
      <c r="V230" s="152"/>
    </row>
    <row r="231" spans="3:22">
      <c r="C231" s="171">
        <f t="shared" si="4"/>
        <v>21</v>
      </c>
      <c r="D231" s="176" t="s">
        <v>1283</v>
      </c>
      <c r="E231" s="176" t="s">
        <v>1285</v>
      </c>
      <c r="F231" s="176">
        <v>63</v>
      </c>
      <c r="G231" s="176">
        <v>54.5</v>
      </c>
      <c r="H231" s="175" t="s">
        <v>118</v>
      </c>
      <c r="I231" s="175">
        <v>3.5</v>
      </c>
      <c r="J231" s="176">
        <v>1</v>
      </c>
      <c r="K231" s="176">
        <v>4.5</v>
      </c>
      <c r="L231" s="176" t="s">
        <v>246</v>
      </c>
      <c r="S231" s="152"/>
      <c r="T231" s="152"/>
      <c r="U231" s="152"/>
      <c r="V231" s="152"/>
    </row>
    <row r="232" spans="3:22">
      <c r="C232" s="171">
        <f t="shared" si="4"/>
        <v>22</v>
      </c>
      <c r="D232" s="176" t="s">
        <v>1285</v>
      </c>
      <c r="E232" s="176" t="s">
        <v>367</v>
      </c>
      <c r="F232" s="176">
        <v>63</v>
      </c>
      <c r="G232" s="176">
        <v>64</v>
      </c>
      <c r="H232" s="175" t="s">
        <v>118</v>
      </c>
      <c r="I232" s="175">
        <v>3.5</v>
      </c>
      <c r="J232" s="176">
        <v>1</v>
      </c>
      <c r="K232" s="176">
        <v>4.5</v>
      </c>
      <c r="L232" s="176" t="s">
        <v>246</v>
      </c>
      <c r="S232" s="152"/>
      <c r="T232" s="152"/>
      <c r="U232" s="152"/>
      <c r="V232" s="152"/>
    </row>
    <row r="233" spans="3:22">
      <c r="C233" s="171">
        <f t="shared" si="4"/>
        <v>23</v>
      </c>
      <c r="D233" s="176" t="s">
        <v>1285</v>
      </c>
      <c r="E233" s="176" t="s">
        <v>1286</v>
      </c>
      <c r="F233" s="176">
        <v>63</v>
      </c>
      <c r="G233" s="176">
        <v>30.6</v>
      </c>
      <c r="H233" s="175" t="s">
        <v>118</v>
      </c>
      <c r="I233" s="175">
        <v>3.5</v>
      </c>
      <c r="J233" s="176">
        <v>1</v>
      </c>
      <c r="K233" s="176">
        <v>4.5</v>
      </c>
      <c r="L233" s="176" t="s">
        <v>246</v>
      </c>
      <c r="S233" s="152"/>
      <c r="T233" s="152"/>
      <c r="U233" s="152"/>
      <c r="V233" s="152"/>
    </row>
    <row r="234" spans="3:22">
      <c r="C234" s="171">
        <f t="shared" si="4"/>
        <v>24</v>
      </c>
      <c r="D234" s="176" t="s">
        <v>1286</v>
      </c>
      <c r="E234" s="176" t="s">
        <v>1287</v>
      </c>
      <c r="F234" s="176">
        <v>63</v>
      </c>
      <c r="G234" s="176">
        <v>59.2</v>
      </c>
      <c r="H234" s="175" t="s">
        <v>118</v>
      </c>
      <c r="I234" s="175">
        <v>3.5</v>
      </c>
      <c r="J234" s="176">
        <v>1</v>
      </c>
      <c r="K234" s="176">
        <v>4.5</v>
      </c>
      <c r="L234" s="176" t="s">
        <v>246</v>
      </c>
      <c r="S234" s="163"/>
      <c r="T234" s="163"/>
      <c r="U234" s="163"/>
      <c r="V234" s="163"/>
    </row>
    <row r="235" spans="3:22">
      <c r="C235" s="171">
        <f t="shared" si="4"/>
        <v>25</v>
      </c>
      <c r="D235" s="176" t="s">
        <v>1287</v>
      </c>
      <c r="E235" s="176" t="s">
        <v>367</v>
      </c>
      <c r="F235" s="176">
        <v>63</v>
      </c>
      <c r="G235" s="176">
        <v>20.399999999999999</v>
      </c>
      <c r="H235" s="175" t="s">
        <v>118</v>
      </c>
      <c r="I235" s="175">
        <v>3.5</v>
      </c>
      <c r="J235" s="176">
        <v>1</v>
      </c>
      <c r="K235" s="176">
        <v>4.5</v>
      </c>
      <c r="L235" s="176" t="s">
        <v>246</v>
      </c>
    </row>
    <row r="236" spans="3:22">
      <c r="C236" s="171">
        <f t="shared" si="4"/>
        <v>26</v>
      </c>
      <c r="D236" s="176" t="s">
        <v>1287</v>
      </c>
      <c r="E236" s="176" t="s">
        <v>1288</v>
      </c>
      <c r="F236" s="176">
        <v>63</v>
      </c>
      <c r="G236" s="176">
        <v>28</v>
      </c>
      <c r="H236" s="175" t="s">
        <v>118</v>
      </c>
      <c r="I236" s="175">
        <v>3.5</v>
      </c>
      <c r="J236" s="176">
        <v>1</v>
      </c>
      <c r="K236" s="176">
        <v>4.5</v>
      </c>
      <c r="L236" s="176" t="s">
        <v>246</v>
      </c>
    </row>
    <row r="237" spans="3:22">
      <c r="C237" s="171">
        <f t="shared" si="4"/>
        <v>27</v>
      </c>
      <c r="D237" s="176" t="s">
        <v>1286</v>
      </c>
      <c r="E237" s="176" t="s">
        <v>1289</v>
      </c>
      <c r="F237" s="176">
        <v>63</v>
      </c>
      <c r="G237" s="176">
        <v>186</v>
      </c>
      <c r="H237" s="175" t="s">
        <v>118</v>
      </c>
      <c r="I237" s="175">
        <v>3.5</v>
      </c>
      <c r="J237" s="176">
        <v>1</v>
      </c>
      <c r="K237" s="176">
        <v>4.5</v>
      </c>
      <c r="L237" s="176" t="s">
        <v>246</v>
      </c>
    </row>
    <row r="238" spans="3:22">
      <c r="C238" s="171">
        <f t="shared" si="4"/>
        <v>28</v>
      </c>
      <c r="D238" s="176" t="s">
        <v>1289</v>
      </c>
      <c r="E238" s="176" t="s">
        <v>1290</v>
      </c>
      <c r="F238" s="176">
        <v>63</v>
      </c>
      <c r="G238" s="176">
        <v>175</v>
      </c>
      <c r="H238" s="175" t="s">
        <v>118</v>
      </c>
      <c r="I238" s="175">
        <v>3.5</v>
      </c>
      <c r="J238" s="176">
        <v>1</v>
      </c>
      <c r="K238" s="176">
        <v>4.5</v>
      </c>
      <c r="L238" s="176" t="s">
        <v>246</v>
      </c>
    </row>
    <row r="239" spans="3:22">
      <c r="C239" s="171">
        <f t="shared" si="4"/>
        <v>29</v>
      </c>
      <c r="D239" s="176" t="s">
        <v>1290</v>
      </c>
      <c r="E239" s="176" t="s">
        <v>1291</v>
      </c>
      <c r="F239" s="176">
        <v>63</v>
      </c>
      <c r="G239" s="176">
        <v>28.2</v>
      </c>
      <c r="H239" s="175" t="s">
        <v>118</v>
      </c>
      <c r="I239" s="175">
        <v>3.5</v>
      </c>
      <c r="J239" s="176">
        <v>1</v>
      </c>
      <c r="K239" s="176">
        <v>4.5</v>
      </c>
      <c r="L239" s="176" t="s">
        <v>246</v>
      </c>
    </row>
    <row r="240" spans="3:22">
      <c r="C240" s="171">
        <f t="shared" si="4"/>
        <v>30</v>
      </c>
      <c r="D240" s="176" t="s">
        <v>1291</v>
      </c>
      <c r="E240" s="176" t="s">
        <v>1292</v>
      </c>
      <c r="F240" s="176">
        <v>63</v>
      </c>
      <c r="G240" s="176">
        <v>27.1</v>
      </c>
      <c r="H240" s="175" t="s">
        <v>118</v>
      </c>
      <c r="I240" s="175">
        <v>3.5</v>
      </c>
      <c r="J240" s="176">
        <v>1</v>
      </c>
      <c r="K240" s="176">
        <v>4.5</v>
      </c>
      <c r="L240" s="176" t="s">
        <v>246</v>
      </c>
    </row>
    <row r="241" spans="3:12">
      <c r="C241" s="171">
        <f t="shared" si="4"/>
        <v>31</v>
      </c>
      <c r="D241" s="176" t="s">
        <v>1291</v>
      </c>
      <c r="E241" s="176" t="s">
        <v>1293</v>
      </c>
      <c r="F241" s="176">
        <v>63</v>
      </c>
      <c r="G241" s="176">
        <v>26.6</v>
      </c>
      <c r="H241" s="175" t="s">
        <v>118</v>
      </c>
      <c r="I241" s="175">
        <v>3.5</v>
      </c>
      <c r="J241" s="176">
        <v>1</v>
      </c>
      <c r="K241" s="176">
        <v>4.5</v>
      </c>
      <c r="L241" s="176" t="s">
        <v>246</v>
      </c>
    </row>
    <row r="242" spans="3:12">
      <c r="C242" s="171">
        <f t="shared" si="4"/>
        <v>32</v>
      </c>
      <c r="D242" s="176" t="s">
        <v>1294</v>
      </c>
      <c r="E242" s="176" t="s">
        <v>378</v>
      </c>
      <c r="F242" s="176">
        <v>63</v>
      </c>
      <c r="G242" s="176">
        <v>42.3</v>
      </c>
      <c r="H242" s="175" t="s">
        <v>118</v>
      </c>
      <c r="I242" s="175">
        <v>3.5</v>
      </c>
      <c r="J242" s="176">
        <v>1</v>
      </c>
      <c r="K242" s="176">
        <v>4.5</v>
      </c>
      <c r="L242" s="176" t="s">
        <v>246</v>
      </c>
    </row>
    <row r="243" spans="3:12">
      <c r="C243" s="171">
        <f t="shared" si="4"/>
        <v>33</v>
      </c>
      <c r="D243" s="176" t="s">
        <v>1294</v>
      </c>
      <c r="E243" s="176" t="s">
        <v>1295</v>
      </c>
      <c r="F243" s="176">
        <v>63</v>
      </c>
      <c r="G243" s="176">
        <v>197</v>
      </c>
      <c r="H243" s="175" t="s">
        <v>118</v>
      </c>
      <c r="I243" s="175">
        <v>3.5</v>
      </c>
      <c r="J243" s="176">
        <v>1</v>
      </c>
      <c r="K243" s="176">
        <v>4.5</v>
      </c>
      <c r="L243" s="176" t="s">
        <v>246</v>
      </c>
    </row>
    <row r="244" spans="3:12">
      <c r="C244" s="171">
        <f t="shared" si="4"/>
        <v>34</v>
      </c>
      <c r="D244" s="176" t="s">
        <v>1295</v>
      </c>
      <c r="E244" s="176" t="s">
        <v>1296</v>
      </c>
      <c r="F244" s="176">
        <v>63</v>
      </c>
      <c r="G244" s="176">
        <v>46.5</v>
      </c>
      <c r="H244" s="175" t="s">
        <v>118</v>
      </c>
      <c r="I244" s="175">
        <v>3.5</v>
      </c>
      <c r="J244" s="176">
        <v>1</v>
      </c>
      <c r="K244" s="176">
        <v>4.5</v>
      </c>
      <c r="L244" s="176" t="s">
        <v>246</v>
      </c>
    </row>
    <row r="245" spans="3:12">
      <c r="C245" s="171">
        <f t="shared" si="4"/>
        <v>35</v>
      </c>
      <c r="D245" s="176" t="s">
        <v>1296</v>
      </c>
      <c r="E245" s="176" t="s">
        <v>1297</v>
      </c>
      <c r="F245" s="176">
        <v>63</v>
      </c>
      <c r="G245" s="176">
        <v>12.2</v>
      </c>
      <c r="H245" s="175" t="s">
        <v>118</v>
      </c>
      <c r="I245" s="175">
        <v>3.5</v>
      </c>
      <c r="J245" s="176">
        <v>1</v>
      </c>
      <c r="K245" s="176">
        <v>4.5</v>
      </c>
      <c r="L245" s="176" t="s">
        <v>246</v>
      </c>
    </row>
    <row r="246" spans="3:12">
      <c r="C246" s="171">
        <f t="shared" si="4"/>
        <v>36</v>
      </c>
      <c r="D246" s="176" t="s">
        <v>1297</v>
      </c>
      <c r="E246" s="176" t="s">
        <v>148</v>
      </c>
      <c r="F246" s="176">
        <v>63</v>
      </c>
      <c r="G246" s="176">
        <v>6.5</v>
      </c>
      <c r="H246" s="175" t="s">
        <v>118</v>
      </c>
      <c r="I246" s="175">
        <v>3.5</v>
      </c>
      <c r="J246" s="176">
        <v>1</v>
      </c>
      <c r="K246" s="176">
        <v>4.5</v>
      </c>
      <c r="L246" s="176" t="s">
        <v>246</v>
      </c>
    </row>
    <row r="247" spans="3:12">
      <c r="C247" s="171">
        <f t="shared" si="4"/>
        <v>37</v>
      </c>
      <c r="D247" s="176" t="s">
        <v>1297</v>
      </c>
      <c r="E247" s="176" t="s">
        <v>148</v>
      </c>
      <c r="F247" s="176">
        <v>63</v>
      </c>
      <c r="G247" s="176">
        <v>14.2</v>
      </c>
      <c r="H247" s="175" t="s">
        <v>118</v>
      </c>
      <c r="I247" s="175">
        <v>3.5</v>
      </c>
      <c r="J247" s="176">
        <v>1</v>
      </c>
      <c r="K247" s="176">
        <v>4.5</v>
      </c>
      <c r="L247" s="176" t="s">
        <v>246</v>
      </c>
    </row>
    <row r="248" spans="3:12">
      <c r="C248" s="171">
        <f t="shared" si="4"/>
        <v>38</v>
      </c>
      <c r="D248" s="176" t="s">
        <v>1297</v>
      </c>
      <c r="E248" s="176" t="s">
        <v>1298</v>
      </c>
      <c r="F248" s="176">
        <v>63</v>
      </c>
      <c r="G248" s="176">
        <v>30.6</v>
      </c>
      <c r="H248" s="175" t="s">
        <v>118</v>
      </c>
      <c r="I248" s="175">
        <v>3.5</v>
      </c>
      <c r="J248" s="176">
        <v>1</v>
      </c>
      <c r="K248" s="176">
        <v>4.5</v>
      </c>
      <c r="L248" s="176" t="s">
        <v>246</v>
      </c>
    </row>
    <row r="249" spans="3:12">
      <c r="C249" s="171">
        <f t="shared" si="4"/>
        <v>39</v>
      </c>
      <c r="D249" s="176" t="s">
        <v>1296</v>
      </c>
      <c r="E249" s="176" t="s">
        <v>1299</v>
      </c>
      <c r="F249" s="176">
        <v>63</v>
      </c>
      <c r="G249" s="176">
        <v>40.9</v>
      </c>
      <c r="H249" s="175" t="s">
        <v>118</v>
      </c>
      <c r="I249" s="175">
        <v>3.5</v>
      </c>
      <c r="J249" s="176">
        <v>1</v>
      </c>
      <c r="K249" s="176">
        <v>4.5</v>
      </c>
      <c r="L249" s="176" t="s">
        <v>246</v>
      </c>
    </row>
    <row r="250" spans="3:12">
      <c r="C250" s="171">
        <f t="shared" si="4"/>
        <v>40</v>
      </c>
      <c r="D250" s="176" t="s">
        <v>1295</v>
      </c>
      <c r="E250" s="176" t="s">
        <v>1300</v>
      </c>
      <c r="F250" s="176">
        <v>63</v>
      </c>
      <c r="G250" s="176">
        <v>95.2</v>
      </c>
      <c r="H250" s="175" t="s">
        <v>118</v>
      </c>
      <c r="I250" s="175">
        <v>3.5</v>
      </c>
      <c r="J250" s="176">
        <v>1</v>
      </c>
      <c r="K250" s="176">
        <v>4.5</v>
      </c>
      <c r="L250" s="176" t="s">
        <v>246</v>
      </c>
    </row>
    <row r="251" spans="3:12" ht="15.75">
      <c r="C251" s="208" t="s">
        <v>1055</v>
      </c>
      <c r="D251" s="208"/>
      <c r="E251" s="208"/>
      <c r="F251" s="208"/>
      <c r="G251" s="284" t="s">
        <v>1056</v>
      </c>
      <c r="H251" s="284"/>
      <c r="I251" s="284"/>
      <c r="J251" s="202"/>
      <c r="K251" s="202" t="s">
        <v>1057</v>
      </c>
      <c r="L251" s="202"/>
    </row>
    <row r="252" spans="3:12" ht="15.75">
      <c r="C252" s="283" t="s">
        <v>1058</v>
      </c>
      <c r="D252" s="283"/>
      <c r="E252" s="283"/>
      <c r="F252" s="283"/>
      <c r="G252" s="284" t="s">
        <v>1058</v>
      </c>
      <c r="H252" s="284"/>
      <c r="I252" s="284"/>
      <c r="J252" s="284"/>
      <c r="K252" s="284" t="s">
        <v>1058</v>
      </c>
      <c r="L252" s="284"/>
    </row>
    <row r="253" spans="3:12" ht="15.75">
      <c r="C253" s="283" t="s">
        <v>1059</v>
      </c>
      <c r="D253" s="283"/>
      <c r="E253" s="283"/>
      <c r="F253" s="283"/>
      <c r="G253" s="284" t="s">
        <v>1059</v>
      </c>
      <c r="H253" s="284"/>
      <c r="I253" s="284"/>
      <c r="J253" s="284"/>
      <c r="K253" s="284" t="s">
        <v>1059</v>
      </c>
      <c r="L253" s="284"/>
    </row>
    <row r="254" spans="3:12" ht="15.75">
      <c r="C254" s="283" t="s">
        <v>1060</v>
      </c>
      <c r="D254" s="283"/>
      <c r="E254" s="283"/>
      <c r="F254" s="283"/>
      <c r="G254" s="284" t="s">
        <v>1060</v>
      </c>
      <c r="H254" s="284"/>
      <c r="I254" s="284"/>
      <c r="J254" s="284"/>
      <c r="K254" s="284" t="s">
        <v>1060</v>
      </c>
      <c r="L254" s="284"/>
    </row>
    <row r="255" spans="3:12" ht="15.75">
      <c r="C255" s="42"/>
      <c r="D255" s="176"/>
      <c r="E255" s="176"/>
      <c r="F255" s="176"/>
      <c r="G255" s="176"/>
      <c r="H255" s="172"/>
      <c r="I255" s="173"/>
      <c r="J255" s="174"/>
      <c r="K255" s="176"/>
      <c r="L255" s="176"/>
    </row>
    <row r="256" spans="3:12" ht="18.75">
      <c r="C256" s="285" t="s">
        <v>1032</v>
      </c>
      <c r="D256" s="285"/>
      <c r="E256" s="285" t="s">
        <v>1033</v>
      </c>
      <c r="F256" s="285"/>
      <c r="G256" s="285"/>
      <c r="H256" s="285"/>
      <c r="I256" s="285"/>
      <c r="J256" s="285"/>
      <c r="K256" s="285"/>
      <c r="L256" s="285"/>
    </row>
    <row r="257" spans="3:12" ht="18.75">
      <c r="C257" s="285" t="s">
        <v>1034</v>
      </c>
      <c r="D257" s="285"/>
      <c r="E257" s="285" t="s">
        <v>1035</v>
      </c>
      <c r="F257" s="285"/>
      <c r="G257" s="285"/>
      <c r="H257" s="285"/>
      <c r="I257" s="285"/>
      <c r="J257" s="285"/>
      <c r="K257" s="285"/>
      <c r="L257" s="285"/>
    </row>
    <row r="258" spans="3:12" ht="18.75">
      <c r="C258" s="285" t="s">
        <v>1036</v>
      </c>
      <c r="D258" s="285"/>
      <c r="E258" s="285" t="s">
        <v>1037</v>
      </c>
      <c r="F258" s="285"/>
      <c r="G258" s="285"/>
      <c r="H258" s="285"/>
      <c r="I258" s="285"/>
      <c r="J258" s="285"/>
      <c r="K258" s="285"/>
      <c r="L258" s="285"/>
    </row>
    <row r="259" spans="3:12" ht="18.75">
      <c r="C259" s="285" t="s">
        <v>1038</v>
      </c>
      <c r="D259" s="285"/>
      <c r="E259" s="285" t="s">
        <v>1039</v>
      </c>
      <c r="F259" s="285"/>
      <c r="G259" s="285"/>
      <c r="H259" s="285"/>
      <c r="I259" s="285"/>
      <c r="J259" s="285"/>
      <c r="K259" s="285"/>
      <c r="L259" s="285"/>
    </row>
    <row r="260" spans="3:12" ht="18.75">
      <c r="C260" s="285" t="s">
        <v>1040</v>
      </c>
      <c r="D260" s="285"/>
      <c r="E260" s="285" t="s">
        <v>1041</v>
      </c>
      <c r="F260" s="285"/>
      <c r="G260" s="285"/>
      <c r="H260" s="285"/>
      <c r="I260" s="285"/>
      <c r="J260" s="285"/>
      <c r="K260" s="285"/>
      <c r="L260" s="285"/>
    </row>
    <row r="261" spans="3:12" ht="18.75">
      <c r="C261" s="285" t="s">
        <v>1042</v>
      </c>
      <c r="D261" s="285"/>
      <c r="E261" s="285" t="s">
        <v>1374</v>
      </c>
      <c r="F261" s="285"/>
      <c r="G261" s="285"/>
      <c r="H261" s="285"/>
      <c r="I261" s="285"/>
      <c r="J261" s="285"/>
      <c r="K261" s="177" t="s">
        <v>1108</v>
      </c>
      <c r="L261" s="177"/>
    </row>
    <row r="262" spans="3:12" ht="45">
      <c r="C262" s="170" t="s">
        <v>1044</v>
      </c>
      <c r="D262" s="170" t="s">
        <v>69</v>
      </c>
      <c r="E262" s="170" t="s">
        <v>70</v>
      </c>
      <c r="F262" s="170" t="s">
        <v>1045</v>
      </c>
      <c r="G262" s="170" t="s">
        <v>1046</v>
      </c>
      <c r="H262" s="170" t="s">
        <v>1047</v>
      </c>
      <c r="I262" s="170" t="s">
        <v>1048</v>
      </c>
      <c r="J262" s="132" t="s">
        <v>1049</v>
      </c>
      <c r="K262" s="133" t="s">
        <v>56</v>
      </c>
      <c r="L262" s="170" t="s">
        <v>1050</v>
      </c>
    </row>
    <row r="263" spans="3:12">
      <c r="C263" s="253">
        <v>1</v>
      </c>
      <c r="D263" s="253" t="s">
        <v>1372</v>
      </c>
      <c r="E263" s="253" t="s">
        <v>521</v>
      </c>
      <c r="F263" s="253">
        <v>200</v>
      </c>
      <c r="G263" s="253">
        <f>164+26.3</f>
        <v>190.3</v>
      </c>
      <c r="H263" s="73" t="s">
        <v>95</v>
      </c>
      <c r="I263" s="73">
        <v>3.5</v>
      </c>
      <c r="J263" s="253">
        <v>1</v>
      </c>
      <c r="K263" s="253">
        <v>4.5</v>
      </c>
      <c r="L263" s="253" t="s">
        <v>246</v>
      </c>
    </row>
    <row r="264" spans="3:12">
      <c r="C264" s="253">
        <f>1+C263</f>
        <v>2</v>
      </c>
      <c r="D264" s="253" t="s">
        <v>521</v>
      </c>
      <c r="E264" s="253" t="s">
        <v>1346</v>
      </c>
      <c r="F264" s="253">
        <v>200</v>
      </c>
      <c r="G264" s="253">
        <v>129.19999999999999</v>
      </c>
      <c r="H264" s="73" t="s">
        <v>95</v>
      </c>
      <c r="I264" s="73">
        <v>3.5</v>
      </c>
      <c r="J264" s="253">
        <v>1</v>
      </c>
      <c r="K264" s="253">
        <v>4.5</v>
      </c>
      <c r="L264" s="253" t="s">
        <v>246</v>
      </c>
    </row>
    <row r="265" spans="3:12">
      <c r="C265" s="253">
        <f t="shared" ref="C265:C274" si="5">1+C264</f>
        <v>3</v>
      </c>
      <c r="D265" s="253" t="s">
        <v>1247</v>
      </c>
      <c r="E265" s="253" t="s">
        <v>1334</v>
      </c>
      <c r="F265" s="253">
        <v>63</v>
      </c>
      <c r="G265" s="253">
        <v>161.5</v>
      </c>
      <c r="H265" s="73" t="s">
        <v>95</v>
      </c>
      <c r="I265" s="73">
        <v>3.5</v>
      </c>
      <c r="J265" s="253">
        <v>1</v>
      </c>
      <c r="K265" s="253">
        <v>4.5</v>
      </c>
      <c r="L265" s="253" t="s">
        <v>246</v>
      </c>
    </row>
    <row r="266" spans="3:12">
      <c r="C266" s="253">
        <f t="shared" si="5"/>
        <v>4</v>
      </c>
      <c r="D266" s="253" t="s">
        <v>1334</v>
      </c>
      <c r="E266" s="253" t="s">
        <v>1246</v>
      </c>
      <c r="F266" s="253">
        <v>63</v>
      </c>
      <c r="G266" s="253">
        <v>51.2</v>
      </c>
      <c r="H266" s="73" t="s">
        <v>95</v>
      </c>
      <c r="I266" s="73">
        <v>3.5</v>
      </c>
      <c r="J266" s="253">
        <v>1</v>
      </c>
      <c r="K266" s="253">
        <v>4.5</v>
      </c>
      <c r="L266" s="253" t="s">
        <v>246</v>
      </c>
    </row>
    <row r="267" spans="3:12">
      <c r="C267" s="253">
        <f t="shared" si="5"/>
        <v>5</v>
      </c>
      <c r="D267" s="253" t="s">
        <v>1334</v>
      </c>
      <c r="E267" s="253" t="s">
        <v>1335</v>
      </c>
      <c r="F267" s="253">
        <v>63</v>
      </c>
      <c r="G267" s="253">
        <v>53.2</v>
      </c>
      <c r="H267" s="73" t="s">
        <v>95</v>
      </c>
      <c r="I267" s="73">
        <v>3.5</v>
      </c>
      <c r="J267" s="253">
        <v>1</v>
      </c>
      <c r="K267" s="253">
        <v>4.5</v>
      </c>
      <c r="L267" s="253" t="s">
        <v>246</v>
      </c>
    </row>
    <row r="268" spans="3:12">
      <c r="C268" s="253">
        <f t="shared" si="5"/>
        <v>6</v>
      </c>
      <c r="D268" s="253" t="s">
        <v>1335</v>
      </c>
      <c r="E268" s="253" t="s">
        <v>1336</v>
      </c>
      <c r="F268" s="253">
        <v>63</v>
      </c>
      <c r="G268" s="253">
        <v>62.8</v>
      </c>
      <c r="H268" s="73" t="s">
        <v>95</v>
      </c>
      <c r="I268" s="73">
        <v>3.5</v>
      </c>
      <c r="J268" s="253">
        <v>1</v>
      </c>
      <c r="K268" s="253">
        <v>4.5</v>
      </c>
      <c r="L268" s="253" t="s">
        <v>246</v>
      </c>
    </row>
    <row r="269" spans="3:12">
      <c r="C269" s="253">
        <f t="shared" si="5"/>
        <v>7</v>
      </c>
      <c r="D269" s="253" t="s">
        <v>1335</v>
      </c>
      <c r="E269" s="253" t="s">
        <v>486</v>
      </c>
      <c r="F269" s="253">
        <v>63</v>
      </c>
      <c r="G269" s="253">
        <v>21.7</v>
      </c>
      <c r="H269" s="73" t="s">
        <v>95</v>
      </c>
      <c r="I269" s="73">
        <v>3.5</v>
      </c>
      <c r="J269" s="253">
        <v>1</v>
      </c>
      <c r="K269" s="253">
        <v>4.5</v>
      </c>
      <c r="L269" s="253" t="s">
        <v>246</v>
      </c>
    </row>
    <row r="270" spans="3:12">
      <c r="C270" s="253">
        <f t="shared" si="5"/>
        <v>8</v>
      </c>
      <c r="D270" s="253" t="s">
        <v>1337</v>
      </c>
      <c r="E270" s="253" t="s">
        <v>1338</v>
      </c>
      <c r="F270" s="253">
        <v>63</v>
      </c>
      <c r="G270" s="253">
        <v>76.3</v>
      </c>
      <c r="H270" s="73" t="s">
        <v>95</v>
      </c>
      <c r="I270" s="73">
        <v>3.5</v>
      </c>
      <c r="J270" s="253">
        <v>1</v>
      </c>
      <c r="K270" s="253">
        <v>4.5</v>
      </c>
      <c r="L270" s="253" t="s">
        <v>246</v>
      </c>
    </row>
    <row r="271" spans="3:12">
      <c r="C271" s="253">
        <f t="shared" si="5"/>
        <v>9</v>
      </c>
      <c r="D271" s="253" t="s">
        <v>369</v>
      </c>
      <c r="E271" s="253" t="s">
        <v>1339</v>
      </c>
      <c r="F271" s="253">
        <v>63</v>
      </c>
      <c r="G271" s="253">
        <v>59.2</v>
      </c>
      <c r="H271" s="73" t="s">
        <v>95</v>
      </c>
      <c r="I271" s="73">
        <v>3.5</v>
      </c>
      <c r="J271" s="253">
        <v>1</v>
      </c>
      <c r="K271" s="253">
        <v>4.5</v>
      </c>
      <c r="L271" s="253" t="s">
        <v>246</v>
      </c>
    </row>
    <row r="272" spans="3:12">
      <c r="C272" s="253">
        <f t="shared" si="5"/>
        <v>10</v>
      </c>
      <c r="D272" s="253" t="s">
        <v>369</v>
      </c>
      <c r="E272" s="253" t="s">
        <v>1340</v>
      </c>
      <c r="F272" s="253">
        <v>63</v>
      </c>
      <c r="G272" s="253">
        <v>89.2</v>
      </c>
      <c r="H272" s="73" t="s">
        <v>95</v>
      </c>
      <c r="I272" s="73">
        <v>3.5</v>
      </c>
      <c r="J272" s="253">
        <v>1</v>
      </c>
      <c r="K272" s="253">
        <v>4.5</v>
      </c>
      <c r="L272" s="253" t="s">
        <v>246</v>
      </c>
    </row>
    <row r="273" spans="3:12">
      <c r="C273" s="253">
        <f t="shared" si="5"/>
        <v>11</v>
      </c>
      <c r="D273" s="253" t="s">
        <v>889</v>
      </c>
      <c r="E273" s="253" t="s">
        <v>1341</v>
      </c>
      <c r="F273" s="253">
        <v>63</v>
      </c>
      <c r="G273" s="253">
        <v>30.2</v>
      </c>
      <c r="H273" s="73" t="s">
        <v>95</v>
      </c>
      <c r="I273" s="73">
        <v>3.5</v>
      </c>
      <c r="J273" s="253">
        <v>1</v>
      </c>
      <c r="K273" s="253">
        <v>4.5</v>
      </c>
      <c r="L273" s="253" t="s">
        <v>246</v>
      </c>
    </row>
    <row r="274" spans="3:12">
      <c r="C274" s="253">
        <f t="shared" si="5"/>
        <v>12</v>
      </c>
      <c r="D274" s="253" t="s">
        <v>1342</v>
      </c>
      <c r="E274" s="253" t="s">
        <v>1343</v>
      </c>
      <c r="F274" s="253">
        <v>63</v>
      </c>
      <c r="G274" s="253">
        <v>38</v>
      </c>
      <c r="H274" s="73" t="s">
        <v>95</v>
      </c>
      <c r="I274" s="73">
        <v>3.5</v>
      </c>
      <c r="J274" s="253">
        <v>1</v>
      </c>
      <c r="K274" s="253">
        <v>4.5</v>
      </c>
      <c r="L274" s="253" t="s">
        <v>246</v>
      </c>
    </row>
    <row r="275" spans="3:12">
      <c r="C275" s="253">
        <f t="shared" ref="C275:C323" si="6">1+C274</f>
        <v>13</v>
      </c>
      <c r="D275" s="253" t="s">
        <v>1344</v>
      </c>
      <c r="E275" s="253" t="s">
        <v>1345</v>
      </c>
      <c r="F275" s="253">
        <v>63</v>
      </c>
      <c r="G275" s="253">
        <v>41.5</v>
      </c>
      <c r="H275" s="73" t="s">
        <v>95</v>
      </c>
      <c r="I275" s="73">
        <v>3.5</v>
      </c>
      <c r="J275" s="253">
        <v>1</v>
      </c>
      <c r="K275" s="253">
        <v>4.5</v>
      </c>
      <c r="L275" s="253" t="s">
        <v>246</v>
      </c>
    </row>
    <row r="276" spans="3:12">
      <c r="C276" s="253">
        <f t="shared" si="6"/>
        <v>14</v>
      </c>
      <c r="D276" s="253" t="s">
        <v>1346</v>
      </c>
      <c r="E276" s="253" t="s">
        <v>1347</v>
      </c>
      <c r="F276" s="253">
        <v>63</v>
      </c>
      <c r="G276" s="253">
        <v>5</v>
      </c>
      <c r="H276" s="73" t="s">
        <v>95</v>
      </c>
      <c r="I276" s="73">
        <v>3.5</v>
      </c>
      <c r="J276" s="253">
        <v>1</v>
      </c>
      <c r="K276" s="253">
        <v>4.5</v>
      </c>
      <c r="L276" s="253" t="s">
        <v>246</v>
      </c>
    </row>
    <row r="277" spans="3:12">
      <c r="C277" s="253">
        <f t="shared" si="6"/>
        <v>15</v>
      </c>
      <c r="D277" s="253" t="s">
        <v>1348</v>
      </c>
      <c r="E277" s="253" t="s">
        <v>1349</v>
      </c>
      <c r="F277" s="253">
        <v>63</v>
      </c>
      <c r="G277" s="253">
        <v>32.200000000000003</v>
      </c>
      <c r="H277" s="73" t="s">
        <v>95</v>
      </c>
      <c r="I277" s="73">
        <v>3.5</v>
      </c>
      <c r="J277" s="253">
        <v>1</v>
      </c>
      <c r="K277" s="253">
        <v>4.5</v>
      </c>
      <c r="L277" s="253" t="s">
        <v>246</v>
      </c>
    </row>
    <row r="278" spans="3:12">
      <c r="C278" s="253">
        <f t="shared" si="6"/>
        <v>16</v>
      </c>
      <c r="D278" s="253" t="s">
        <v>1350</v>
      </c>
      <c r="E278" s="253" t="s">
        <v>1351</v>
      </c>
      <c r="F278" s="253">
        <v>63</v>
      </c>
      <c r="G278" s="253">
        <v>2.4</v>
      </c>
      <c r="H278" s="73" t="s">
        <v>95</v>
      </c>
      <c r="I278" s="73">
        <v>3.5</v>
      </c>
      <c r="J278" s="253">
        <v>1</v>
      </c>
      <c r="K278" s="253">
        <v>4.5</v>
      </c>
      <c r="L278" s="253" t="s">
        <v>246</v>
      </c>
    </row>
    <row r="279" spans="3:12">
      <c r="C279" s="253">
        <f t="shared" si="6"/>
        <v>17</v>
      </c>
      <c r="D279" s="253" t="s">
        <v>1350</v>
      </c>
      <c r="E279" s="253" t="s">
        <v>1351</v>
      </c>
      <c r="F279" s="253">
        <v>63</v>
      </c>
      <c r="G279" s="253">
        <v>95.5</v>
      </c>
      <c r="H279" s="73" t="s">
        <v>95</v>
      </c>
      <c r="I279" s="73">
        <v>3.5</v>
      </c>
      <c r="J279" s="253">
        <v>1</v>
      </c>
      <c r="K279" s="253">
        <v>4.5</v>
      </c>
      <c r="L279" s="253" t="s">
        <v>246</v>
      </c>
    </row>
    <row r="280" spans="3:12">
      <c r="C280" s="253">
        <f t="shared" si="6"/>
        <v>18</v>
      </c>
      <c r="D280" s="253" t="s">
        <v>1351</v>
      </c>
      <c r="E280" s="253" t="s">
        <v>1352</v>
      </c>
      <c r="F280" s="253">
        <v>63</v>
      </c>
      <c r="G280" s="253">
        <v>50.9</v>
      </c>
      <c r="H280" s="73" t="s">
        <v>95</v>
      </c>
      <c r="I280" s="73">
        <v>3.5</v>
      </c>
      <c r="J280" s="253">
        <v>1</v>
      </c>
      <c r="K280" s="253">
        <v>4.5</v>
      </c>
      <c r="L280" s="253" t="s">
        <v>246</v>
      </c>
    </row>
    <row r="281" spans="3:12">
      <c r="C281" s="253">
        <f t="shared" si="6"/>
        <v>19</v>
      </c>
      <c r="D281" s="253" t="s">
        <v>1352</v>
      </c>
      <c r="E281" s="253" t="s">
        <v>1353</v>
      </c>
      <c r="F281" s="253">
        <v>63</v>
      </c>
      <c r="G281" s="253">
        <v>2.2999999999999998</v>
      </c>
      <c r="H281" s="73" t="s">
        <v>95</v>
      </c>
      <c r="I281" s="73">
        <v>3.5</v>
      </c>
      <c r="J281" s="253">
        <v>1</v>
      </c>
      <c r="K281" s="253">
        <v>4.5</v>
      </c>
      <c r="L281" s="253" t="s">
        <v>246</v>
      </c>
    </row>
    <row r="282" spans="3:12">
      <c r="C282" s="253">
        <f t="shared" si="6"/>
        <v>20</v>
      </c>
      <c r="D282" s="253" t="s">
        <v>1352</v>
      </c>
      <c r="E282" s="253" t="s">
        <v>1353</v>
      </c>
      <c r="F282" s="253">
        <v>63</v>
      </c>
      <c r="G282" s="253">
        <v>33.299999999999997</v>
      </c>
      <c r="H282" s="73" t="s">
        <v>95</v>
      </c>
      <c r="I282" s="73">
        <v>3.5</v>
      </c>
      <c r="J282" s="253">
        <v>1</v>
      </c>
      <c r="K282" s="253">
        <v>4.5</v>
      </c>
      <c r="L282" s="253" t="s">
        <v>246</v>
      </c>
    </row>
    <row r="283" spans="3:12">
      <c r="C283" s="253">
        <f t="shared" si="6"/>
        <v>21</v>
      </c>
      <c r="D283" s="253" t="s">
        <v>1351</v>
      </c>
      <c r="E283" s="253" t="s">
        <v>1354</v>
      </c>
      <c r="F283" s="253">
        <v>63</v>
      </c>
      <c r="G283" s="253">
        <v>2.7</v>
      </c>
      <c r="H283" s="73" t="s">
        <v>95</v>
      </c>
      <c r="I283" s="73">
        <v>3.5</v>
      </c>
      <c r="J283" s="253">
        <v>1</v>
      </c>
      <c r="K283" s="253">
        <v>4.5</v>
      </c>
      <c r="L283" s="253" t="s">
        <v>246</v>
      </c>
    </row>
    <row r="284" spans="3:12">
      <c r="C284" s="253">
        <f t="shared" si="6"/>
        <v>22</v>
      </c>
      <c r="D284" s="253" t="s">
        <v>1351</v>
      </c>
      <c r="E284" s="253" t="s">
        <v>1354</v>
      </c>
      <c r="F284" s="253">
        <v>63</v>
      </c>
      <c r="G284" s="253">
        <v>63.3</v>
      </c>
      <c r="H284" s="73" t="s">
        <v>95</v>
      </c>
      <c r="I284" s="73">
        <v>3.5</v>
      </c>
      <c r="J284" s="253">
        <v>1</v>
      </c>
      <c r="K284" s="253">
        <v>4.5</v>
      </c>
      <c r="L284" s="253" t="s">
        <v>246</v>
      </c>
    </row>
    <row r="285" spans="3:12">
      <c r="C285" s="253">
        <f t="shared" si="6"/>
        <v>23</v>
      </c>
      <c r="D285" s="253" t="s">
        <v>1355</v>
      </c>
      <c r="E285" s="253" t="s">
        <v>1356</v>
      </c>
      <c r="F285" s="253">
        <v>63</v>
      </c>
      <c r="G285" s="253">
        <v>37.1</v>
      </c>
      <c r="H285" s="73" t="s">
        <v>95</v>
      </c>
      <c r="I285" s="73">
        <v>3.5</v>
      </c>
      <c r="J285" s="253">
        <v>1</v>
      </c>
      <c r="K285" s="253">
        <v>4.5</v>
      </c>
      <c r="L285" s="253" t="s">
        <v>246</v>
      </c>
    </row>
    <row r="286" spans="3:12">
      <c r="C286" s="253">
        <f t="shared" si="6"/>
        <v>24</v>
      </c>
      <c r="D286" s="253" t="s">
        <v>1357</v>
      </c>
      <c r="E286" s="253" t="s">
        <v>1350</v>
      </c>
      <c r="F286" s="253">
        <v>63</v>
      </c>
      <c r="G286" s="253">
        <v>32.200000000000003</v>
      </c>
      <c r="H286" s="73" t="s">
        <v>95</v>
      </c>
      <c r="I286" s="73">
        <v>3.5</v>
      </c>
      <c r="J286" s="253">
        <v>1</v>
      </c>
      <c r="K286" s="253">
        <v>4.5</v>
      </c>
      <c r="L286" s="253" t="s">
        <v>246</v>
      </c>
    </row>
    <row r="287" spans="3:12">
      <c r="C287" s="253">
        <f t="shared" si="6"/>
        <v>25</v>
      </c>
      <c r="D287" s="253" t="s">
        <v>1355</v>
      </c>
      <c r="E287" s="253" t="s">
        <v>1354</v>
      </c>
      <c r="F287" s="253">
        <v>63</v>
      </c>
      <c r="G287" s="253">
        <v>8.1</v>
      </c>
      <c r="H287" s="73" t="s">
        <v>95</v>
      </c>
      <c r="I287" s="73">
        <v>3.5</v>
      </c>
      <c r="J287" s="253">
        <v>1</v>
      </c>
      <c r="K287" s="253">
        <v>4.5</v>
      </c>
      <c r="L287" s="253" t="s">
        <v>246</v>
      </c>
    </row>
    <row r="288" spans="3:12">
      <c r="C288" s="253">
        <f t="shared" si="6"/>
        <v>26</v>
      </c>
      <c r="D288" s="253" t="s">
        <v>1354</v>
      </c>
      <c r="E288" s="253" t="s">
        <v>136</v>
      </c>
      <c r="F288" s="253">
        <v>63</v>
      </c>
      <c r="G288" s="253">
        <v>23.7</v>
      </c>
      <c r="H288" s="73" t="s">
        <v>95</v>
      </c>
      <c r="I288" s="73">
        <v>3.5</v>
      </c>
      <c r="J288" s="253">
        <v>1</v>
      </c>
      <c r="K288" s="253">
        <v>4.5</v>
      </c>
      <c r="L288" s="253" t="s">
        <v>246</v>
      </c>
    </row>
    <row r="289" spans="3:12">
      <c r="C289" s="253">
        <f t="shared" si="6"/>
        <v>27</v>
      </c>
      <c r="D289" s="253" t="s">
        <v>1354</v>
      </c>
      <c r="E289" s="253" t="s">
        <v>1358</v>
      </c>
      <c r="F289" s="253">
        <v>63</v>
      </c>
      <c r="G289" s="253">
        <v>47.9</v>
      </c>
      <c r="H289" s="73" t="s">
        <v>95</v>
      </c>
      <c r="I289" s="73">
        <v>3.5</v>
      </c>
      <c r="J289" s="253">
        <v>1</v>
      </c>
      <c r="K289" s="253">
        <v>4.5</v>
      </c>
      <c r="L289" s="253" t="s">
        <v>246</v>
      </c>
    </row>
    <row r="290" spans="3:12">
      <c r="C290" s="253">
        <f t="shared" si="6"/>
        <v>28</v>
      </c>
      <c r="D290" s="253" t="s">
        <v>1358</v>
      </c>
      <c r="E290" s="253" t="s">
        <v>1359</v>
      </c>
      <c r="F290" s="253">
        <v>63</v>
      </c>
      <c r="G290" s="253">
        <v>3.9</v>
      </c>
      <c r="H290" s="73" t="s">
        <v>95</v>
      </c>
      <c r="I290" s="73">
        <v>3.5</v>
      </c>
      <c r="J290" s="253">
        <v>1</v>
      </c>
      <c r="K290" s="253">
        <v>4.5</v>
      </c>
      <c r="L290" s="253" t="s">
        <v>246</v>
      </c>
    </row>
    <row r="291" spans="3:12">
      <c r="C291" s="253">
        <f t="shared" si="6"/>
        <v>29</v>
      </c>
      <c r="D291" s="253" t="s">
        <v>1358</v>
      </c>
      <c r="E291" s="253" t="s">
        <v>1359</v>
      </c>
      <c r="F291" s="253">
        <v>63</v>
      </c>
      <c r="G291" s="253">
        <v>53.6</v>
      </c>
      <c r="H291" s="73" t="s">
        <v>95</v>
      </c>
      <c r="I291" s="73">
        <v>3.5</v>
      </c>
      <c r="J291" s="253">
        <v>1</v>
      </c>
      <c r="K291" s="253">
        <v>4.5</v>
      </c>
      <c r="L291" s="253" t="s">
        <v>246</v>
      </c>
    </row>
    <row r="292" spans="3:12">
      <c r="C292" s="253">
        <f t="shared" si="6"/>
        <v>30</v>
      </c>
      <c r="D292" s="253" t="s">
        <v>1358</v>
      </c>
      <c r="E292" s="253" t="s">
        <v>1359</v>
      </c>
      <c r="F292" s="253">
        <v>63</v>
      </c>
      <c r="G292" s="253">
        <v>24</v>
      </c>
      <c r="H292" s="73" t="s">
        <v>95</v>
      </c>
      <c r="I292" s="73">
        <v>3.5</v>
      </c>
      <c r="J292" s="253">
        <v>1</v>
      </c>
      <c r="K292" s="253">
        <v>4.5</v>
      </c>
      <c r="L292" s="253" t="s">
        <v>246</v>
      </c>
    </row>
    <row r="293" spans="3:12">
      <c r="C293" s="253">
        <f t="shared" si="6"/>
        <v>31</v>
      </c>
      <c r="D293" s="253" t="s">
        <v>1358</v>
      </c>
      <c r="E293" s="253" t="s">
        <v>1360</v>
      </c>
      <c r="F293" s="253">
        <v>63</v>
      </c>
      <c r="G293" s="253">
        <v>76.599999999999994</v>
      </c>
      <c r="H293" s="73" t="s">
        <v>95</v>
      </c>
      <c r="I293" s="73">
        <v>3.5</v>
      </c>
      <c r="J293" s="253">
        <v>1</v>
      </c>
      <c r="K293" s="253">
        <v>4.5</v>
      </c>
      <c r="L293" s="253" t="s">
        <v>246</v>
      </c>
    </row>
    <row r="294" spans="3:12">
      <c r="C294" s="253">
        <f t="shared" si="6"/>
        <v>32</v>
      </c>
      <c r="D294" s="253" t="s">
        <v>1360</v>
      </c>
      <c r="E294" s="253" t="s">
        <v>1361</v>
      </c>
      <c r="F294" s="253">
        <v>63</v>
      </c>
      <c r="G294" s="253">
        <v>99.4</v>
      </c>
      <c r="H294" s="73" t="s">
        <v>95</v>
      </c>
      <c r="I294" s="73">
        <v>3.5</v>
      </c>
      <c r="J294" s="253">
        <v>1</v>
      </c>
      <c r="K294" s="253">
        <v>4.5</v>
      </c>
      <c r="L294" s="253" t="s">
        <v>246</v>
      </c>
    </row>
    <row r="295" spans="3:12">
      <c r="C295" s="253">
        <f t="shared" si="6"/>
        <v>33</v>
      </c>
      <c r="D295" s="253" t="s">
        <v>1362</v>
      </c>
      <c r="E295" s="253" t="s">
        <v>1363</v>
      </c>
      <c r="F295" s="253">
        <v>63</v>
      </c>
      <c r="G295" s="253">
        <v>89.7</v>
      </c>
      <c r="H295" s="73" t="s">
        <v>95</v>
      </c>
      <c r="I295" s="73">
        <v>3.5</v>
      </c>
      <c r="J295" s="253">
        <v>1</v>
      </c>
      <c r="K295" s="253">
        <v>4.5</v>
      </c>
      <c r="L295" s="253" t="s">
        <v>246</v>
      </c>
    </row>
    <row r="296" spans="3:12">
      <c r="C296" s="253">
        <f t="shared" si="6"/>
        <v>34</v>
      </c>
      <c r="D296" s="253" t="s">
        <v>1249</v>
      </c>
      <c r="E296" s="253" t="s">
        <v>1364</v>
      </c>
      <c r="F296" s="253">
        <v>63</v>
      </c>
      <c r="G296" s="253">
        <v>29.2</v>
      </c>
      <c r="H296" s="73" t="s">
        <v>95</v>
      </c>
      <c r="I296" s="73">
        <v>3.5</v>
      </c>
      <c r="J296" s="253">
        <v>1</v>
      </c>
      <c r="K296" s="253">
        <v>4.5</v>
      </c>
      <c r="L296" s="253" t="s">
        <v>246</v>
      </c>
    </row>
    <row r="297" spans="3:12">
      <c r="C297" s="253">
        <f t="shared" si="6"/>
        <v>35</v>
      </c>
      <c r="D297" s="253" t="s">
        <v>1294</v>
      </c>
      <c r="E297" s="253" t="s">
        <v>1306</v>
      </c>
      <c r="F297" s="253">
        <v>63</v>
      </c>
      <c r="G297" s="253">
        <v>27</v>
      </c>
      <c r="H297" s="73" t="s">
        <v>95</v>
      </c>
      <c r="I297" s="73">
        <v>3.5</v>
      </c>
      <c r="J297" s="253">
        <v>1</v>
      </c>
      <c r="K297" s="253">
        <v>4.5</v>
      </c>
      <c r="L297" s="253" t="s">
        <v>246</v>
      </c>
    </row>
    <row r="298" spans="3:12">
      <c r="C298" s="253">
        <f t="shared" si="6"/>
        <v>36</v>
      </c>
      <c r="D298" s="253" t="s">
        <v>1300</v>
      </c>
      <c r="E298" s="253" t="s">
        <v>1301</v>
      </c>
      <c r="F298" s="253">
        <v>63</v>
      </c>
      <c r="G298" s="253">
        <v>94.4</v>
      </c>
      <c r="H298" s="73" t="s">
        <v>95</v>
      </c>
      <c r="I298" s="73">
        <v>3.5</v>
      </c>
      <c r="J298" s="253">
        <v>1</v>
      </c>
      <c r="K298" s="253">
        <v>4.5</v>
      </c>
      <c r="L298" s="253" t="s">
        <v>246</v>
      </c>
    </row>
    <row r="299" spans="3:12">
      <c r="C299" s="253">
        <f t="shared" si="6"/>
        <v>37</v>
      </c>
      <c r="D299" s="253" t="s">
        <v>1302</v>
      </c>
      <c r="E299" s="253" t="s">
        <v>1303</v>
      </c>
      <c r="F299" s="253">
        <v>63</v>
      </c>
      <c r="G299" s="253">
        <v>80.2</v>
      </c>
      <c r="H299" s="73" t="s">
        <v>95</v>
      </c>
      <c r="I299" s="73">
        <v>3.5</v>
      </c>
      <c r="J299" s="253">
        <v>1</v>
      </c>
      <c r="K299" s="253">
        <v>4.5</v>
      </c>
      <c r="L299" s="253" t="s">
        <v>246</v>
      </c>
    </row>
    <row r="300" spans="3:12">
      <c r="C300" s="253">
        <f t="shared" si="6"/>
        <v>38</v>
      </c>
      <c r="D300" s="253" t="s">
        <v>1303</v>
      </c>
      <c r="E300" s="253" t="s">
        <v>1302</v>
      </c>
      <c r="F300" s="253">
        <v>63</v>
      </c>
      <c r="G300" s="253">
        <v>51.2</v>
      </c>
      <c r="H300" s="73" t="s">
        <v>95</v>
      </c>
      <c r="I300" s="73">
        <v>3.5</v>
      </c>
      <c r="J300" s="253">
        <v>1</v>
      </c>
      <c r="K300" s="253">
        <v>4.5</v>
      </c>
      <c r="L300" s="253" t="s">
        <v>246</v>
      </c>
    </row>
    <row r="301" spans="3:12">
      <c r="C301" s="253">
        <f t="shared" si="6"/>
        <v>39</v>
      </c>
      <c r="D301" s="253" t="s">
        <v>1304</v>
      </c>
      <c r="E301" s="253" t="s">
        <v>1305</v>
      </c>
      <c r="F301" s="253">
        <v>63</v>
      </c>
      <c r="G301" s="253">
        <v>89.8</v>
      </c>
      <c r="H301" s="73" t="s">
        <v>95</v>
      </c>
      <c r="I301" s="73">
        <v>3.5</v>
      </c>
      <c r="J301" s="253">
        <v>1</v>
      </c>
      <c r="K301" s="253">
        <v>4.5</v>
      </c>
      <c r="L301" s="253" t="s">
        <v>246</v>
      </c>
    </row>
    <row r="302" spans="3:12">
      <c r="C302" s="253">
        <f t="shared" si="6"/>
        <v>40</v>
      </c>
      <c r="D302" s="253" t="s">
        <v>1306</v>
      </c>
      <c r="E302" s="253" t="s">
        <v>364</v>
      </c>
      <c r="F302" s="253">
        <v>63</v>
      </c>
      <c r="G302" s="253">
        <v>46.3</v>
      </c>
      <c r="H302" s="73" t="s">
        <v>95</v>
      </c>
      <c r="I302" s="73">
        <v>3.5</v>
      </c>
      <c r="J302" s="253">
        <v>1</v>
      </c>
      <c r="K302" s="253">
        <v>4.5</v>
      </c>
      <c r="L302" s="253" t="s">
        <v>246</v>
      </c>
    </row>
    <row r="303" spans="3:12">
      <c r="C303" s="253">
        <f t="shared" si="6"/>
        <v>41</v>
      </c>
      <c r="D303" s="253" t="s">
        <v>364</v>
      </c>
      <c r="E303" s="253" t="s">
        <v>1307</v>
      </c>
      <c r="F303" s="253">
        <v>63</v>
      </c>
      <c r="G303" s="253">
        <v>53.7</v>
      </c>
      <c r="H303" s="73" t="s">
        <v>95</v>
      </c>
      <c r="I303" s="73">
        <v>3.5</v>
      </c>
      <c r="J303" s="253">
        <v>1</v>
      </c>
      <c r="K303" s="253">
        <v>4.5</v>
      </c>
      <c r="L303" s="253" t="s">
        <v>246</v>
      </c>
    </row>
    <row r="304" spans="3:12">
      <c r="C304" s="253">
        <f t="shared" si="6"/>
        <v>42</v>
      </c>
      <c r="D304" s="253" t="s">
        <v>364</v>
      </c>
      <c r="E304" s="253" t="s">
        <v>1308</v>
      </c>
      <c r="F304" s="253">
        <v>63</v>
      </c>
      <c r="G304" s="253">
        <v>71.2</v>
      </c>
      <c r="H304" s="73" t="s">
        <v>95</v>
      </c>
      <c r="I304" s="73">
        <v>3.5</v>
      </c>
      <c r="J304" s="253">
        <v>1</v>
      </c>
      <c r="K304" s="253">
        <v>4.5</v>
      </c>
      <c r="L304" s="253" t="s">
        <v>246</v>
      </c>
    </row>
    <row r="305" spans="3:12">
      <c r="C305" s="253">
        <f t="shared" si="6"/>
        <v>43</v>
      </c>
      <c r="D305" s="253" t="s">
        <v>1306</v>
      </c>
      <c r="E305" s="253" t="s">
        <v>1309</v>
      </c>
      <c r="F305" s="253">
        <v>63</v>
      </c>
      <c r="G305" s="253">
        <v>45.2</v>
      </c>
      <c r="H305" s="73" t="s">
        <v>95</v>
      </c>
      <c r="I305" s="73">
        <v>3.5</v>
      </c>
      <c r="J305" s="253">
        <v>1</v>
      </c>
      <c r="K305" s="253">
        <v>4.5</v>
      </c>
      <c r="L305" s="253" t="s">
        <v>246</v>
      </c>
    </row>
    <row r="306" spans="3:12">
      <c r="C306" s="253">
        <f t="shared" si="6"/>
        <v>44</v>
      </c>
      <c r="D306" s="253" t="s">
        <v>1310</v>
      </c>
      <c r="E306" s="253" t="s">
        <v>1309</v>
      </c>
      <c r="F306" s="253">
        <v>63</v>
      </c>
      <c r="G306" s="253">
        <v>40.299999999999997</v>
      </c>
      <c r="H306" s="73" t="s">
        <v>95</v>
      </c>
      <c r="I306" s="73">
        <v>3.5</v>
      </c>
      <c r="J306" s="253">
        <v>1</v>
      </c>
      <c r="K306" s="253">
        <v>4.5</v>
      </c>
      <c r="L306" s="253" t="s">
        <v>246</v>
      </c>
    </row>
    <row r="307" spans="3:12">
      <c r="C307" s="253">
        <f t="shared" si="6"/>
        <v>45</v>
      </c>
      <c r="D307" s="253" t="s">
        <v>1311</v>
      </c>
      <c r="E307" s="253" t="s">
        <v>1312</v>
      </c>
      <c r="F307" s="253">
        <v>63</v>
      </c>
      <c r="G307" s="253">
        <v>28.2</v>
      </c>
      <c r="H307" s="73" t="s">
        <v>95</v>
      </c>
      <c r="I307" s="73">
        <v>3.5</v>
      </c>
      <c r="J307" s="253">
        <v>1</v>
      </c>
      <c r="K307" s="253">
        <v>4.5</v>
      </c>
      <c r="L307" s="253" t="s">
        <v>246</v>
      </c>
    </row>
    <row r="308" spans="3:12">
      <c r="C308" s="253">
        <f t="shared" si="6"/>
        <v>46</v>
      </c>
      <c r="D308" s="253" t="s">
        <v>1313</v>
      </c>
      <c r="E308" s="253" t="s">
        <v>1314</v>
      </c>
      <c r="F308" s="253">
        <v>63</v>
      </c>
      <c r="G308" s="253">
        <v>65.3</v>
      </c>
      <c r="H308" s="73" t="s">
        <v>95</v>
      </c>
      <c r="I308" s="73">
        <v>3.5</v>
      </c>
      <c r="J308" s="253">
        <v>1</v>
      </c>
      <c r="K308" s="253">
        <v>4.5</v>
      </c>
      <c r="L308" s="253" t="s">
        <v>246</v>
      </c>
    </row>
    <row r="309" spans="3:12">
      <c r="C309" s="253">
        <f t="shared" si="6"/>
        <v>47</v>
      </c>
      <c r="D309" s="253" t="s">
        <v>1314</v>
      </c>
      <c r="E309" s="253" t="s">
        <v>1315</v>
      </c>
      <c r="F309" s="253">
        <v>63</v>
      </c>
      <c r="G309" s="253">
        <v>14</v>
      </c>
      <c r="H309" s="73" t="s">
        <v>95</v>
      </c>
      <c r="I309" s="73">
        <v>3.5</v>
      </c>
      <c r="J309" s="253">
        <v>1</v>
      </c>
      <c r="K309" s="253">
        <v>4.5</v>
      </c>
      <c r="L309" s="253" t="s">
        <v>246</v>
      </c>
    </row>
    <row r="310" spans="3:12">
      <c r="C310" s="253">
        <f t="shared" si="6"/>
        <v>48</v>
      </c>
      <c r="D310" s="253" t="s">
        <v>1314</v>
      </c>
      <c r="E310" s="253" t="s">
        <v>1316</v>
      </c>
      <c r="F310" s="253">
        <v>63</v>
      </c>
      <c r="G310" s="253">
        <v>51.2</v>
      </c>
      <c r="H310" s="73" t="s">
        <v>95</v>
      </c>
      <c r="I310" s="73">
        <v>3.5</v>
      </c>
      <c r="J310" s="253">
        <v>1</v>
      </c>
      <c r="K310" s="253">
        <v>4.5</v>
      </c>
      <c r="L310" s="253" t="s">
        <v>246</v>
      </c>
    </row>
    <row r="311" spans="3:12">
      <c r="C311" s="253">
        <f t="shared" si="6"/>
        <v>49</v>
      </c>
      <c r="D311" s="253" t="s">
        <v>1314</v>
      </c>
      <c r="E311" s="253" t="s">
        <v>1315</v>
      </c>
      <c r="F311" s="253">
        <v>63</v>
      </c>
      <c r="G311" s="253">
        <v>23.4</v>
      </c>
      <c r="H311" s="73" t="s">
        <v>95</v>
      </c>
      <c r="I311" s="73">
        <v>3.5</v>
      </c>
      <c r="J311" s="253">
        <v>1</v>
      </c>
      <c r="K311" s="253">
        <v>4.5</v>
      </c>
      <c r="L311" s="253" t="s">
        <v>246</v>
      </c>
    </row>
    <row r="312" spans="3:12">
      <c r="C312" s="253">
        <f t="shared" si="6"/>
        <v>50</v>
      </c>
      <c r="D312" s="253" t="s">
        <v>1317</v>
      </c>
      <c r="E312" s="253" t="s">
        <v>1318</v>
      </c>
      <c r="F312" s="253">
        <v>63</v>
      </c>
      <c r="G312" s="253">
        <v>3.3</v>
      </c>
      <c r="H312" s="73" t="s">
        <v>95</v>
      </c>
      <c r="I312" s="73">
        <v>3.5</v>
      </c>
      <c r="J312" s="253">
        <v>1</v>
      </c>
      <c r="K312" s="253">
        <v>4.5</v>
      </c>
      <c r="L312" s="253" t="s">
        <v>246</v>
      </c>
    </row>
    <row r="313" spans="3:12">
      <c r="C313" s="253">
        <f t="shared" si="6"/>
        <v>51</v>
      </c>
      <c r="D313" s="253" t="s">
        <v>1317</v>
      </c>
      <c r="E313" s="253" t="s">
        <v>1318</v>
      </c>
      <c r="F313" s="253">
        <v>63</v>
      </c>
      <c r="G313" s="253">
        <v>173</v>
      </c>
      <c r="H313" s="73" t="s">
        <v>95</v>
      </c>
      <c r="I313" s="73">
        <v>3.5</v>
      </c>
      <c r="J313" s="253">
        <v>1</v>
      </c>
      <c r="K313" s="253">
        <v>4.5</v>
      </c>
      <c r="L313" s="253" t="s">
        <v>246</v>
      </c>
    </row>
    <row r="314" spans="3:12">
      <c r="C314" s="253">
        <f t="shared" si="6"/>
        <v>52</v>
      </c>
      <c r="D314" s="253" t="s">
        <v>1319</v>
      </c>
      <c r="E314" s="253" t="s">
        <v>1320</v>
      </c>
      <c r="F314" s="253">
        <v>63</v>
      </c>
      <c r="G314" s="253">
        <v>118</v>
      </c>
      <c r="H314" s="73" t="s">
        <v>95</v>
      </c>
      <c r="I314" s="73">
        <v>3.5</v>
      </c>
      <c r="J314" s="253">
        <v>1</v>
      </c>
      <c r="K314" s="253">
        <v>4.5</v>
      </c>
      <c r="L314" s="253" t="s">
        <v>246</v>
      </c>
    </row>
    <row r="315" spans="3:12">
      <c r="C315" s="253">
        <f t="shared" si="6"/>
        <v>53</v>
      </c>
      <c r="D315" s="253" t="s">
        <v>1319</v>
      </c>
      <c r="E315" s="253" t="s">
        <v>1320</v>
      </c>
      <c r="F315" s="253">
        <v>63</v>
      </c>
      <c r="G315" s="253">
        <v>2.5</v>
      </c>
      <c r="H315" s="73" t="s">
        <v>95</v>
      </c>
      <c r="I315" s="73">
        <v>3.5</v>
      </c>
      <c r="J315" s="253">
        <v>1</v>
      </c>
      <c r="K315" s="253">
        <v>4.5</v>
      </c>
      <c r="L315" s="253" t="s">
        <v>246</v>
      </c>
    </row>
    <row r="316" spans="3:12">
      <c r="C316" s="253">
        <f t="shared" si="6"/>
        <v>54</v>
      </c>
      <c r="D316" s="253" t="s">
        <v>1321</v>
      </c>
      <c r="E316" s="253" t="s">
        <v>1322</v>
      </c>
      <c r="F316" s="253">
        <v>63</v>
      </c>
      <c r="G316" s="253">
        <v>55.4</v>
      </c>
      <c r="H316" s="73" t="s">
        <v>95</v>
      </c>
      <c r="I316" s="73">
        <v>3.5</v>
      </c>
      <c r="J316" s="253">
        <v>1</v>
      </c>
      <c r="K316" s="253">
        <v>4.5</v>
      </c>
      <c r="L316" s="253" t="s">
        <v>246</v>
      </c>
    </row>
    <row r="317" spans="3:12">
      <c r="C317" s="253">
        <f t="shared" si="6"/>
        <v>55</v>
      </c>
      <c r="D317" s="253" t="s">
        <v>1323</v>
      </c>
      <c r="E317" s="253" t="s">
        <v>1324</v>
      </c>
      <c r="F317" s="253">
        <v>63</v>
      </c>
      <c r="G317" s="253">
        <v>35.700000000000003</v>
      </c>
      <c r="H317" s="73" t="s">
        <v>95</v>
      </c>
      <c r="I317" s="73">
        <v>3.5</v>
      </c>
      <c r="J317" s="253">
        <v>1</v>
      </c>
      <c r="K317" s="253">
        <v>4.5</v>
      </c>
      <c r="L317" s="253" t="s">
        <v>246</v>
      </c>
    </row>
    <row r="318" spans="3:12">
      <c r="C318" s="253">
        <f t="shared" si="6"/>
        <v>56</v>
      </c>
      <c r="D318" s="253" t="s">
        <v>1325</v>
      </c>
      <c r="E318" s="253" t="s">
        <v>1326</v>
      </c>
      <c r="F318" s="253">
        <v>63</v>
      </c>
      <c r="G318" s="253">
        <v>35.1</v>
      </c>
      <c r="H318" s="73" t="s">
        <v>95</v>
      </c>
      <c r="I318" s="73">
        <v>3.5</v>
      </c>
      <c r="J318" s="253">
        <v>1</v>
      </c>
      <c r="K318" s="253">
        <v>4.5</v>
      </c>
      <c r="L318" s="253" t="s">
        <v>246</v>
      </c>
    </row>
    <row r="319" spans="3:12">
      <c r="C319" s="253">
        <f t="shared" si="6"/>
        <v>57</v>
      </c>
      <c r="D319" s="253" t="s">
        <v>1327</v>
      </c>
      <c r="E319" s="253" t="s">
        <v>1328</v>
      </c>
      <c r="F319" s="253">
        <v>63</v>
      </c>
      <c r="G319" s="253">
        <v>21</v>
      </c>
      <c r="H319" s="73" t="s">
        <v>95</v>
      </c>
      <c r="I319" s="73">
        <v>3.5</v>
      </c>
      <c r="J319" s="253">
        <v>1</v>
      </c>
      <c r="K319" s="253">
        <v>4.5</v>
      </c>
      <c r="L319" s="253" t="s">
        <v>246</v>
      </c>
    </row>
    <row r="320" spans="3:12">
      <c r="C320" s="253">
        <f t="shared" si="6"/>
        <v>58</v>
      </c>
      <c r="D320" s="253" t="s">
        <v>1329</v>
      </c>
      <c r="E320" s="253" t="s">
        <v>1330</v>
      </c>
      <c r="F320" s="253">
        <v>63</v>
      </c>
      <c r="G320" s="253">
        <v>80.5</v>
      </c>
      <c r="H320" s="73" t="s">
        <v>95</v>
      </c>
      <c r="I320" s="73">
        <v>3.5</v>
      </c>
      <c r="J320" s="253">
        <v>1</v>
      </c>
      <c r="K320" s="253">
        <v>4.5</v>
      </c>
      <c r="L320" s="253" t="s">
        <v>246</v>
      </c>
    </row>
    <row r="321" spans="3:12">
      <c r="C321" s="253">
        <f t="shared" si="6"/>
        <v>59</v>
      </c>
      <c r="D321" s="253" t="s">
        <v>1331</v>
      </c>
      <c r="E321" s="253" t="s">
        <v>1332</v>
      </c>
      <c r="F321" s="253">
        <v>63</v>
      </c>
      <c r="G321" s="253">
        <v>68.900000000000006</v>
      </c>
      <c r="H321" s="73" t="s">
        <v>95</v>
      </c>
      <c r="I321" s="73">
        <v>3.5</v>
      </c>
      <c r="J321" s="253">
        <v>1</v>
      </c>
      <c r="K321" s="253">
        <v>4.5</v>
      </c>
      <c r="L321" s="253" t="s">
        <v>246</v>
      </c>
    </row>
    <row r="322" spans="3:12">
      <c r="C322" s="253">
        <f t="shared" si="6"/>
        <v>60</v>
      </c>
      <c r="D322" s="253" t="s">
        <v>1333</v>
      </c>
      <c r="E322" s="253" t="s">
        <v>1247</v>
      </c>
      <c r="F322" s="253">
        <v>63</v>
      </c>
      <c r="G322" s="253">
        <v>21.7</v>
      </c>
      <c r="H322" s="73" t="s">
        <v>95</v>
      </c>
      <c r="I322" s="73">
        <v>3.5</v>
      </c>
      <c r="J322" s="253">
        <v>1</v>
      </c>
      <c r="K322" s="253">
        <v>4.5</v>
      </c>
      <c r="L322" s="253" t="s">
        <v>246</v>
      </c>
    </row>
    <row r="323" spans="3:12">
      <c r="C323" s="253">
        <f t="shared" si="6"/>
        <v>61</v>
      </c>
      <c r="D323" s="253" t="s">
        <v>1247</v>
      </c>
      <c r="E323" s="253" t="s">
        <v>1334</v>
      </c>
      <c r="F323" s="253">
        <v>63</v>
      </c>
      <c r="G323" s="253">
        <v>181</v>
      </c>
      <c r="H323" s="73" t="s">
        <v>95</v>
      </c>
      <c r="I323" s="73">
        <v>3.5</v>
      </c>
      <c r="J323" s="253">
        <v>1</v>
      </c>
      <c r="K323" s="253">
        <v>4.5</v>
      </c>
      <c r="L323" s="253" t="s">
        <v>246</v>
      </c>
    </row>
    <row r="324" spans="3:12" ht="15.75">
      <c r="C324" s="208" t="s">
        <v>1055</v>
      </c>
      <c r="D324" s="208"/>
      <c r="E324" s="208"/>
      <c r="F324" s="208"/>
      <c r="G324" s="284" t="s">
        <v>1056</v>
      </c>
      <c r="H324" s="284"/>
      <c r="I324" s="284"/>
      <c r="J324" s="202"/>
      <c r="K324" s="202" t="s">
        <v>1057</v>
      </c>
      <c r="L324" s="202"/>
    </row>
    <row r="325" spans="3:12" ht="15.75">
      <c r="C325" s="283" t="s">
        <v>1058</v>
      </c>
      <c r="D325" s="283"/>
      <c r="E325" s="283"/>
      <c r="F325" s="283"/>
      <c r="G325" s="284" t="s">
        <v>1058</v>
      </c>
      <c r="H325" s="284"/>
      <c r="I325" s="284"/>
      <c r="J325" s="284"/>
      <c r="K325" s="284" t="s">
        <v>1058</v>
      </c>
      <c r="L325" s="284"/>
    </row>
    <row r="326" spans="3:12" ht="15.75">
      <c r="C326" s="283" t="s">
        <v>1059</v>
      </c>
      <c r="D326" s="283"/>
      <c r="E326" s="283"/>
      <c r="F326" s="283"/>
      <c r="G326" s="284" t="s">
        <v>1059</v>
      </c>
      <c r="H326" s="284"/>
      <c r="I326" s="284"/>
      <c r="J326" s="284"/>
      <c r="K326" s="284" t="s">
        <v>1059</v>
      </c>
      <c r="L326" s="284"/>
    </row>
    <row r="327" spans="3:12" ht="15.75">
      <c r="C327" s="283" t="s">
        <v>1060</v>
      </c>
      <c r="D327" s="283"/>
      <c r="E327" s="283"/>
      <c r="F327" s="283"/>
      <c r="G327" s="284" t="s">
        <v>1060</v>
      </c>
      <c r="H327" s="284"/>
      <c r="I327" s="284"/>
      <c r="J327" s="284"/>
      <c r="K327" s="284" t="s">
        <v>1060</v>
      </c>
      <c r="L327" s="284"/>
    </row>
    <row r="331" spans="3:12" ht="18.75">
      <c r="C331" s="285" t="s">
        <v>1032</v>
      </c>
      <c r="D331" s="285"/>
      <c r="E331" s="285" t="s">
        <v>1033</v>
      </c>
      <c r="F331" s="285"/>
      <c r="G331" s="285"/>
      <c r="H331" s="285"/>
      <c r="I331" s="285"/>
      <c r="J331" s="285"/>
      <c r="K331" s="285"/>
      <c r="L331" s="285"/>
    </row>
    <row r="332" spans="3:12" ht="18.75">
      <c r="C332" s="285" t="s">
        <v>1034</v>
      </c>
      <c r="D332" s="285"/>
      <c r="E332" s="285" t="s">
        <v>1035</v>
      </c>
      <c r="F332" s="285"/>
      <c r="G332" s="285"/>
      <c r="H332" s="285"/>
      <c r="I332" s="285"/>
      <c r="J332" s="285"/>
      <c r="K332" s="285"/>
      <c r="L332" s="285"/>
    </row>
    <row r="333" spans="3:12" ht="18.75">
      <c r="C333" s="285" t="s">
        <v>1036</v>
      </c>
      <c r="D333" s="285"/>
      <c r="E333" s="285" t="s">
        <v>1037</v>
      </c>
      <c r="F333" s="285"/>
      <c r="G333" s="285"/>
      <c r="H333" s="285"/>
      <c r="I333" s="285"/>
      <c r="J333" s="285"/>
      <c r="K333" s="285"/>
      <c r="L333" s="285"/>
    </row>
    <row r="334" spans="3:12" ht="18.75">
      <c r="C334" s="285" t="s">
        <v>1038</v>
      </c>
      <c r="D334" s="285"/>
      <c r="E334" s="285" t="s">
        <v>1039</v>
      </c>
      <c r="F334" s="285"/>
      <c r="G334" s="285"/>
      <c r="H334" s="285"/>
      <c r="I334" s="285"/>
      <c r="J334" s="285"/>
      <c r="K334" s="285"/>
      <c r="L334" s="285"/>
    </row>
    <row r="335" spans="3:12" ht="18.75">
      <c r="C335" s="285" t="s">
        <v>1040</v>
      </c>
      <c r="D335" s="285"/>
      <c r="E335" s="285" t="s">
        <v>1041</v>
      </c>
      <c r="F335" s="285"/>
      <c r="G335" s="285"/>
      <c r="H335" s="285"/>
      <c r="I335" s="285"/>
      <c r="J335" s="285"/>
      <c r="K335" s="285"/>
      <c r="L335" s="285"/>
    </row>
    <row r="336" spans="3:12" ht="18.75">
      <c r="C336" s="285" t="s">
        <v>1042</v>
      </c>
      <c r="D336" s="285"/>
      <c r="E336" s="285" t="s">
        <v>1374</v>
      </c>
      <c r="F336" s="285"/>
      <c r="G336" s="285"/>
      <c r="H336" s="285"/>
      <c r="I336" s="285"/>
      <c r="J336" s="285"/>
      <c r="K336" s="264" t="s">
        <v>1108</v>
      </c>
      <c r="L336" s="264"/>
    </row>
    <row r="337" spans="3:12" ht="45">
      <c r="C337" s="259" t="s">
        <v>1044</v>
      </c>
      <c r="D337" s="259" t="s">
        <v>69</v>
      </c>
      <c r="E337" s="259" t="s">
        <v>70</v>
      </c>
      <c r="F337" s="259" t="s">
        <v>1045</v>
      </c>
      <c r="G337" s="259" t="s">
        <v>1046</v>
      </c>
      <c r="H337" s="259" t="s">
        <v>1047</v>
      </c>
      <c r="I337" s="259" t="s">
        <v>1048</v>
      </c>
      <c r="J337" s="132" t="s">
        <v>1049</v>
      </c>
      <c r="K337" s="133" t="s">
        <v>56</v>
      </c>
      <c r="L337" s="259" t="s">
        <v>1050</v>
      </c>
    </row>
    <row r="338" spans="3:12">
      <c r="C338" s="262">
        <v>1</v>
      </c>
      <c r="D338" s="262" t="s">
        <v>182</v>
      </c>
      <c r="E338" s="262" t="s">
        <v>1613</v>
      </c>
      <c r="F338" s="262">
        <v>250</v>
      </c>
      <c r="G338" s="262">
        <v>35</v>
      </c>
      <c r="H338" s="73" t="s">
        <v>95</v>
      </c>
      <c r="I338" s="73">
        <v>3.5</v>
      </c>
      <c r="J338" s="260">
        <v>1</v>
      </c>
      <c r="K338" s="260">
        <v>4.5</v>
      </c>
      <c r="L338" s="260" t="s">
        <v>246</v>
      </c>
    </row>
    <row r="339" spans="3:12">
      <c r="C339" s="262">
        <f>1+C338</f>
        <v>2</v>
      </c>
      <c r="D339" s="262" t="s">
        <v>1613</v>
      </c>
      <c r="E339" s="262" t="s">
        <v>176</v>
      </c>
      <c r="F339" s="262">
        <v>200</v>
      </c>
      <c r="G339" s="262">
        <f>640-35</f>
        <v>605</v>
      </c>
      <c r="H339" s="73" t="s">
        <v>95</v>
      </c>
      <c r="I339" s="73">
        <v>3.5</v>
      </c>
      <c r="J339" s="260">
        <v>1</v>
      </c>
      <c r="K339" s="260">
        <v>4.5</v>
      </c>
      <c r="L339" s="260" t="s">
        <v>246</v>
      </c>
    </row>
    <row r="340" spans="3:12">
      <c r="C340" s="262">
        <f t="shared" ref="C340:C347" si="7">1+C339</f>
        <v>3</v>
      </c>
      <c r="D340" s="262" t="s">
        <v>1613</v>
      </c>
      <c r="E340" s="262" t="s">
        <v>177</v>
      </c>
      <c r="F340" s="262">
        <v>200</v>
      </c>
      <c r="G340" s="262">
        <v>26</v>
      </c>
      <c r="H340" s="73" t="s">
        <v>95</v>
      </c>
      <c r="I340" s="73">
        <v>3.5</v>
      </c>
      <c r="J340" s="260">
        <v>1</v>
      </c>
      <c r="K340" s="260">
        <v>4.5</v>
      </c>
      <c r="L340" s="260" t="s">
        <v>246</v>
      </c>
    </row>
    <row r="341" spans="3:12">
      <c r="C341" s="262">
        <f t="shared" si="7"/>
        <v>4</v>
      </c>
      <c r="D341" s="262" t="s">
        <v>177</v>
      </c>
      <c r="E341" s="262" t="s">
        <v>249</v>
      </c>
      <c r="F341" s="262">
        <v>200</v>
      </c>
      <c r="G341" s="262">
        <v>106</v>
      </c>
      <c r="H341" s="73" t="s">
        <v>95</v>
      </c>
      <c r="I341" s="73">
        <v>3.5</v>
      </c>
      <c r="J341" s="260">
        <v>1</v>
      </c>
      <c r="K341" s="260">
        <v>4.5</v>
      </c>
      <c r="L341" s="260" t="s">
        <v>246</v>
      </c>
    </row>
    <row r="342" spans="3:12">
      <c r="C342" s="262">
        <f t="shared" si="7"/>
        <v>5</v>
      </c>
      <c r="D342" s="262" t="s">
        <v>1482</v>
      </c>
      <c r="E342" s="262" t="s">
        <v>1614</v>
      </c>
      <c r="F342" s="262">
        <v>63</v>
      </c>
      <c r="G342" s="262">
        <v>219</v>
      </c>
      <c r="H342" s="73" t="s">
        <v>95</v>
      </c>
      <c r="I342" s="73">
        <v>3.5</v>
      </c>
      <c r="J342" s="260">
        <v>1</v>
      </c>
      <c r="K342" s="260">
        <v>4.5</v>
      </c>
      <c r="L342" s="260" t="s">
        <v>246</v>
      </c>
    </row>
    <row r="343" spans="3:12">
      <c r="C343" s="262">
        <f t="shared" si="7"/>
        <v>6</v>
      </c>
      <c r="D343" s="262" t="s">
        <v>850</v>
      </c>
      <c r="E343" s="262" t="s">
        <v>931</v>
      </c>
      <c r="F343" s="262">
        <v>63</v>
      </c>
      <c r="G343" s="262">
        <v>525</v>
      </c>
      <c r="H343" s="73" t="s">
        <v>95</v>
      </c>
      <c r="I343" s="73">
        <v>3.5</v>
      </c>
      <c r="J343" s="260">
        <v>1</v>
      </c>
      <c r="K343" s="260">
        <v>4.5</v>
      </c>
      <c r="L343" s="260" t="s">
        <v>246</v>
      </c>
    </row>
    <row r="344" spans="3:12">
      <c r="C344" s="262">
        <f t="shared" si="7"/>
        <v>7</v>
      </c>
      <c r="D344" s="262" t="s">
        <v>253</v>
      </c>
      <c r="E344" s="262" t="s">
        <v>911</v>
      </c>
      <c r="F344" s="262">
        <v>63</v>
      </c>
      <c r="G344" s="262">
        <v>325.39999999999998</v>
      </c>
      <c r="H344" s="73" t="s">
        <v>95</v>
      </c>
      <c r="I344" s="73">
        <v>3.5</v>
      </c>
      <c r="J344" s="260">
        <v>1</v>
      </c>
      <c r="K344" s="260">
        <v>4.5</v>
      </c>
      <c r="L344" s="260" t="s">
        <v>246</v>
      </c>
    </row>
    <row r="345" spans="3:12">
      <c r="C345" s="262">
        <f t="shared" si="7"/>
        <v>8</v>
      </c>
      <c r="D345" s="262" t="s">
        <v>255</v>
      </c>
      <c r="E345" s="262" t="s">
        <v>170</v>
      </c>
      <c r="F345" s="262">
        <v>63</v>
      </c>
      <c r="G345" s="262">
        <v>300</v>
      </c>
      <c r="H345" s="73" t="s">
        <v>95</v>
      </c>
      <c r="I345" s="73">
        <v>3.5</v>
      </c>
      <c r="J345" s="260">
        <v>1</v>
      </c>
      <c r="K345" s="260">
        <v>4.5</v>
      </c>
      <c r="L345" s="260" t="s">
        <v>246</v>
      </c>
    </row>
    <row r="346" spans="3:12">
      <c r="C346" s="262">
        <f t="shared" si="7"/>
        <v>9</v>
      </c>
      <c r="D346" s="262" t="s">
        <v>465</v>
      </c>
      <c r="E346" s="262" t="s">
        <v>1615</v>
      </c>
      <c r="F346" s="262">
        <v>63</v>
      </c>
      <c r="G346" s="262">
        <v>156.19999999999999</v>
      </c>
      <c r="H346" s="73" t="s">
        <v>95</v>
      </c>
      <c r="I346" s="73">
        <v>3.5</v>
      </c>
      <c r="J346" s="260">
        <v>1</v>
      </c>
      <c r="K346" s="260">
        <v>4.5</v>
      </c>
      <c r="L346" s="260" t="s">
        <v>246</v>
      </c>
    </row>
    <row r="347" spans="3:12">
      <c r="C347" s="262">
        <f t="shared" si="7"/>
        <v>10</v>
      </c>
      <c r="D347" s="262" t="s">
        <v>226</v>
      </c>
      <c r="E347" s="262" t="s">
        <v>1616</v>
      </c>
      <c r="F347" s="262">
        <v>63</v>
      </c>
      <c r="G347" s="262">
        <v>205.3</v>
      </c>
      <c r="H347" s="73" t="s">
        <v>95</v>
      </c>
      <c r="I347" s="73">
        <v>3.5</v>
      </c>
      <c r="J347" s="260">
        <v>1</v>
      </c>
      <c r="K347" s="260">
        <v>4.5</v>
      </c>
      <c r="L347" s="260" t="s">
        <v>246</v>
      </c>
    </row>
    <row r="348" spans="3:12" ht="15.75">
      <c r="C348" s="208" t="s">
        <v>1055</v>
      </c>
      <c r="D348" s="208"/>
      <c r="E348" s="208"/>
      <c r="F348" s="208"/>
      <c r="G348" s="284" t="s">
        <v>1056</v>
      </c>
      <c r="H348" s="284"/>
      <c r="I348" s="284"/>
      <c r="J348" s="262"/>
      <c r="K348" s="262" t="s">
        <v>1057</v>
      </c>
      <c r="L348" s="262"/>
    </row>
    <row r="349" spans="3:12" ht="15.75">
      <c r="C349" s="283" t="s">
        <v>1058</v>
      </c>
      <c r="D349" s="283"/>
      <c r="E349" s="283"/>
      <c r="F349" s="283"/>
      <c r="G349" s="284" t="s">
        <v>1058</v>
      </c>
      <c r="H349" s="284"/>
      <c r="I349" s="284"/>
      <c r="J349" s="284"/>
      <c r="K349" s="284" t="s">
        <v>1058</v>
      </c>
      <c r="L349" s="284"/>
    </row>
    <row r="350" spans="3:12" ht="15.75">
      <c r="C350" s="283" t="s">
        <v>1059</v>
      </c>
      <c r="D350" s="283"/>
      <c r="E350" s="283"/>
      <c r="F350" s="283"/>
      <c r="G350" s="284" t="s">
        <v>1059</v>
      </c>
      <c r="H350" s="284"/>
      <c r="I350" s="284"/>
      <c r="J350" s="284"/>
      <c r="K350" s="284" t="s">
        <v>1059</v>
      </c>
      <c r="L350" s="284"/>
    </row>
    <row r="351" spans="3:12" ht="15.75">
      <c r="C351" s="283" t="s">
        <v>1060</v>
      </c>
      <c r="D351" s="283"/>
      <c r="E351" s="283"/>
      <c r="F351" s="283"/>
      <c r="G351" s="284" t="s">
        <v>1060</v>
      </c>
      <c r="H351" s="284"/>
      <c r="I351" s="284"/>
      <c r="J351" s="284"/>
      <c r="K351" s="284" t="s">
        <v>1060</v>
      </c>
      <c r="L351" s="284"/>
    </row>
  </sheetData>
  <mergeCells count="154">
    <mergeCell ref="C351:F351"/>
    <mergeCell ref="G351:J351"/>
    <mergeCell ref="K351:L351"/>
    <mergeCell ref="C336:D336"/>
    <mergeCell ref="E336:J336"/>
    <mergeCell ref="G348:I348"/>
    <mergeCell ref="C349:F349"/>
    <mergeCell ref="G349:J349"/>
    <mergeCell ref="K349:L349"/>
    <mergeCell ref="C350:F350"/>
    <mergeCell ref="G350:J350"/>
    <mergeCell ref="K350:L350"/>
    <mergeCell ref="C331:D331"/>
    <mergeCell ref="E331:L331"/>
    <mergeCell ref="C332:D332"/>
    <mergeCell ref="E332:L332"/>
    <mergeCell ref="C333:D333"/>
    <mergeCell ref="E333:L333"/>
    <mergeCell ref="C334:D334"/>
    <mergeCell ref="E334:L334"/>
    <mergeCell ref="C335:D335"/>
    <mergeCell ref="E335:L335"/>
    <mergeCell ref="C259:D259"/>
    <mergeCell ref="E259:L259"/>
    <mergeCell ref="C260:D260"/>
    <mergeCell ref="E260:L260"/>
    <mergeCell ref="C261:D261"/>
    <mergeCell ref="E261:J261"/>
    <mergeCell ref="C256:D256"/>
    <mergeCell ref="E256:L256"/>
    <mergeCell ref="C257:D257"/>
    <mergeCell ref="E257:L257"/>
    <mergeCell ref="C258:D258"/>
    <mergeCell ref="E258:L258"/>
    <mergeCell ref="C201:F201"/>
    <mergeCell ref="G201:J201"/>
    <mergeCell ref="K201:L201"/>
    <mergeCell ref="C207:D207"/>
    <mergeCell ref="E207:L207"/>
    <mergeCell ref="C208:D208"/>
    <mergeCell ref="E208:L208"/>
    <mergeCell ref="C209:D209"/>
    <mergeCell ref="E209:J209"/>
    <mergeCell ref="C204:D204"/>
    <mergeCell ref="E204:L204"/>
    <mergeCell ref="C205:D205"/>
    <mergeCell ref="E205:L205"/>
    <mergeCell ref="C206:D206"/>
    <mergeCell ref="E206:L206"/>
    <mergeCell ref="C151:D151"/>
    <mergeCell ref="E151:J151"/>
    <mergeCell ref="G198:I198"/>
    <mergeCell ref="C199:F199"/>
    <mergeCell ref="G199:J199"/>
    <mergeCell ref="K199:L199"/>
    <mergeCell ref="C200:F200"/>
    <mergeCell ref="G200:J200"/>
    <mergeCell ref="K200:L200"/>
    <mergeCell ref="C146:D146"/>
    <mergeCell ref="E146:L146"/>
    <mergeCell ref="C147:D147"/>
    <mergeCell ref="E147:L147"/>
    <mergeCell ref="C148:D148"/>
    <mergeCell ref="E148:L148"/>
    <mergeCell ref="C149:D149"/>
    <mergeCell ref="E149:L149"/>
    <mergeCell ref="C150:D150"/>
    <mergeCell ref="E150:L150"/>
    <mergeCell ref="C102:F102"/>
    <mergeCell ref="G102:J102"/>
    <mergeCell ref="K102:L102"/>
    <mergeCell ref="C107:D107"/>
    <mergeCell ref="E107:L107"/>
    <mergeCell ref="C108:D108"/>
    <mergeCell ref="E108:L108"/>
    <mergeCell ref="C109:D109"/>
    <mergeCell ref="E109:J109"/>
    <mergeCell ref="C104:D104"/>
    <mergeCell ref="E104:L104"/>
    <mergeCell ref="C105:D105"/>
    <mergeCell ref="E105:L105"/>
    <mergeCell ref="C106:D106"/>
    <mergeCell ref="E106:L106"/>
    <mergeCell ref="C61:D61"/>
    <mergeCell ref="E61:J61"/>
    <mergeCell ref="G99:I99"/>
    <mergeCell ref="C100:F100"/>
    <mergeCell ref="G100:J100"/>
    <mergeCell ref="K100:L100"/>
    <mergeCell ref="C101:F101"/>
    <mergeCell ref="G101:J101"/>
    <mergeCell ref="K101:L101"/>
    <mergeCell ref="C56:D56"/>
    <mergeCell ref="E56:L56"/>
    <mergeCell ref="C57:D57"/>
    <mergeCell ref="E57:L57"/>
    <mergeCell ref="C58:D58"/>
    <mergeCell ref="E58:L58"/>
    <mergeCell ref="C59:D59"/>
    <mergeCell ref="E59:L59"/>
    <mergeCell ref="C60:D60"/>
    <mergeCell ref="E60:L60"/>
    <mergeCell ref="C5:D5"/>
    <mergeCell ref="E5:L5"/>
    <mergeCell ref="C6:D6"/>
    <mergeCell ref="E6:L6"/>
    <mergeCell ref="C7:D7"/>
    <mergeCell ref="E7:J7"/>
    <mergeCell ref="C2:D2"/>
    <mergeCell ref="E2:L2"/>
    <mergeCell ref="C3:D3"/>
    <mergeCell ref="E3:L3"/>
    <mergeCell ref="C4:D4"/>
    <mergeCell ref="E4:L4"/>
    <mergeCell ref="G51:I51"/>
    <mergeCell ref="C52:F52"/>
    <mergeCell ref="G52:J52"/>
    <mergeCell ref="K52:L52"/>
    <mergeCell ref="C53:F53"/>
    <mergeCell ref="G53:J53"/>
    <mergeCell ref="K53:L53"/>
    <mergeCell ref="C54:F54"/>
    <mergeCell ref="G54:J54"/>
    <mergeCell ref="K54:L54"/>
    <mergeCell ref="G141:I141"/>
    <mergeCell ref="C142:F142"/>
    <mergeCell ref="G142:J142"/>
    <mergeCell ref="K142:L142"/>
    <mergeCell ref="C143:F143"/>
    <mergeCell ref="G143:J143"/>
    <mergeCell ref="K143:L143"/>
    <mergeCell ref="C144:F144"/>
    <mergeCell ref="G144:J144"/>
    <mergeCell ref="K144:L144"/>
    <mergeCell ref="G251:I251"/>
    <mergeCell ref="C252:F252"/>
    <mergeCell ref="G252:J252"/>
    <mergeCell ref="K252:L252"/>
    <mergeCell ref="C253:F253"/>
    <mergeCell ref="G253:J253"/>
    <mergeCell ref="K253:L253"/>
    <mergeCell ref="C254:F254"/>
    <mergeCell ref="G254:J254"/>
    <mergeCell ref="K254:L254"/>
    <mergeCell ref="G324:I324"/>
    <mergeCell ref="C325:F325"/>
    <mergeCell ref="G325:J325"/>
    <mergeCell ref="K325:L325"/>
    <mergeCell ref="C326:F326"/>
    <mergeCell ref="G326:J326"/>
    <mergeCell ref="K326:L326"/>
    <mergeCell ref="C327:F327"/>
    <mergeCell ref="G327:J327"/>
    <mergeCell ref="K327:L32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S233"/>
  <sheetViews>
    <sheetView tabSelected="1" topLeftCell="A43" workbookViewId="0">
      <selection activeCell="C230" sqref="C230:L233"/>
    </sheetView>
  </sheetViews>
  <sheetFormatPr defaultRowHeight="15"/>
  <cols>
    <col min="4" max="4" width="13" customWidth="1"/>
    <col min="5" max="5" width="10.85546875" customWidth="1"/>
    <col min="6" max="6" width="11.7109375" customWidth="1"/>
    <col min="7" max="7" width="14.85546875" customWidth="1"/>
    <col min="8" max="8" width="19.7109375" customWidth="1"/>
    <col min="9" max="9" width="18.7109375" customWidth="1"/>
    <col min="10" max="10" width="18.42578125" customWidth="1"/>
    <col min="11" max="11" width="15.28515625" customWidth="1"/>
    <col min="12" max="12" width="14.140625" customWidth="1"/>
  </cols>
  <sheetData>
    <row r="2" spans="3:12" ht="18.75">
      <c r="C2" s="285" t="s">
        <v>1032</v>
      </c>
      <c r="D2" s="285"/>
      <c r="E2" s="285" t="s">
        <v>1033</v>
      </c>
      <c r="F2" s="285"/>
      <c r="G2" s="285"/>
      <c r="H2" s="285"/>
      <c r="I2" s="285"/>
      <c r="J2" s="285"/>
      <c r="K2" s="285"/>
      <c r="L2" s="285"/>
    </row>
    <row r="3" spans="3:12" ht="18.75">
      <c r="C3" s="285" t="s">
        <v>1034</v>
      </c>
      <c r="D3" s="285"/>
      <c r="E3" s="285" t="s">
        <v>1035</v>
      </c>
      <c r="F3" s="285"/>
      <c r="G3" s="285"/>
      <c r="H3" s="285"/>
      <c r="I3" s="285"/>
      <c r="J3" s="285"/>
      <c r="K3" s="285"/>
      <c r="L3" s="285"/>
    </row>
    <row r="4" spans="3:12" ht="18.75">
      <c r="C4" s="285" t="s">
        <v>1036</v>
      </c>
      <c r="D4" s="285"/>
      <c r="E4" s="285" t="s">
        <v>1037</v>
      </c>
      <c r="F4" s="285"/>
      <c r="G4" s="285"/>
      <c r="H4" s="285"/>
      <c r="I4" s="285"/>
      <c r="J4" s="285"/>
      <c r="K4" s="285"/>
      <c r="L4" s="285"/>
    </row>
    <row r="5" spans="3:12" ht="18.75">
      <c r="C5" s="285" t="s">
        <v>1038</v>
      </c>
      <c r="D5" s="285"/>
      <c r="E5" s="285" t="s">
        <v>1039</v>
      </c>
      <c r="F5" s="285"/>
      <c r="G5" s="285"/>
      <c r="H5" s="285"/>
      <c r="I5" s="285"/>
      <c r="J5" s="285"/>
      <c r="K5" s="285"/>
      <c r="L5" s="285"/>
    </row>
    <row r="6" spans="3:12" ht="18.75">
      <c r="C6" s="285" t="s">
        <v>1040</v>
      </c>
      <c r="D6" s="285"/>
      <c r="E6" s="285" t="s">
        <v>1041</v>
      </c>
      <c r="F6" s="285"/>
      <c r="G6" s="285"/>
      <c r="H6" s="285"/>
      <c r="I6" s="285"/>
      <c r="J6" s="285"/>
      <c r="K6" s="285"/>
      <c r="L6" s="285"/>
    </row>
    <row r="7" spans="3:12" ht="18.75">
      <c r="C7" s="285" t="s">
        <v>1042</v>
      </c>
      <c r="D7" s="285"/>
      <c r="E7" s="285" t="s">
        <v>1375</v>
      </c>
      <c r="F7" s="285"/>
      <c r="G7" s="285"/>
      <c r="H7" s="285"/>
      <c r="I7" s="285"/>
      <c r="J7" s="285"/>
      <c r="K7" s="187" t="s">
        <v>1108</v>
      </c>
      <c r="L7" s="187"/>
    </row>
    <row r="8" spans="3:12" ht="30">
      <c r="C8" s="183" t="s">
        <v>1044</v>
      </c>
      <c r="D8" s="183" t="s">
        <v>69</v>
      </c>
      <c r="E8" s="183" t="s">
        <v>70</v>
      </c>
      <c r="F8" s="183" t="s">
        <v>1045</v>
      </c>
      <c r="G8" s="183" t="s">
        <v>1046</v>
      </c>
      <c r="H8" s="183" t="s">
        <v>1047</v>
      </c>
      <c r="I8" s="183" t="s">
        <v>1048</v>
      </c>
      <c r="J8" s="132" t="s">
        <v>1049</v>
      </c>
      <c r="K8" s="133" t="s">
        <v>56</v>
      </c>
      <c r="L8" s="183" t="s">
        <v>1050</v>
      </c>
    </row>
    <row r="9" spans="3:12">
      <c r="C9" s="186">
        <v>1</v>
      </c>
      <c r="D9" s="186" t="s">
        <v>159</v>
      </c>
      <c r="E9" s="186" t="s">
        <v>100</v>
      </c>
      <c r="F9" s="186">
        <v>110</v>
      </c>
      <c r="G9" s="186">
        <v>384.4</v>
      </c>
      <c r="H9" s="186">
        <v>6</v>
      </c>
      <c r="I9" s="186">
        <v>3</v>
      </c>
      <c r="J9" s="186">
        <v>1</v>
      </c>
      <c r="K9" s="186">
        <v>4</v>
      </c>
      <c r="L9" s="186" t="s">
        <v>1053</v>
      </c>
    </row>
    <row r="10" spans="3:12">
      <c r="C10" s="186">
        <f>1+C9</f>
        <v>2</v>
      </c>
      <c r="D10" s="186" t="s">
        <v>100</v>
      </c>
      <c r="E10" s="186" t="s">
        <v>407</v>
      </c>
      <c r="F10" s="186">
        <v>63</v>
      </c>
      <c r="G10" s="186">
        <v>97.9</v>
      </c>
      <c r="H10" s="186">
        <v>6</v>
      </c>
      <c r="I10" s="186">
        <v>3</v>
      </c>
      <c r="J10" s="186">
        <v>1</v>
      </c>
      <c r="K10" s="186">
        <v>4</v>
      </c>
      <c r="L10" s="186" t="s">
        <v>1053</v>
      </c>
    </row>
    <row r="11" spans="3:12">
      <c r="C11" s="186">
        <f t="shared" ref="C11:C45" si="0">1+C10</f>
        <v>3</v>
      </c>
      <c r="D11" s="186" t="s">
        <v>407</v>
      </c>
      <c r="E11" s="186" t="s">
        <v>162</v>
      </c>
      <c r="F11" s="186">
        <v>63</v>
      </c>
      <c r="G11" s="186">
        <v>3.1</v>
      </c>
      <c r="H11" s="186">
        <v>6</v>
      </c>
      <c r="I11" s="186">
        <v>3</v>
      </c>
      <c r="J11" s="186">
        <v>1</v>
      </c>
      <c r="K11" s="186">
        <v>4</v>
      </c>
      <c r="L11" s="186" t="s">
        <v>1053</v>
      </c>
    </row>
    <row r="12" spans="3:12">
      <c r="C12" s="186">
        <f t="shared" si="0"/>
        <v>4</v>
      </c>
      <c r="D12" s="186" t="s">
        <v>407</v>
      </c>
      <c r="E12" s="186" t="s">
        <v>162</v>
      </c>
      <c r="F12" s="186">
        <v>63</v>
      </c>
      <c r="G12" s="186">
        <v>26.2</v>
      </c>
      <c r="H12" s="186">
        <v>6</v>
      </c>
      <c r="I12" s="186">
        <v>3</v>
      </c>
      <c r="J12" s="186">
        <v>1</v>
      </c>
      <c r="K12" s="186">
        <v>4</v>
      </c>
      <c r="L12" s="186" t="s">
        <v>1053</v>
      </c>
    </row>
    <row r="13" spans="3:12">
      <c r="C13" s="186">
        <f t="shared" si="0"/>
        <v>5</v>
      </c>
      <c r="D13" s="186" t="s">
        <v>161</v>
      </c>
      <c r="E13" s="186" t="s">
        <v>325</v>
      </c>
      <c r="F13" s="186">
        <v>63</v>
      </c>
      <c r="G13" s="186">
        <v>113.4</v>
      </c>
      <c r="H13" s="186">
        <v>6</v>
      </c>
      <c r="I13" s="186">
        <v>3</v>
      </c>
      <c r="J13" s="186">
        <v>1</v>
      </c>
      <c r="K13" s="186">
        <v>4</v>
      </c>
      <c r="L13" s="186" t="s">
        <v>1053</v>
      </c>
    </row>
    <row r="14" spans="3:12">
      <c r="C14" s="186">
        <f t="shared" si="0"/>
        <v>6</v>
      </c>
      <c r="D14" s="186" t="s">
        <v>325</v>
      </c>
      <c r="E14" s="186" t="s">
        <v>100</v>
      </c>
      <c r="F14" s="186">
        <v>63</v>
      </c>
      <c r="G14" s="186">
        <v>6.6</v>
      </c>
      <c r="H14" s="186">
        <v>6</v>
      </c>
      <c r="I14" s="186">
        <v>3</v>
      </c>
      <c r="J14" s="186">
        <v>1</v>
      </c>
      <c r="K14" s="186">
        <v>4</v>
      </c>
      <c r="L14" s="186" t="s">
        <v>1053</v>
      </c>
    </row>
    <row r="15" spans="3:12">
      <c r="C15" s="186">
        <f t="shared" si="0"/>
        <v>7</v>
      </c>
      <c r="D15" s="186" t="s">
        <v>325</v>
      </c>
      <c r="E15" s="186" t="s">
        <v>100</v>
      </c>
      <c r="F15" s="186">
        <v>63</v>
      </c>
      <c r="G15" s="186">
        <v>8.6</v>
      </c>
      <c r="H15" s="186">
        <v>6</v>
      </c>
      <c r="I15" s="186">
        <v>3</v>
      </c>
      <c r="J15" s="186">
        <v>1</v>
      </c>
      <c r="K15" s="186">
        <v>4</v>
      </c>
      <c r="L15" s="186" t="s">
        <v>1053</v>
      </c>
    </row>
    <row r="16" spans="3:12">
      <c r="C16" s="186">
        <f t="shared" si="0"/>
        <v>8</v>
      </c>
      <c r="D16" s="186" t="s">
        <v>325</v>
      </c>
      <c r="E16" s="186" t="s">
        <v>100</v>
      </c>
      <c r="F16" s="186">
        <v>63</v>
      </c>
      <c r="G16" s="186">
        <v>110.9</v>
      </c>
      <c r="H16" s="186">
        <v>6</v>
      </c>
      <c r="I16" s="186">
        <v>3</v>
      </c>
      <c r="J16" s="186">
        <v>1</v>
      </c>
      <c r="K16" s="186">
        <v>4</v>
      </c>
      <c r="L16" s="186" t="s">
        <v>1053</v>
      </c>
    </row>
    <row r="17" spans="3:12">
      <c r="C17" s="186">
        <f t="shared" si="0"/>
        <v>9</v>
      </c>
      <c r="D17" s="186" t="s">
        <v>325</v>
      </c>
      <c r="E17" s="186" t="s">
        <v>428</v>
      </c>
      <c r="F17" s="186">
        <v>63</v>
      </c>
      <c r="G17" s="186">
        <v>206.4</v>
      </c>
      <c r="H17" s="186">
        <v>6</v>
      </c>
      <c r="I17" s="186">
        <v>3</v>
      </c>
      <c r="J17" s="186">
        <v>1</v>
      </c>
      <c r="K17" s="186">
        <v>4</v>
      </c>
      <c r="L17" s="186" t="s">
        <v>1053</v>
      </c>
    </row>
    <row r="18" spans="3:12">
      <c r="C18" s="186">
        <f t="shared" si="0"/>
        <v>10</v>
      </c>
      <c r="D18" s="186" t="s">
        <v>325</v>
      </c>
      <c r="E18" s="186" t="s">
        <v>299</v>
      </c>
      <c r="F18" s="186">
        <v>63</v>
      </c>
      <c r="G18" s="186">
        <v>442.4</v>
      </c>
      <c r="H18" s="186">
        <v>6</v>
      </c>
      <c r="I18" s="186">
        <v>3</v>
      </c>
      <c r="J18" s="186">
        <v>1</v>
      </c>
      <c r="K18" s="186">
        <v>4</v>
      </c>
      <c r="L18" s="186" t="s">
        <v>1053</v>
      </c>
    </row>
    <row r="19" spans="3:12">
      <c r="C19" s="186">
        <f t="shared" si="0"/>
        <v>11</v>
      </c>
      <c r="D19" s="186" t="s">
        <v>299</v>
      </c>
      <c r="E19" s="186" t="s">
        <v>115</v>
      </c>
      <c r="F19" s="186">
        <v>63</v>
      </c>
      <c r="G19" s="186">
        <v>43</v>
      </c>
      <c r="H19" s="186">
        <v>6</v>
      </c>
      <c r="I19" s="186">
        <v>3</v>
      </c>
      <c r="J19" s="186">
        <v>1</v>
      </c>
      <c r="K19" s="186">
        <v>4</v>
      </c>
      <c r="L19" s="186" t="s">
        <v>1053</v>
      </c>
    </row>
    <row r="20" spans="3:12">
      <c r="C20" s="186">
        <f t="shared" si="0"/>
        <v>12</v>
      </c>
      <c r="D20" s="186" t="s">
        <v>299</v>
      </c>
      <c r="E20" s="186" t="s">
        <v>269</v>
      </c>
      <c r="F20" s="186">
        <v>63</v>
      </c>
      <c r="G20" s="186">
        <v>76.5</v>
      </c>
      <c r="H20" s="186">
        <v>6</v>
      </c>
      <c r="I20" s="186">
        <v>3</v>
      </c>
      <c r="J20" s="186">
        <v>1</v>
      </c>
      <c r="K20" s="186">
        <v>4</v>
      </c>
      <c r="L20" s="186" t="s">
        <v>1053</v>
      </c>
    </row>
    <row r="21" spans="3:12">
      <c r="C21" s="186">
        <f t="shared" si="0"/>
        <v>13</v>
      </c>
      <c r="D21" s="186" t="s">
        <v>299</v>
      </c>
      <c r="E21" s="186" t="s">
        <v>269</v>
      </c>
      <c r="F21" s="186">
        <v>63</v>
      </c>
      <c r="G21" s="186">
        <v>3.8</v>
      </c>
      <c r="H21" s="186">
        <v>6</v>
      </c>
      <c r="I21" s="186">
        <v>3</v>
      </c>
      <c r="J21" s="186">
        <v>1</v>
      </c>
      <c r="K21" s="186">
        <v>4</v>
      </c>
      <c r="L21" s="186" t="s">
        <v>1053</v>
      </c>
    </row>
    <row r="22" spans="3:12">
      <c r="C22" s="186">
        <f t="shared" si="0"/>
        <v>14</v>
      </c>
      <c r="D22" s="186" t="s">
        <v>269</v>
      </c>
      <c r="E22" s="186" t="s">
        <v>326</v>
      </c>
      <c r="F22" s="186">
        <v>63</v>
      </c>
      <c r="G22" s="186">
        <v>5.8</v>
      </c>
      <c r="H22" s="186">
        <v>6</v>
      </c>
      <c r="I22" s="186">
        <v>3</v>
      </c>
      <c r="J22" s="186">
        <v>1</v>
      </c>
      <c r="K22" s="186">
        <v>4</v>
      </c>
      <c r="L22" s="186" t="s">
        <v>1053</v>
      </c>
    </row>
    <row r="23" spans="3:12">
      <c r="C23" s="186">
        <f t="shared" si="0"/>
        <v>15</v>
      </c>
      <c r="D23" s="186" t="s">
        <v>269</v>
      </c>
      <c r="E23" s="186" t="s">
        <v>326</v>
      </c>
      <c r="F23" s="186">
        <v>63</v>
      </c>
      <c r="G23" s="186">
        <v>137.30000000000001</v>
      </c>
      <c r="H23" s="186">
        <v>6</v>
      </c>
      <c r="I23" s="186">
        <v>3</v>
      </c>
      <c r="J23" s="186">
        <v>1</v>
      </c>
      <c r="K23" s="186">
        <v>4</v>
      </c>
      <c r="L23" s="186" t="s">
        <v>1053</v>
      </c>
    </row>
    <row r="24" spans="3:12">
      <c r="C24" s="186">
        <f t="shared" si="0"/>
        <v>16</v>
      </c>
      <c r="D24" s="186" t="s">
        <v>269</v>
      </c>
      <c r="E24" s="186" t="s">
        <v>326</v>
      </c>
      <c r="F24" s="186">
        <v>63</v>
      </c>
      <c r="G24" s="186">
        <v>5.9</v>
      </c>
      <c r="H24" s="186">
        <v>6</v>
      </c>
      <c r="I24" s="186">
        <v>3</v>
      </c>
      <c r="J24" s="186">
        <v>1</v>
      </c>
      <c r="K24" s="186">
        <v>4</v>
      </c>
      <c r="L24" s="186" t="s">
        <v>1053</v>
      </c>
    </row>
    <row r="25" spans="3:12">
      <c r="C25" s="186">
        <f t="shared" si="0"/>
        <v>17</v>
      </c>
      <c r="D25" s="186" t="s">
        <v>269</v>
      </c>
      <c r="E25" s="186" t="s">
        <v>326</v>
      </c>
      <c r="F25" s="186">
        <v>63</v>
      </c>
      <c r="G25" s="186">
        <v>34.799999999999997</v>
      </c>
      <c r="H25" s="186">
        <v>6</v>
      </c>
      <c r="I25" s="186">
        <v>3</v>
      </c>
      <c r="J25" s="186">
        <v>1</v>
      </c>
      <c r="K25" s="186">
        <v>4</v>
      </c>
      <c r="L25" s="186" t="s">
        <v>1053</v>
      </c>
    </row>
    <row r="26" spans="3:12">
      <c r="C26" s="186">
        <f t="shared" si="0"/>
        <v>18</v>
      </c>
      <c r="D26" s="186" t="s">
        <v>269</v>
      </c>
      <c r="E26" s="186" t="s">
        <v>301</v>
      </c>
      <c r="F26" s="186">
        <v>63</v>
      </c>
      <c r="G26" s="186">
        <v>255.3</v>
      </c>
      <c r="H26" s="186">
        <v>6</v>
      </c>
      <c r="I26" s="186">
        <v>3</v>
      </c>
      <c r="J26" s="186">
        <v>1</v>
      </c>
      <c r="K26" s="186">
        <v>4</v>
      </c>
      <c r="L26" s="186" t="s">
        <v>1053</v>
      </c>
    </row>
    <row r="27" spans="3:12">
      <c r="C27" s="186">
        <f t="shared" si="0"/>
        <v>19</v>
      </c>
      <c r="D27" s="186" t="s">
        <v>407</v>
      </c>
      <c r="E27" s="186" t="s">
        <v>300</v>
      </c>
      <c r="F27" s="186">
        <v>63</v>
      </c>
      <c r="G27" s="186">
        <v>287.10000000000002</v>
      </c>
      <c r="H27" s="186">
        <v>6</v>
      </c>
      <c r="I27" s="186">
        <v>3</v>
      </c>
      <c r="J27" s="186">
        <v>1</v>
      </c>
      <c r="K27" s="186">
        <v>4</v>
      </c>
      <c r="L27" s="186" t="s">
        <v>1053</v>
      </c>
    </row>
    <row r="28" spans="3:12">
      <c r="C28" s="186">
        <f t="shared" si="0"/>
        <v>20</v>
      </c>
      <c r="D28" s="186" t="s">
        <v>300</v>
      </c>
      <c r="E28" s="186" t="s">
        <v>335</v>
      </c>
      <c r="F28" s="186">
        <v>63</v>
      </c>
      <c r="G28" s="186">
        <v>3.2</v>
      </c>
      <c r="H28" s="186">
        <v>6</v>
      </c>
      <c r="I28" s="186">
        <v>3</v>
      </c>
      <c r="J28" s="186">
        <v>1</v>
      </c>
      <c r="K28" s="186">
        <v>4</v>
      </c>
      <c r="L28" s="186" t="s">
        <v>1053</v>
      </c>
    </row>
    <row r="29" spans="3:12">
      <c r="C29" s="186">
        <f t="shared" si="0"/>
        <v>21</v>
      </c>
      <c r="D29" s="186" t="s">
        <v>300</v>
      </c>
      <c r="E29" s="186" t="s">
        <v>335</v>
      </c>
      <c r="F29" s="186">
        <v>63</v>
      </c>
      <c r="G29" s="186">
        <v>37.799999999999997</v>
      </c>
      <c r="H29" s="186">
        <v>6</v>
      </c>
      <c r="I29" s="186">
        <v>3</v>
      </c>
      <c r="J29" s="186">
        <v>1</v>
      </c>
      <c r="K29" s="186">
        <v>4</v>
      </c>
      <c r="L29" s="186" t="s">
        <v>1053</v>
      </c>
    </row>
    <row r="30" spans="3:12">
      <c r="C30" s="186">
        <f t="shared" si="0"/>
        <v>22</v>
      </c>
      <c r="D30" s="186" t="s">
        <v>300</v>
      </c>
      <c r="E30" s="186" t="s">
        <v>327</v>
      </c>
      <c r="F30" s="186">
        <v>63</v>
      </c>
      <c r="G30" s="186">
        <v>181.4</v>
      </c>
      <c r="H30" s="186">
        <v>6</v>
      </c>
      <c r="I30" s="186">
        <v>3</v>
      </c>
      <c r="J30" s="186">
        <v>1</v>
      </c>
      <c r="K30" s="186">
        <v>4</v>
      </c>
      <c r="L30" s="186" t="s">
        <v>1053</v>
      </c>
    </row>
    <row r="31" spans="3:12">
      <c r="C31" s="186">
        <f t="shared" si="0"/>
        <v>23</v>
      </c>
      <c r="D31" s="186" t="s">
        <v>300</v>
      </c>
      <c r="E31" s="186" t="s">
        <v>327</v>
      </c>
      <c r="F31" s="186">
        <v>63</v>
      </c>
      <c r="G31" s="186">
        <v>4.5999999999999996</v>
      </c>
      <c r="H31" s="186">
        <v>6</v>
      </c>
      <c r="I31" s="186">
        <v>3</v>
      </c>
      <c r="J31" s="186">
        <v>1</v>
      </c>
      <c r="K31" s="186">
        <v>4</v>
      </c>
      <c r="L31" s="186" t="s">
        <v>1053</v>
      </c>
    </row>
    <row r="32" spans="3:12">
      <c r="C32" s="186">
        <f t="shared" si="0"/>
        <v>24</v>
      </c>
      <c r="D32" s="186" t="s">
        <v>327</v>
      </c>
      <c r="E32" s="186" t="s">
        <v>111</v>
      </c>
      <c r="F32" s="186">
        <v>63</v>
      </c>
      <c r="G32" s="186">
        <v>53.1</v>
      </c>
      <c r="H32" s="186">
        <v>6</v>
      </c>
      <c r="I32" s="186">
        <v>3</v>
      </c>
      <c r="J32" s="186">
        <v>1</v>
      </c>
      <c r="K32" s="186">
        <v>4</v>
      </c>
      <c r="L32" s="186" t="s">
        <v>1053</v>
      </c>
    </row>
    <row r="33" spans="3:12">
      <c r="C33" s="186">
        <f t="shared" si="0"/>
        <v>25</v>
      </c>
      <c r="D33" s="186" t="s">
        <v>327</v>
      </c>
      <c r="E33" s="186" t="s">
        <v>449</v>
      </c>
      <c r="F33" s="186">
        <v>63</v>
      </c>
      <c r="G33" s="186">
        <v>45.2</v>
      </c>
      <c r="H33" s="186">
        <v>6</v>
      </c>
      <c r="I33" s="186">
        <v>3</v>
      </c>
      <c r="J33" s="186">
        <v>1</v>
      </c>
      <c r="K33" s="186">
        <v>4</v>
      </c>
      <c r="L33" s="186" t="s">
        <v>1053</v>
      </c>
    </row>
    <row r="34" spans="3:12">
      <c r="C34" s="186">
        <f t="shared" si="0"/>
        <v>26</v>
      </c>
      <c r="D34" s="186" t="s">
        <v>327</v>
      </c>
      <c r="E34" s="186" t="s">
        <v>449</v>
      </c>
      <c r="F34" s="186">
        <v>63</v>
      </c>
      <c r="G34" s="186">
        <v>21.9</v>
      </c>
      <c r="H34" s="186">
        <v>6</v>
      </c>
      <c r="I34" s="186">
        <v>3</v>
      </c>
      <c r="J34" s="186">
        <v>1</v>
      </c>
      <c r="K34" s="186">
        <v>4</v>
      </c>
      <c r="L34" s="186" t="s">
        <v>1053</v>
      </c>
    </row>
    <row r="35" spans="3:12">
      <c r="C35" s="186">
        <f t="shared" si="0"/>
        <v>27</v>
      </c>
      <c r="D35" s="186" t="s">
        <v>449</v>
      </c>
      <c r="E35" s="186" t="s">
        <v>342</v>
      </c>
      <c r="F35" s="186">
        <v>63</v>
      </c>
      <c r="G35" s="186">
        <v>4.9000000000000004</v>
      </c>
      <c r="H35" s="186">
        <v>6</v>
      </c>
      <c r="I35" s="186">
        <v>3</v>
      </c>
      <c r="J35" s="186">
        <v>1</v>
      </c>
      <c r="K35" s="186">
        <v>4</v>
      </c>
      <c r="L35" s="186" t="s">
        <v>1053</v>
      </c>
    </row>
    <row r="36" spans="3:12">
      <c r="C36" s="186">
        <f t="shared" si="0"/>
        <v>28</v>
      </c>
      <c r="D36" s="186" t="s">
        <v>407</v>
      </c>
      <c r="E36" s="186" t="s">
        <v>439</v>
      </c>
      <c r="F36" s="186">
        <v>63</v>
      </c>
      <c r="G36" s="186">
        <v>84.9</v>
      </c>
      <c r="H36" s="186">
        <v>6</v>
      </c>
      <c r="I36" s="186">
        <v>3</v>
      </c>
      <c r="J36" s="186">
        <v>1</v>
      </c>
      <c r="K36" s="186">
        <v>4</v>
      </c>
      <c r="L36" s="186" t="s">
        <v>1053</v>
      </c>
    </row>
    <row r="37" spans="3:12">
      <c r="C37" s="186">
        <f t="shared" si="0"/>
        <v>29</v>
      </c>
      <c r="D37" s="186" t="s">
        <v>449</v>
      </c>
      <c r="E37" s="186" t="s">
        <v>342</v>
      </c>
      <c r="F37" s="186">
        <v>63</v>
      </c>
      <c r="G37" s="186">
        <v>52</v>
      </c>
      <c r="H37" s="186">
        <v>6</v>
      </c>
      <c r="I37" s="186">
        <v>3</v>
      </c>
      <c r="J37" s="186">
        <v>1</v>
      </c>
      <c r="K37" s="186">
        <v>4</v>
      </c>
      <c r="L37" s="186" t="s">
        <v>1053</v>
      </c>
    </row>
    <row r="38" spans="3:12">
      <c r="C38" s="186">
        <f t="shared" si="0"/>
        <v>30</v>
      </c>
      <c r="D38" s="186" t="s">
        <v>449</v>
      </c>
      <c r="E38" s="186" t="s">
        <v>424</v>
      </c>
      <c r="F38" s="186">
        <v>63</v>
      </c>
      <c r="G38" s="186">
        <v>48.9</v>
      </c>
      <c r="H38" s="186">
        <v>6</v>
      </c>
      <c r="I38" s="186">
        <v>3</v>
      </c>
      <c r="J38" s="186">
        <v>1</v>
      </c>
      <c r="K38" s="186">
        <v>4</v>
      </c>
      <c r="L38" s="186" t="s">
        <v>1053</v>
      </c>
    </row>
    <row r="39" spans="3:12">
      <c r="C39" s="186">
        <f t="shared" si="0"/>
        <v>31</v>
      </c>
      <c r="D39" s="186" t="s">
        <v>449</v>
      </c>
      <c r="E39" s="186" t="s">
        <v>424</v>
      </c>
      <c r="F39" s="186">
        <v>63</v>
      </c>
      <c r="G39" s="186">
        <v>15.8</v>
      </c>
      <c r="H39" s="186">
        <v>6</v>
      </c>
      <c r="I39" s="186">
        <v>3</v>
      </c>
      <c r="J39" s="186">
        <v>1</v>
      </c>
      <c r="K39" s="186">
        <v>4</v>
      </c>
      <c r="L39" s="186" t="s">
        <v>1053</v>
      </c>
    </row>
    <row r="40" spans="3:12">
      <c r="C40" s="186">
        <f t="shared" si="0"/>
        <v>32</v>
      </c>
      <c r="D40" s="186" t="s">
        <v>424</v>
      </c>
      <c r="E40" s="186" t="s">
        <v>603</v>
      </c>
      <c r="F40" s="186">
        <v>63</v>
      </c>
      <c r="G40" s="186">
        <v>98.7</v>
      </c>
      <c r="H40" s="186">
        <v>6</v>
      </c>
      <c r="I40" s="186">
        <v>3</v>
      </c>
      <c r="J40" s="186">
        <v>1</v>
      </c>
      <c r="K40" s="186">
        <v>4</v>
      </c>
      <c r="L40" s="186" t="s">
        <v>1053</v>
      </c>
    </row>
    <row r="41" spans="3:12">
      <c r="C41" s="186">
        <f t="shared" si="0"/>
        <v>33</v>
      </c>
      <c r="D41" s="186" t="s">
        <v>424</v>
      </c>
      <c r="E41" s="186" t="s">
        <v>343</v>
      </c>
      <c r="F41" s="186">
        <v>63</v>
      </c>
      <c r="G41" s="186">
        <v>12.9</v>
      </c>
      <c r="H41" s="186">
        <v>6</v>
      </c>
      <c r="I41" s="186">
        <v>3</v>
      </c>
      <c r="J41" s="186">
        <v>1</v>
      </c>
      <c r="K41" s="186">
        <v>4</v>
      </c>
      <c r="L41" s="186" t="s">
        <v>1053</v>
      </c>
    </row>
    <row r="42" spans="3:12">
      <c r="C42" s="186">
        <f t="shared" si="0"/>
        <v>34</v>
      </c>
      <c r="D42" s="186" t="s">
        <v>424</v>
      </c>
      <c r="E42" s="186" t="s">
        <v>343</v>
      </c>
      <c r="F42" s="186">
        <v>63</v>
      </c>
      <c r="G42" s="186">
        <v>17.399999999999999</v>
      </c>
      <c r="H42" s="186">
        <v>6</v>
      </c>
      <c r="I42" s="186">
        <v>3</v>
      </c>
      <c r="J42" s="186">
        <v>1</v>
      </c>
      <c r="K42" s="186">
        <v>4</v>
      </c>
      <c r="L42" s="186" t="s">
        <v>1053</v>
      </c>
    </row>
    <row r="43" spans="3:12">
      <c r="C43" s="186">
        <f t="shared" si="0"/>
        <v>35</v>
      </c>
      <c r="D43" s="186" t="s">
        <v>424</v>
      </c>
      <c r="E43" s="186" t="s">
        <v>343</v>
      </c>
      <c r="F43" s="186">
        <v>63</v>
      </c>
      <c r="G43" s="186">
        <v>8.6</v>
      </c>
      <c r="H43" s="186">
        <v>6</v>
      </c>
      <c r="I43" s="186">
        <v>3</v>
      </c>
      <c r="J43" s="186">
        <v>1</v>
      </c>
      <c r="K43" s="186">
        <v>4</v>
      </c>
      <c r="L43" s="186" t="s">
        <v>1053</v>
      </c>
    </row>
    <row r="44" spans="3:12">
      <c r="C44" s="186">
        <f t="shared" si="0"/>
        <v>36</v>
      </c>
      <c r="D44" s="186" t="s">
        <v>424</v>
      </c>
      <c r="E44" s="186" t="s">
        <v>343</v>
      </c>
      <c r="F44" s="186">
        <v>63</v>
      </c>
      <c r="G44" s="186">
        <v>4.9000000000000004</v>
      </c>
      <c r="H44" s="186">
        <v>6</v>
      </c>
      <c r="I44" s="186">
        <v>3</v>
      </c>
      <c r="J44" s="186">
        <v>1</v>
      </c>
      <c r="K44" s="186">
        <v>4</v>
      </c>
      <c r="L44" s="186" t="s">
        <v>1053</v>
      </c>
    </row>
    <row r="45" spans="3:12">
      <c r="C45" s="186">
        <f t="shared" si="0"/>
        <v>37</v>
      </c>
      <c r="D45" s="186" t="s">
        <v>343</v>
      </c>
      <c r="E45" s="186" t="s">
        <v>328</v>
      </c>
      <c r="F45" s="186">
        <v>63</v>
      </c>
      <c r="G45" s="186">
        <v>44.3</v>
      </c>
      <c r="H45" s="186">
        <v>6</v>
      </c>
      <c r="I45" s="186">
        <v>3</v>
      </c>
      <c r="J45" s="186">
        <v>1</v>
      </c>
      <c r="K45" s="186">
        <v>4</v>
      </c>
      <c r="L45" s="186" t="s">
        <v>1053</v>
      </c>
    </row>
    <row r="46" spans="3:12" ht="15.75">
      <c r="C46" s="208" t="s">
        <v>1055</v>
      </c>
      <c r="D46" s="208"/>
      <c r="E46" s="208"/>
      <c r="F46" s="208"/>
      <c r="G46" s="284" t="s">
        <v>1056</v>
      </c>
      <c r="H46" s="284"/>
      <c r="I46" s="284"/>
      <c r="J46" s="202"/>
      <c r="K46" s="202" t="s">
        <v>1057</v>
      </c>
      <c r="L46" s="202"/>
    </row>
    <row r="47" spans="3:12" ht="15.75">
      <c r="C47" s="283" t="s">
        <v>1058</v>
      </c>
      <c r="D47" s="283"/>
      <c r="E47" s="283"/>
      <c r="F47" s="283"/>
      <c r="G47" s="284" t="s">
        <v>1058</v>
      </c>
      <c r="H47" s="284"/>
      <c r="I47" s="284"/>
      <c r="J47" s="284"/>
      <c r="K47" s="284" t="s">
        <v>1058</v>
      </c>
      <c r="L47" s="284"/>
    </row>
    <row r="48" spans="3:12" ht="15.75">
      <c r="C48" s="283" t="s">
        <v>1059</v>
      </c>
      <c r="D48" s="283"/>
      <c r="E48" s="283"/>
      <c r="F48" s="283"/>
      <c r="G48" s="284" t="s">
        <v>1059</v>
      </c>
      <c r="H48" s="284"/>
      <c r="I48" s="284"/>
      <c r="J48" s="284"/>
      <c r="K48" s="284" t="s">
        <v>1059</v>
      </c>
      <c r="L48" s="284"/>
    </row>
    <row r="49" spans="3:12" ht="15.75">
      <c r="C49" s="283" t="s">
        <v>1060</v>
      </c>
      <c r="D49" s="283"/>
      <c r="E49" s="283"/>
      <c r="F49" s="283"/>
      <c r="G49" s="284" t="s">
        <v>1060</v>
      </c>
      <c r="H49" s="284"/>
      <c r="I49" s="284"/>
      <c r="J49" s="284"/>
      <c r="K49" s="284" t="s">
        <v>1060</v>
      </c>
      <c r="L49" s="284"/>
    </row>
    <row r="51" spans="3:12" ht="18.75">
      <c r="C51" s="285" t="s">
        <v>1032</v>
      </c>
      <c r="D51" s="285"/>
      <c r="E51" s="285" t="s">
        <v>1033</v>
      </c>
      <c r="F51" s="285"/>
      <c r="G51" s="285"/>
      <c r="H51" s="285"/>
      <c r="I51" s="285"/>
      <c r="J51" s="285"/>
      <c r="K51" s="285"/>
      <c r="L51" s="285"/>
    </row>
    <row r="52" spans="3:12" ht="18.75">
      <c r="C52" s="285" t="s">
        <v>1034</v>
      </c>
      <c r="D52" s="285"/>
      <c r="E52" s="285" t="s">
        <v>1035</v>
      </c>
      <c r="F52" s="285"/>
      <c r="G52" s="285"/>
      <c r="H52" s="285"/>
      <c r="I52" s="285"/>
      <c r="J52" s="285"/>
      <c r="K52" s="285"/>
      <c r="L52" s="285"/>
    </row>
    <row r="53" spans="3:12" ht="18.75">
      <c r="C53" s="285" t="s">
        <v>1036</v>
      </c>
      <c r="D53" s="285"/>
      <c r="E53" s="285" t="s">
        <v>1037</v>
      </c>
      <c r="F53" s="285"/>
      <c r="G53" s="285"/>
      <c r="H53" s="285"/>
      <c r="I53" s="285"/>
      <c r="J53" s="285"/>
      <c r="K53" s="285"/>
      <c r="L53" s="285"/>
    </row>
    <row r="54" spans="3:12" ht="18.75">
      <c r="C54" s="285" t="s">
        <v>1038</v>
      </c>
      <c r="D54" s="285"/>
      <c r="E54" s="285" t="s">
        <v>1039</v>
      </c>
      <c r="F54" s="285"/>
      <c r="G54" s="285"/>
      <c r="H54" s="285"/>
      <c r="I54" s="285"/>
      <c r="J54" s="285"/>
      <c r="K54" s="285"/>
      <c r="L54" s="285"/>
    </row>
    <row r="55" spans="3:12" ht="18.75">
      <c r="C55" s="285" t="s">
        <v>1040</v>
      </c>
      <c r="D55" s="285"/>
      <c r="E55" s="285" t="s">
        <v>1041</v>
      </c>
      <c r="F55" s="285"/>
      <c r="G55" s="285"/>
      <c r="H55" s="285"/>
      <c r="I55" s="285"/>
      <c r="J55" s="285"/>
      <c r="K55" s="285"/>
      <c r="L55" s="285"/>
    </row>
    <row r="56" spans="3:12" ht="18.75">
      <c r="C56" s="285" t="s">
        <v>1042</v>
      </c>
      <c r="D56" s="285"/>
      <c r="E56" s="285" t="s">
        <v>1375</v>
      </c>
      <c r="F56" s="285"/>
      <c r="G56" s="285"/>
      <c r="H56" s="285"/>
      <c r="I56" s="285"/>
      <c r="J56" s="285"/>
      <c r="K56" s="187" t="s">
        <v>1108</v>
      </c>
      <c r="L56" s="187"/>
    </row>
    <row r="57" spans="3:12" ht="30">
      <c r="C57" s="183" t="s">
        <v>1044</v>
      </c>
      <c r="D57" s="183" t="s">
        <v>69</v>
      </c>
      <c r="E57" s="183" t="s">
        <v>70</v>
      </c>
      <c r="F57" s="183" t="s">
        <v>1045</v>
      </c>
      <c r="G57" s="183" t="s">
        <v>1046</v>
      </c>
      <c r="H57" s="183" t="s">
        <v>1047</v>
      </c>
      <c r="I57" s="183" t="s">
        <v>1048</v>
      </c>
      <c r="J57" s="132" t="s">
        <v>1049</v>
      </c>
      <c r="K57" s="133" t="s">
        <v>56</v>
      </c>
      <c r="L57" s="183" t="s">
        <v>1050</v>
      </c>
    </row>
    <row r="58" spans="3:12">
      <c r="C58" s="186">
        <v>1</v>
      </c>
      <c r="D58" s="186" t="s">
        <v>343</v>
      </c>
      <c r="E58" s="186" t="s">
        <v>1376</v>
      </c>
      <c r="F58" s="186">
        <v>63</v>
      </c>
      <c r="G58" s="186">
        <v>15.2</v>
      </c>
      <c r="H58" s="186">
        <v>5.5</v>
      </c>
      <c r="I58" s="186">
        <v>3.3</v>
      </c>
      <c r="J58" s="186">
        <v>1</v>
      </c>
      <c r="K58" s="186">
        <v>4.3</v>
      </c>
      <c r="L58" s="186" t="s">
        <v>1053</v>
      </c>
    </row>
    <row r="59" spans="3:12">
      <c r="C59" s="186">
        <f>1+C58</f>
        <v>2</v>
      </c>
      <c r="D59" s="186" t="s">
        <v>1376</v>
      </c>
      <c r="E59" s="186" t="s">
        <v>1377</v>
      </c>
      <c r="F59" s="186">
        <v>63</v>
      </c>
      <c r="G59" s="186">
        <v>61.6</v>
      </c>
      <c r="H59" s="186">
        <v>5.5</v>
      </c>
      <c r="I59" s="186">
        <v>3.3</v>
      </c>
      <c r="J59" s="186">
        <v>1</v>
      </c>
      <c r="K59" s="186">
        <v>4.3</v>
      </c>
      <c r="L59" s="186" t="s">
        <v>1053</v>
      </c>
    </row>
    <row r="60" spans="3:12">
      <c r="C60" s="186">
        <f t="shared" ref="C60:C81" si="1">1+C59</f>
        <v>3</v>
      </c>
      <c r="D60" s="186" t="s">
        <v>1376</v>
      </c>
      <c r="E60" s="186" t="s">
        <v>602</v>
      </c>
      <c r="F60" s="186">
        <v>63</v>
      </c>
      <c r="G60" s="186">
        <v>22.9</v>
      </c>
      <c r="H60" s="186">
        <v>5.5</v>
      </c>
      <c r="I60" s="186">
        <v>3.3</v>
      </c>
      <c r="J60" s="186">
        <v>1</v>
      </c>
      <c r="K60" s="186">
        <v>4.3</v>
      </c>
      <c r="L60" s="186" t="s">
        <v>1053</v>
      </c>
    </row>
    <row r="61" spans="3:12">
      <c r="C61" s="186">
        <f t="shared" si="1"/>
        <v>4</v>
      </c>
      <c r="D61" s="186" t="s">
        <v>1376</v>
      </c>
      <c r="E61" s="186" t="s">
        <v>602</v>
      </c>
      <c r="F61" s="186">
        <v>63</v>
      </c>
      <c r="G61" s="186">
        <v>73</v>
      </c>
      <c r="H61" s="186">
        <v>5.5</v>
      </c>
      <c r="I61" s="186">
        <v>3.3</v>
      </c>
      <c r="J61" s="186">
        <v>1</v>
      </c>
      <c r="K61" s="186">
        <v>4.3</v>
      </c>
      <c r="L61" s="186" t="s">
        <v>1053</v>
      </c>
    </row>
    <row r="62" spans="3:12">
      <c r="C62" s="186">
        <f t="shared" si="1"/>
        <v>5</v>
      </c>
      <c r="D62" s="186" t="s">
        <v>1376</v>
      </c>
      <c r="E62" s="186" t="s">
        <v>602</v>
      </c>
      <c r="F62" s="186">
        <v>63</v>
      </c>
      <c r="G62" s="186">
        <v>3.7</v>
      </c>
      <c r="H62" s="186">
        <v>5.5</v>
      </c>
      <c r="I62" s="186">
        <v>3.3</v>
      </c>
      <c r="J62" s="186">
        <v>1</v>
      </c>
      <c r="K62" s="186">
        <v>4.3</v>
      </c>
      <c r="L62" s="186" t="s">
        <v>1053</v>
      </c>
    </row>
    <row r="63" spans="3:12">
      <c r="C63" s="186">
        <f t="shared" si="1"/>
        <v>6</v>
      </c>
      <c r="D63" s="186" t="s">
        <v>602</v>
      </c>
      <c r="E63" s="186" t="s">
        <v>595</v>
      </c>
      <c r="F63" s="186">
        <v>63</v>
      </c>
      <c r="G63" s="186">
        <v>96.3</v>
      </c>
      <c r="H63" s="186">
        <v>5.5</v>
      </c>
      <c r="I63" s="186">
        <v>3.3</v>
      </c>
      <c r="J63" s="186">
        <v>1</v>
      </c>
      <c r="K63" s="186">
        <v>4.3</v>
      </c>
      <c r="L63" s="186" t="s">
        <v>1053</v>
      </c>
    </row>
    <row r="64" spans="3:12">
      <c r="C64" s="186">
        <f t="shared" si="1"/>
        <v>7</v>
      </c>
      <c r="D64" s="186" t="s">
        <v>602</v>
      </c>
      <c r="E64" s="186" t="s">
        <v>77</v>
      </c>
      <c r="F64" s="186">
        <v>63</v>
      </c>
      <c r="G64" s="186">
        <v>137</v>
      </c>
      <c r="H64" s="186">
        <v>5.5</v>
      </c>
      <c r="I64" s="186">
        <v>3.3</v>
      </c>
      <c r="J64" s="186">
        <v>1</v>
      </c>
      <c r="K64" s="186">
        <v>4.3</v>
      </c>
      <c r="L64" s="186" t="s">
        <v>1053</v>
      </c>
    </row>
    <row r="65" spans="3:12">
      <c r="C65" s="186">
        <f t="shared" si="1"/>
        <v>8</v>
      </c>
      <c r="D65" s="186" t="s">
        <v>77</v>
      </c>
      <c r="E65" s="186" t="s">
        <v>347</v>
      </c>
      <c r="F65" s="186">
        <v>63</v>
      </c>
      <c r="G65" s="186">
        <v>217.4</v>
      </c>
      <c r="H65" s="186">
        <v>5.5</v>
      </c>
      <c r="I65" s="186">
        <v>3.3</v>
      </c>
      <c r="J65" s="186">
        <v>1</v>
      </c>
      <c r="K65" s="186">
        <v>4.3</v>
      </c>
      <c r="L65" s="186" t="s">
        <v>1053</v>
      </c>
    </row>
    <row r="66" spans="3:12">
      <c r="C66" s="186">
        <f t="shared" si="1"/>
        <v>9</v>
      </c>
      <c r="D66" s="186" t="s">
        <v>334</v>
      </c>
      <c r="E66" s="186" t="s">
        <v>417</v>
      </c>
      <c r="F66" s="186">
        <v>63</v>
      </c>
      <c r="G66" s="186">
        <v>429.7</v>
      </c>
      <c r="H66" s="186">
        <v>5.5</v>
      </c>
      <c r="I66" s="186">
        <v>3.3</v>
      </c>
      <c r="J66" s="186">
        <v>1</v>
      </c>
      <c r="K66" s="186">
        <v>4.3</v>
      </c>
      <c r="L66" s="186" t="s">
        <v>1053</v>
      </c>
    </row>
    <row r="67" spans="3:12">
      <c r="C67" s="186">
        <f t="shared" si="1"/>
        <v>10</v>
      </c>
      <c r="D67" s="186" t="s">
        <v>334</v>
      </c>
      <c r="E67" s="186" t="s">
        <v>417</v>
      </c>
      <c r="F67" s="186">
        <v>63</v>
      </c>
      <c r="G67" s="186">
        <v>79.5</v>
      </c>
      <c r="H67" s="186">
        <v>5.5</v>
      </c>
      <c r="I67" s="186">
        <v>3.3</v>
      </c>
      <c r="J67" s="186">
        <v>1</v>
      </c>
      <c r="K67" s="186">
        <v>4.3</v>
      </c>
      <c r="L67" s="186" t="s">
        <v>1053</v>
      </c>
    </row>
    <row r="68" spans="3:12">
      <c r="C68" s="186">
        <f t="shared" si="1"/>
        <v>11</v>
      </c>
      <c r="D68" s="186" t="s">
        <v>417</v>
      </c>
      <c r="E68" s="186" t="s">
        <v>442</v>
      </c>
      <c r="F68" s="186">
        <v>63</v>
      </c>
      <c r="G68" s="186">
        <v>216.6</v>
      </c>
      <c r="H68" s="186">
        <v>5.5</v>
      </c>
      <c r="I68" s="186">
        <v>3.3</v>
      </c>
      <c r="J68" s="186">
        <v>1</v>
      </c>
      <c r="K68" s="186">
        <v>4.3</v>
      </c>
      <c r="L68" s="186" t="s">
        <v>1053</v>
      </c>
    </row>
    <row r="69" spans="3:12">
      <c r="C69" s="186">
        <f t="shared" si="1"/>
        <v>12</v>
      </c>
      <c r="D69" s="186" t="s">
        <v>442</v>
      </c>
      <c r="E69" s="186" t="s">
        <v>334</v>
      </c>
      <c r="F69" s="186">
        <v>63</v>
      </c>
      <c r="G69" s="186">
        <v>277.10000000000002</v>
      </c>
      <c r="H69" s="186">
        <v>5.5</v>
      </c>
      <c r="I69" s="186">
        <v>3.3</v>
      </c>
      <c r="J69" s="186">
        <v>1</v>
      </c>
      <c r="K69" s="186">
        <v>4.3</v>
      </c>
      <c r="L69" s="186" t="s">
        <v>1053</v>
      </c>
    </row>
    <row r="70" spans="3:12">
      <c r="C70" s="186">
        <f t="shared" si="1"/>
        <v>13</v>
      </c>
      <c r="D70" s="186" t="s">
        <v>77</v>
      </c>
      <c r="E70" s="186" t="s">
        <v>389</v>
      </c>
      <c r="F70" s="186">
        <v>63</v>
      </c>
      <c r="G70" s="186">
        <v>136.4</v>
      </c>
      <c r="H70" s="186">
        <v>5.5</v>
      </c>
      <c r="I70" s="186">
        <v>3.3</v>
      </c>
      <c r="J70" s="186">
        <v>1</v>
      </c>
      <c r="K70" s="186">
        <v>4.3</v>
      </c>
      <c r="L70" s="186" t="s">
        <v>1053</v>
      </c>
    </row>
    <row r="71" spans="3:12">
      <c r="C71" s="186">
        <f t="shared" si="1"/>
        <v>14</v>
      </c>
      <c r="D71" s="186" t="s">
        <v>389</v>
      </c>
      <c r="E71" s="186" t="s">
        <v>270</v>
      </c>
      <c r="F71" s="186">
        <v>63</v>
      </c>
      <c r="G71" s="186">
        <v>120.4</v>
      </c>
      <c r="H71" s="186">
        <v>5.5</v>
      </c>
      <c r="I71" s="186">
        <v>3.3</v>
      </c>
      <c r="J71" s="186">
        <v>1</v>
      </c>
      <c r="K71" s="186">
        <v>4.3</v>
      </c>
      <c r="L71" s="186" t="s">
        <v>1053</v>
      </c>
    </row>
    <row r="72" spans="3:12">
      <c r="C72" s="186">
        <f t="shared" si="1"/>
        <v>15</v>
      </c>
      <c r="D72" s="186" t="s">
        <v>697</v>
      </c>
      <c r="E72" s="186" t="s">
        <v>442</v>
      </c>
      <c r="F72" s="186">
        <v>63</v>
      </c>
      <c r="G72" s="186">
        <v>240</v>
      </c>
      <c r="H72" s="186">
        <v>5.5</v>
      </c>
      <c r="I72" s="186">
        <v>3.3</v>
      </c>
      <c r="J72" s="186">
        <v>1</v>
      </c>
      <c r="K72" s="186">
        <v>4.3</v>
      </c>
      <c r="L72" s="186" t="s">
        <v>1053</v>
      </c>
    </row>
    <row r="73" spans="3:12">
      <c r="C73" s="186">
        <f t="shared" si="1"/>
        <v>16</v>
      </c>
      <c r="D73" s="186" t="s">
        <v>417</v>
      </c>
      <c r="E73" s="186" t="s">
        <v>311</v>
      </c>
      <c r="F73" s="186">
        <v>63</v>
      </c>
      <c r="G73" s="186">
        <v>4.5</v>
      </c>
      <c r="H73" s="186">
        <v>5.5</v>
      </c>
      <c r="I73" s="186">
        <v>3.3</v>
      </c>
      <c r="J73" s="186">
        <v>1</v>
      </c>
      <c r="K73" s="186">
        <v>4.3</v>
      </c>
      <c r="L73" s="186" t="s">
        <v>1053</v>
      </c>
    </row>
    <row r="74" spans="3:12">
      <c r="C74" s="186">
        <f t="shared" si="1"/>
        <v>17</v>
      </c>
      <c r="D74" s="186" t="s">
        <v>417</v>
      </c>
      <c r="E74" s="186" t="s">
        <v>311</v>
      </c>
      <c r="F74" s="186">
        <v>63</v>
      </c>
      <c r="G74" s="186">
        <v>212.6</v>
      </c>
      <c r="H74" s="186">
        <v>5.5</v>
      </c>
      <c r="I74" s="186">
        <v>3.3</v>
      </c>
      <c r="J74" s="186">
        <v>1</v>
      </c>
      <c r="K74" s="186">
        <v>4.3</v>
      </c>
      <c r="L74" s="186" t="s">
        <v>1053</v>
      </c>
    </row>
    <row r="75" spans="3:12">
      <c r="C75" s="186">
        <f t="shared" si="1"/>
        <v>18</v>
      </c>
      <c r="D75" s="186" t="s">
        <v>311</v>
      </c>
      <c r="E75" s="186" t="s">
        <v>618</v>
      </c>
      <c r="F75" s="186">
        <v>63</v>
      </c>
      <c r="G75" s="186">
        <v>81</v>
      </c>
      <c r="H75" s="186">
        <v>5.5</v>
      </c>
      <c r="I75" s="186">
        <v>3.3</v>
      </c>
      <c r="J75" s="186">
        <v>1</v>
      </c>
      <c r="K75" s="186">
        <v>4.3</v>
      </c>
      <c r="L75" s="186" t="s">
        <v>1053</v>
      </c>
    </row>
    <row r="76" spans="3:12">
      <c r="C76" s="186">
        <f t="shared" si="1"/>
        <v>19</v>
      </c>
      <c r="D76" s="186" t="s">
        <v>311</v>
      </c>
      <c r="E76" s="186" t="s">
        <v>1163</v>
      </c>
      <c r="F76" s="186">
        <v>63</v>
      </c>
      <c r="G76" s="186">
        <v>219.5</v>
      </c>
      <c r="H76" s="186">
        <v>5.5</v>
      </c>
      <c r="I76" s="186">
        <v>3.3</v>
      </c>
      <c r="J76" s="186">
        <v>1</v>
      </c>
      <c r="K76" s="186">
        <v>4.3</v>
      </c>
      <c r="L76" s="186" t="s">
        <v>1053</v>
      </c>
    </row>
    <row r="77" spans="3:12">
      <c r="C77" s="186">
        <f t="shared" si="1"/>
        <v>20</v>
      </c>
      <c r="D77" s="186" t="s">
        <v>311</v>
      </c>
      <c r="E77" s="186" t="s">
        <v>1163</v>
      </c>
      <c r="F77" s="186">
        <v>63</v>
      </c>
      <c r="G77" s="186">
        <v>147.9</v>
      </c>
      <c r="H77" s="186">
        <v>5.5</v>
      </c>
      <c r="I77" s="186">
        <v>3.3</v>
      </c>
      <c r="J77" s="186">
        <v>1</v>
      </c>
      <c r="K77" s="186">
        <v>4.3</v>
      </c>
      <c r="L77" s="186" t="s">
        <v>1053</v>
      </c>
    </row>
    <row r="78" spans="3:12">
      <c r="C78" s="186">
        <f t="shared" si="1"/>
        <v>21</v>
      </c>
      <c r="D78" s="186" t="s">
        <v>1163</v>
      </c>
      <c r="E78" s="186" t="s">
        <v>714</v>
      </c>
      <c r="F78" s="186">
        <v>63</v>
      </c>
      <c r="G78" s="186">
        <v>136.19999999999999</v>
      </c>
      <c r="H78" s="186">
        <v>5.5</v>
      </c>
      <c r="I78" s="186">
        <v>3.3</v>
      </c>
      <c r="J78" s="186">
        <v>1</v>
      </c>
      <c r="K78" s="186">
        <v>4.3</v>
      </c>
      <c r="L78" s="186" t="s">
        <v>1053</v>
      </c>
    </row>
    <row r="79" spans="3:12">
      <c r="C79" s="186">
        <f t="shared" si="1"/>
        <v>22</v>
      </c>
      <c r="D79" s="186" t="s">
        <v>1163</v>
      </c>
      <c r="E79" s="186" t="s">
        <v>413</v>
      </c>
      <c r="F79" s="186">
        <v>63</v>
      </c>
      <c r="G79" s="186">
        <v>345</v>
      </c>
      <c r="H79" s="186">
        <v>5.5</v>
      </c>
      <c r="I79" s="186">
        <v>3.3</v>
      </c>
      <c r="J79" s="186">
        <v>1</v>
      </c>
      <c r="K79" s="186">
        <v>4.3</v>
      </c>
      <c r="L79" s="186" t="s">
        <v>1053</v>
      </c>
    </row>
    <row r="80" spans="3:12">
      <c r="C80" s="186">
        <f t="shared" si="1"/>
        <v>23</v>
      </c>
      <c r="D80" s="186" t="s">
        <v>413</v>
      </c>
      <c r="E80" s="186" t="s">
        <v>698</v>
      </c>
      <c r="F80" s="186">
        <v>63</v>
      </c>
      <c r="G80" s="186">
        <v>73</v>
      </c>
      <c r="H80" s="186">
        <v>5.5</v>
      </c>
      <c r="I80" s="186">
        <v>3.3</v>
      </c>
      <c r="J80" s="186">
        <v>1</v>
      </c>
      <c r="K80" s="186">
        <v>4.3</v>
      </c>
      <c r="L80" s="186" t="s">
        <v>1053</v>
      </c>
    </row>
    <row r="81" spans="3:12">
      <c r="C81" s="186">
        <f t="shared" si="1"/>
        <v>24</v>
      </c>
      <c r="D81" s="186" t="s">
        <v>413</v>
      </c>
      <c r="E81" s="186" t="s">
        <v>412</v>
      </c>
      <c r="F81" s="186">
        <v>63</v>
      </c>
      <c r="G81" s="186">
        <v>151.6</v>
      </c>
      <c r="H81" s="186">
        <v>5.5</v>
      </c>
      <c r="I81" s="186">
        <v>3.3</v>
      </c>
      <c r="J81" s="186">
        <v>1</v>
      </c>
      <c r="K81" s="186">
        <v>4.3</v>
      </c>
      <c r="L81" s="186" t="s">
        <v>1053</v>
      </c>
    </row>
    <row r="82" spans="3:12" ht="15.75">
      <c r="C82" s="208" t="s">
        <v>1055</v>
      </c>
      <c r="D82" s="208"/>
      <c r="E82" s="208"/>
      <c r="F82" s="208"/>
      <c r="G82" s="284" t="s">
        <v>1056</v>
      </c>
      <c r="H82" s="284"/>
      <c r="I82" s="284"/>
      <c r="J82" s="202"/>
      <c r="K82" s="202" t="s">
        <v>1057</v>
      </c>
      <c r="L82" s="202"/>
    </row>
    <row r="83" spans="3:12" ht="15.75">
      <c r="C83" s="283" t="s">
        <v>1058</v>
      </c>
      <c r="D83" s="283"/>
      <c r="E83" s="283"/>
      <c r="F83" s="283"/>
      <c r="G83" s="284" t="s">
        <v>1058</v>
      </c>
      <c r="H83" s="284"/>
      <c r="I83" s="284"/>
      <c r="J83" s="284"/>
      <c r="K83" s="284" t="s">
        <v>1058</v>
      </c>
      <c r="L83" s="284"/>
    </row>
    <row r="84" spans="3:12" ht="15.75">
      <c r="C84" s="283" t="s">
        <v>1059</v>
      </c>
      <c r="D84" s="283"/>
      <c r="E84" s="283"/>
      <c r="F84" s="283"/>
      <c r="G84" s="284" t="s">
        <v>1059</v>
      </c>
      <c r="H84" s="284"/>
      <c r="I84" s="284"/>
      <c r="J84" s="284"/>
      <c r="K84" s="284" t="s">
        <v>1059</v>
      </c>
      <c r="L84" s="284"/>
    </row>
    <row r="85" spans="3:12" ht="15.75">
      <c r="C85" s="283" t="s">
        <v>1060</v>
      </c>
      <c r="D85" s="283"/>
      <c r="E85" s="283"/>
      <c r="F85" s="283"/>
      <c r="G85" s="284" t="s">
        <v>1060</v>
      </c>
      <c r="H85" s="284"/>
      <c r="I85" s="284"/>
      <c r="J85" s="284"/>
      <c r="K85" s="284" t="s">
        <v>1060</v>
      </c>
      <c r="L85" s="284"/>
    </row>
    <row r="87" spans="3:12" ht="18.75">
      <c r="C87" s="285" t="s">
        <v>1032</v>
      </c>
      <c r="D87" s="285"/>
      <c r="E87" s="285" t="s">
        <v>1033</v>
      </c>
      <c r="F87" s="285"/>
      <c r="G87" s="285"/>
      <c r="H87" s="285"/>
      <c r="I87" s="285"/>
      <c r="J87" s="285"/>
      <c r="K87" s="285"/>
      <c r="L87" s="285"/>
    </row>
    <row r="88" spans="3:12" ht="18.75">
      <c r="C88" s="285" t="s">
        <v>1034</v>
      </c>
      <c r="D88" s="285"/>
      <c r="E88" s="285" t="s">
        <v>1035</v>
      </c>
      <c r="F88" s="285"/>
      <c r="G88" s="285"/>
      <c r="H88" s="285"/>
      <c r="I88" s="285"/>
      <c r="J88" s="285"/>
      <c r="K88" s="285"/>
      <c r="L88" s="285"/>
    </row>
    <row r="89" spans="3:12" ht="18.75">
      <c r="C89" s="285" t="s">
        <v>1036</v>
      </c>
      <c r="D89" s="285"/>
      <c r="E89" s="285" t="s">
        <v>1037</v>
      </c>
      <c r="F89" s="285"/>
      <c r="G89" s="285"/>
      <c r="H89" s="285"/>
      <c r="I89" s="285"/>
      <c r="J89" s="285"/>
      <c r="K89" s="285"/>
      <c r="L89" s="285"/>
    </row>
    <row r="90" spans="3:12" ht="18.75">
      <c r="C90" s="285" t="s">
        <v>1038</v>
      </c>
      <c r="D90" s="285"/>
      <c r="E90" s="285" t="s">
        <v>1039</v>
      </c>
      <c r="F90" s="285"/>
      <c r="G90" s="285"/>
      <c r="H90" s="285"/>
      <c r="I90" s="285"/>
      <c r="J90" s="285"/>
      <c r="K90" s="285"/>
      <c r="L90" s="285"/>
    </row>
    <row r="91" spans="3:12" ht="18.75">
      <c r="C91" s="285" t="s">
        <v>1040</v>
      </c>
      <c r="D91" s="285"/>
      <c r="E91" s="285" t="s">
        <v>1041</v>
      </c>
      <c r="F91" s="285"/>
      <c r="G91" s="285"/>
      <c r="H91" s="285"/>
      <c r="I91" s="285"/>
      <c r="J91" s="285"/>
      <c r="K91" s="285"/>
      <c r="L91" s="285"/>
    </row>
    <row r="92" spans="3:12" ht="18.75">
      <c r="C92" s="285" t="s">
        <v>1042</v>
      </c>
      <c r="D92" s="285"/>
      <c r="E92" s="285" t="s">
        <v>1375</v>
      </c>
      <c r="F92" s="285"/>
      <c r="G92" s="285"/>
      <c r="H92" s="285"/>
      <c r="I92" s="285"/>
      <c r="J92" s="285"/>
      <c r="K92" s="187" t="s">
        <v>1108</v>
      </c>
      <c r="L92" s="187"/>
    </row>
    <row r="93" spans="3:12" ht="30">
      <c r="C93" s="183" t="s">
        <v>1044</v>
      </c>
      <c r="D93" s="183" t="s">
        <v>69</v>
      </c>
      <c r="E93" s="183" t="s">
        <v>70</v>
      </c>
      <c r="F93" s="183" t="s">
        <v>1045</v>
      </c>
      <c r="G93" s="183" t="s">
        <v>1046</v>
      </c>
      <c r="H93" s="183" t="s">
        <v>1047</v>
      </c>
      <c r="I93" s="183" t="s">
        <v>1048</v>
      </c>
      <c r="J93" s="132" t="s">
        <v>1049</v>
      </c>
      <c r="K93" s="133" t="s">
        <v>56</v>
      </c>
      <c r="L93" s="183" t="s">
        <v>1050</v>
      </c>
    </row>
    <row r="94" spans="3:12">
      <c r="C94" s="184">
        <v>1</v>
      </c>
      <c r="D94" s="186" t="s">
        <v>112</v>
      </c>
      <c r="E94" s="186" t="s">
        <v>755</v>
      </c>
      <c r="F94" s="186">
        <v>110</v>
      </c>
      <c r="G94" s="186">
        <v>242.8</v>
      </c>
      <c r="H94" s="185" t="s">
        <v>118</v>
      </c>
      <c r="I94" s="185">
        <v>3.5</v>
      </c>
      <c r="J94" s="186">
        <v>1</v>
      </c>
      <c r="K94" s="186">
        <v>4.5</v>
      </c>
      <c r="L94" s="186" t="s">
        <v>246</v>
      </c>
    </row>
    <row r="95" spans="3:12">
      <c r="C95" s="184">
        <f>1+C94</f>
        <v>2</v>
      </c>
      <c r="D95" s="186" t="s">
        <v>755</v>
      </c>
      <c r="E95" s="186" t="s">
        <v>159</v>
      </c>
      <c r="F95" s="186">
        <v>110</v>
      </c>
      <c r="G95" s="186">
        <v>85.6</v>
      </c>
      <c r="H95" s="185" t="s">
        <v>118</v>
      </c>
      <c r="I95" s="185">
        <v>3.5</v>
      </c>
      <c r="J95" s="186">
        <v>1</v>
      </c>
      <c r="K95" s="186">
        <v>4.5</v>
      </c>
      <c r="L95" s="186" t="s">
        <v>246</v>
      </c>
    </row>
    <row r="96" spans="3:12">
      <c r="C96" s="184">
        <f t="shared" ref="C96:C130" si="2">1+C95</f>
        <v>3</v>
      </c>
      <c r="D96" s="186" t="s">
        <v>114</v>
      </c>
      <c r="E96" s="186" t="s">
        <v>327</v>
      </c>
      <c r="F96" s="186">
        <v>90</v>
      </c>
      <c r="G96" s="186">
        <v>34.6</v>
      </c>
      <c r="H96" s="185" t="s">
        <v>118</v>
      </c>
      <c r="I96" s="185">
        <v>3.5</v>
      </c>
      <c r="J96" s="186">
        <v>1</v>
      </c>
      <c r="K96" s="186">
        <v>4.5</v>
      </c>
      <c r="L96" s="186" t="s">
        <v>246</v>
      </c>
    </row>
    <row r="97" spans="3:12">
      <c r="C97" s="184">
        <f t="shared" si="2"/>
        <v>4</v>
      </c>
      <c r="D97" s="186" t="s">
        <v>114</v>
      </c>
      <c r="E97" s="186" t="s">
        <v>327</v>
      </c>
      <c r="F97" s="186">
        <v>90</v>
      </c>
      <c r="G97" s="186">
        <v>4.0999999999999996</v>
      </c>
      <c r="H97" s="185" t="s">
        <v>118</v>
      </c>
      <c r="I97" s="185">
        <v>3.5</v>
      </c>
      <c r="J97" s="186">
        <v>1</v>
      </c>
      <c r="K97" s="186">
        <v>4.5</v>
      </c>
      <c r="L97" s="186" t="s">
        <v>246</v>
      </c>
    </row>
    <row r="98" spans="3:12">
      <c r="C98" s="184">
        <f t="shared" si="2"/>
        <v>5</v>
      </c>
      <c r="D98" s="186" t="s">
        <v>112</v>
      </c>
      <c r="E98" s="186" t="s">
        <v>72</v>
      </c>
      <c r="F98" s="186">
        <v>90</v>
      </c>
      <c r="G98" s="186">
        <v>60.3</v>
      </c>
      <c r="H98" s="185" t="s">
        <v>118</v>
      </c>
      <c r="I98" s="185">
        <v>3.5</v>
      </c>
      <c r="J98" s="186">
        <v>1</v>
      </c>
      <c r="K98" s="186">
        <v>4.5</v>
      </c>
      <c r="L98" s="186" t="s">
        <v>246</v>
      </c>
    </row>
    <row r="99" spans="3:12">
      <c r="C99" s="184">
        <f t="shared" si="2"/>
        <v>6</v>
      </c>
      <c r="D99" s="186" t="s">
        <v>72</v>
      </c>
      <c r="E99" s="186" t="s">
        <v>474</v>
      </c>
      <c r="F99" s="186">
        <v>90</v>
      </c>
      <c r="G99" s="186">
        <v>60</v>
      </c>
      <c r="H99" s="185" t="s">
        <v>118</v>
      </c>
      <c r="I99" s="185">
        <v>3.5</v>
      </c>
      <c r="J99" s="186">
        <v>1</v>
      </c>
      <c r="K99" s="186">
        <v>4.5</v>
      </c>
      <c r="L99" s="186" t="s">
        <v>246</v>
      </c>
    </row>
    <row r="100" spans="3:12">
      <c r="C100" s="184">
        <f t="shared" si="2"/>
        <v>7</v>
      </c>
      <c r="D100" s="186" t="s">
        <v>349</v>
      </c>
      <c r="E100" s="186" t="s">
        <v>601</v>
      </c>
      <c r="F100" s="186">
        <v>75</v>
      </c>
      <c r="G100" s="186">
        <v>4</v>
      </c>
      <c r="H100" s="185" t="s">
        <v>118</v>
      </c>
      <c r="I100" s="185">
        <v>3.5</v>
      </c>
      <c r="J100" s="186">
        <v>1</v>
      </c>
      <c r="K100" s="186">
        <v>4.5</v>
      </c>
      <c r="L100" s="186" t="s">
        <v>246</v>
      </c>
    </row>
    <row r="101" spans="3:12">
      <c r="C101" s="184">
        <f t="shared" si="2"/>
        <v>8</v>
      </c>
      <c r="D101" s="186" t="s">
        <v>349</v>
      </c>
      <c r="E101" s="186" t="s">
        <v>601</v>
      </c>
      <c r="F101" s="186">
        <v>75</v>
      </c>
      <c r="G101" s="186">
        <v>34.700000000000003</v>
      </c>
      <c r="H101" s="185" t="s">
        <v>118</v>
      </c>
      <c r="I101" s="185">
        <v>3.5</v>
      </c>
      <c r="J101" s="186">
        <v>1</v>
      </c>
      <c r="K101" s="186">
        <v>4.5</v>
      </c>
      <c r="L101" s="186" t="s">
        <v>246</v>
      </c>
    </row>
    <row r="102" spans="3:12">
      <c r="C102" s="184">
        <f t="shared" si="2"/>
        <v>9</v>
      </c>
      <c r="D102" s="186" t="s">
        <v>438</v>
      </c>
      <c r="E102" s="186" t="s">
        <v>318</v>
      </c>
      <c r="F102" s="186">
        <v>75</v>
      </c>
      <c r="G102" s="186">
        <v>56.1</v>
      </c>
      <c r="H102" s="185" t="s">
        <v>118</v>
      </c>
      <c r="I102" s="185">
        <v>3.5</v>
      </c>
      <c r="J102" s="186">
        <v>1</v>
      </c>
      <c r="K102" s="186">
        <v>4.5</v>
      </c>
      <c r="L102" s="186" t="s">
        <v>246</v>
      </c>
    </row>
    <row r="103" spans="3:12">
      <c r="C103" s="184">
        <f t="shared" si="2"/>
        <v>10</v>
      </c>
      <c r="D103" s="186" t="s">
        <v>438</v>
      </c>
      <c r="E103" s="186" t="s">
        <v>318</v>
      </c>
      <c r="F103" s="186">
        <v>75</v>
      </c>
      <c r="G103" s="186">
        <v>91.3</v>
      </c>
      <c r="H103" s="185" t="s">
        <v>118</v>
      </c>
      <c r="I103" s="185">
        <v>3.5</v>
      </c>
      <c r="J103" s="186">
        <v>1</v>
      </c>
      <c r="K103" s="186">
        <v>4.5</v>
      </c>
      <c r="L103" s="186" t="s">
        <v>246</v>
      </c>
    </row>
    <row r="104" spans="3:12">
      <c r="C104" s="184">
        <f t="shared" si="2"/>
        <v>11</v>
      </c>
      <c r="D104" s="186" t="s">
        <v>474</v>
      </c>
      <c r="E104" s="186" t="s">
        <v>429</v>
      </c>
      <c r="F104" s="186">
        <v>75</v>
      </c>
      <c r="G104" s="186">
        <v>164.3</v>
      </c>
      <c r="H104" s="185" t="s">
        <v>118</v>
      </c>
      <c r="I104" s="185">
        <v>3.5</v>
      </c>
      <c r="J104" s="186">
        <v>1</v>
      </c>
      <c r="K104" s="186">
        <v>4.5</v>
      </c>
      <c r="L104" s="186" t="s">
        <v>246</v>
      </c>
    </row>
    <row r="105" spans="3:12">
      <c r="C105" s="184">
        <f t="shared" si="2"/>
        <v>12</v>
      </c>
      <c r="D105" s="186" t="s">
        <v>871</v>
      </c>
      <c r="E105" s="186" t="s">
        <v>867</v>
      </c>
      <c r="F105" s="186">
        <v>63</v>
      </c>
      <c r="G105" s="186">
        <v>22.5</v>
      </c>
      <c r="H105" s="185" t="s">
        <v>118</v>
      </c>
      <c r="I105" s="185">
        <v>3.5</v>
      </c>
      <c r="J105" s="186">
        <v>1</v>
      </c>
      <c r="K105" s="186">
        <v>4.5</v>
      </c>
      <c r="L105" s="186" t="s">
        <v>246</v>
      </c>
    </row>
    <row r="106" spans="3:12">
      <c r="C106" s="184">
        <f t="shared" si="2"/>
        <v>13</v>
      </c>
      <c r="D106" s="186" t="s">
        <v>871</v>
      </c>
      <c r="E106" s="186" t="s">
        <v>203</v>
      </c>
      <c r="F106" s="186">
        <v>63</v>
      </c>
      <c r="G106" s="186">
        <v>108.8</v>
      </c>
      <c r="H106" s="185" t="s">
        <v>118</v>
      </c>
      <c r="I106" s="185">
        <v>3.5</v>
      </c>
      <c r="J106" s="186">
        <v>1</v>
      </c>
      <c r="K106" s="186">
        <v>4.5</v>
      </c>
      <c r="L106" s="186" t="s">
        <v>246</v>
      </c>
    </row>
    <row r="107" spans="3:12">
      <c r="C107" s="184">
        <f t="shared" si="2"/>
        <v>14</v>
      </c>
      <c r="D107" s="186" t="s">
        <v>203</v>
      </c>
      <c r="E107" s="186" t="s">
        <v>229</v>
      </c>
      <c r="F107" s="186">
        <v>63</v>
      </c>
      <c r="G107" s="186">
        <v>152.80000000000001</v>
      </c>
      <c r="H107" s="185" t="s">
        <v>118</v>
      </c>
      <c r="I107" s="185">
        <v>3.5</v>
      </c>
      <c r="J107" s="186">
        <v>1</v>
      </c>
      <c r="K107" s="186">
        <v>4.5</v>
      </c>
      <c r="L107" s="186" t="s">
        <v>246</v>
      </c>
    </row>
    <row r="108" spans="3:12">
      <c r="C108" s="184">
        <f t="shared" si="2"/>
        <v>15</v>
      </c>
      <c r="D108" s="186" t="s">
        <v>229</v>
      </c>
      <c r="E108" s="186" t="s">
        <v>192</v>
      </c>
      <c r="F108" s="186">
        <v>63</v>
      </c>
      <c r="G108" s="186">
        <v>265.10000000000002</v>
      </c>
      <c r="H108" s="185" t="s">
        <v>118</v>
      </c>
      <c r="I108" s="185">
        <v>3.5</v>
      </c>
      <c r="J108" s="186">
        <v>1</v>
      </c>
      <c r="K108" s="186">
        <v>4.5</v>
      </c>
      <c r="L108" s="186" t="s">
        <v>246</v>
      </c>
    </row>
    <row r="109" spans="3:12">
      <c r="C109" s="184">
        <f t="shared" si="2"/>
        <v>16</v>
      </c>
      <c r="D109" s="186" t="s">
        <v>229</v>
      </c>
      <c r="E109" s="186" t="s">
        <v>192</v>
      </c>
      <c r="F109" s="186">
        <v>63</v>
      </c>
      <c r="G109" s="186">
        <v>5.7</v>
      </c>
      <c r="H109" s="185" t="s">
        <v>118</v>
      </c>
      <c r="I109" s="185">
        <v>3.5</v>
      </c>
      <c r="J109" s="186">
        <v>1</v>
      </c>
      <c r="K109" s="186">
        <v>4.5</v>
      </c>
      <c r="L109" s="186" t="s">
        <v>246</v>
      </c>
    </row>
    <row r="110" spans="3:12">
      <c r="C110" s="184">
        <f t="shared" si="2"/>
        <v>17</v>
      </c>
      <c r="D110" s="186" t="s">
        <v>238</v>
      </c>
      <c r="E110" s="186" t="s">
        <v>927</v>
      </c>
      <c r="F110" s="186">
        <v>63</v>
      </c>
      <c r="G110" s="186">
        <v>25.6</v>
      </c>
      <c r="H110" s="185" t="s">
        <v>118</v>
      </c>
      <c r="I110" s="185">
        <v>3.5</v>
      </c>
      <c r="J110" s="186">
        <v>1</v>
      </c>
      <c r="K110" s="186">
        <v>4.5</v>
      </c>
      <c r="L110" s="186" t="s">
        <v>246</v>
      </c>
    </row>
    <row r="111" spans="3:12">
      <c r="C111" s="184">
        <f t="shared" si="2"/>
        <v>18</v>
      </c>
      <c r="D111" s="186" t="s">
        <v>192</v>
      </c>
      <c r="E111" s="186" t="s">
        <v>211</v>
      </c>
      <c r="F111" s="186">
        <v>63</v>
      </c>
      <c r="G111" s="186">
        <v>265.60000000000002</v>
      </c>
      <c r="H111" s="185" t="s">
        <v>118</v>
      </c>
      <c r="I111" s="185">
        <v>3.5</v>
      </c>
      <c r="J111" s="186">
        <v>1</v>
      </c>
      <c r="K111" s="186">
        <v>4.5</v>
      </c>
      <c r="L111" s="186" t="s">
        <v>246</v>
      </c>
    </row>
    <row r="112" spans="3:12">
      <c r="C112" s="184">
        <f t="shared" si="2"/>
        <v>19</v>
      </c>
      <c r="D112" s="186" t="s">
        <v>211</v>
      </c>
      <c r="E112" s="186" t="s">
        <v>244</v>
      </c>
      <c r="F112" s="186">
        <v>63</v>
      </c>
      <c r="G112" s="186">
        <v>3.5</v>
      </c>
      <c r="H112" s="185" t="s">
        <v>118</v>
      </c>
      <c r="I112" s="185">
        <v>3.5</v>
      </c>
      <c r="J112" s="186">
        <v>1</v>
      </c>
      <c r="K112" s="186">
        <v>4.5</v>
      </c>
      <c r="L112" s="186" t="s">
        <v>246</v>
      </c>
    </row>
    <row r="113" spans="3:12">
      <c r="C113" s="184">
        <f t="shared" si="2"/>
        <v>20</v>
      </c>
      <c r="D113" s="186" t="s">
        <v>211</v>
      </c>
      <c r="E113" s="186" t="s">
        <v>244</v>
      </c>
      <c r="F113" s="186">
        <v>63</v>
      </c>
      <c r="G113" s="186">
        <v>291.5</v>
      </c>
      <c r="H113" s="185" t="s">
        <v>118</v>
      </c>
      <c r="I113" s="185">
        <v>3.5</v>
      </c>
      <c r="J113" s="186">
        <v>1</v>
      </c>
      <c r="K113" s="186">
        <v>4.5</v>
      </c>
      <c r="L113" s="186" t="s">
        <v>246</v>
      </c>
    </row>
    <row r="114" spans="3:12">
      <c r="C114" s="184">
        <f t="shared" si="2"/>
        <v>21</v>
      </c>
      <c r="D114" s="186" t="s">
        <v>211</v>
      </c>
      <c r="E114" s="186" t="s">
        <v>244</v>
      </c>
      <c r="F114" s="186">
        <v>63</v>
      </c>
      <c r="G114" s="186">
        <v>67.5</v>
      </c>
      <c r="H114" s="185" t="s">
        <v>118</v>
      </c>
      <c r="I114" s="185">
        <v>3.5</v>
      </c>
      <c r="J114" s="186">
        <v>1</v>
      </c>
      <c r="K114" s="186">
        <v>4.5</v>
      </c>
      <c r="L114" s="186" t="s">
        <v>246</v>
      </c>
    </row>
    <row r="115" spans="3:12">
      <c r="C115" s="184">
        <f t="shared" si="2"/>
        <v>22</v>
      </c>
      <c r="D115" s="186" t="s">
        <v>400</v>
      </c>
      <c r="E115" s="186" t="s">
        <v>163</v>
      </c>
      <c r="F115" s="186">
        <v>63</v>
      </c>
      <c r="G115" s="186">
        <v>75.7</v>
      </c>
      <c r="H115" s="185" t="s">
        <v>118</v>
      </c>
      <c r="I115" s="185">
        <v>3.5</v>
      </c>
      <c r="J115" s="186">
        <v>1</v>
      </c>
      <c r="K115" s="186">
        <v>4.5</v>
      </c>
      <c r="L115" s="186" t="s">
        <v>246</v>
      </c>
    </row>
    <row r="116" spans="3:12">
      <c r="C116" s="184">
        <f t="shared" si="2"/>
        <v>23</v>
      </c>
      <c r="D116" s="186" t="s">
        <v>400</v>
      </c>
      <c r="E116" s="186" t="s">
        <v>309</v>
      </c>
      <c r="F116" s="186">
        <v>63</v>
      </c>
      <c r="G116" s="186">
        <v>97.1</v>
      </c>
      <c r="H116" s="185" t="s">
        <v>118</v>
      </c>
      <c r="I116" s="185">
        <v>3.5</v>
      </c>
      <c r="J116" s="186">
        <v>1</v>
      </c>
      <c r="K116" s="186">
        <v>4.5</v>
      </c>
      <c r="L116" s="186" t="s">
        <v>246</v>
      </c>
    </row>
    <row r="117" spans="3:12">
      <c r="C117" s="184">
        <f t="shared" si="2"/>
        <v>24</v>
      </c>
      <c r="D117" s="186" t="s">
        <v>309</v>
      </c>
      <c r="E117" s="186" t="s">
        <v>693</v>
      </c>
      <c r="F117" s="186">
        <v>63</v>
      </c>
      <c r="G117" s="186">
        <v>24.1</v>
      </c>
      <c r="H117" s="185" t="s">
        <v>118</v>
      </c>
      <c r="I117" s="185">
        <v>3.5</v>
      </c>
      <c r="J117" s="186">
        <v>1</v>
      </c>
      <c r="K117" s="186">
        <v>4.5</v>
      </c>
      <c r="L117" s="186" t="s">
        <v>246</v>
      </c>
    </row>
    <row r="118" spans="3:12">
      <c r="C118" s="184">
        <f t="shared" si="2"/>
        <v>25</v>
      </c>
      <c r="D118" s="186" t="s">
        <v>309</v>
      </c>
      <c r="E118" s="186" t="s">
        <v>695</v>
      </c>
      <c r="F118" s="186">
        <v>63</v>
      </c>
      <c r="G118" s="186">
        <v>43.7</v>
      </c>
      <c r="H118" s="185" t="s">
        <v>118</v>
      </c>
      <c r="I118" s="185">
        <v>3.5</v>
      </c>
      <c r="J118" s="186">
        <v>1</v>
      </c>
      <c r="K118" s="186">
        <v>4.5</v>
      </c>
      <c r="L118" s="186" t="s">
        <v>246</v>
      </c>
    </row>
    <row r="119" spans="3:12">
      <c r="C119" s="184">
        <f t="shared" si="2"/>
        <v>26</v>
      </c>
      <c r="D119" s="186" t="s">
        <v>695</v>
      </c>
      <c r="E119" s="186" t="s">
        <v>409</v>
      </c>
      <c r="F119" s="186">
        <v>63</v>
      </c>
      <c r="G119" s="186">
        <v>78.900000000000006</v>
      </c>
      <c r="H119" s="185" t="s">
        <v>118</v>
      </c>
      <c r="I119" s="185">
        <v>3.5</v>
      </c>
      <c r="J119" s="186">
        <v>1</v>
      </c>
      <c r="K119" s="186">
        <v>4.5</v>
      </c>
      <c r="L119" s="186" t="s">
        <v>246</v>
      </c>
    </row>
    <row r="120" spans="3:12">
      <c r="C120" s="184">
        <f t="shared" si="2"/>
        <v>27</v>
      </c>
      <c r="D120" s="186" t="s">
        <v>695</v>
      </c>
      <c r="E120" s="186" t="s">
        <v>612</v>
      </c>
      <c r="F120" s="186">
        <v>63</v>
      </c>
      <c r="G120" s="186">
        <v>22.1</v>
      </c>
      <c r="H120" s="185" t="s">
        <v>118</v>
      </c>
      <c r="I120" s="185">
        <v>3.5</v>
      </c>
      <c r="J120" s="186">
        <v>1</v>
      </c>
      <c r="K120" s="186">
        <v>4.5</v>
      </c>
      <c r="L120" s="186" t="s">
        <v>246</v>
      </c>
    </row>
    <row r="121" spans="3:12">
      <c r="C121" s="184">
        <f t="shared" si="2"/>
        <v>28</v>
      </c>
      <c r="D121" s="186" t="s">
        <v>695</v>
      </c>
      <c r="E121" s="186" t="s">
        <v>612</v>
      </c>
      <c r="F121" s="186">
        <v>63</v>
      </c>
      <c r="G121" s="186">
        <v>17.100000000000001</v>
      </c>
      <c r="H121" s="185" t="s">
        <v>118</v>
      </c>
      <c r="I121" s="185">
        <v>3.5</v>
      </c>
      <c r="J121" s="186">
        <v>1</v>
      </c>
      <c r="K121" s="186">
        <v>4.5</v>
      </c>
      <c r="L121" s="186" t="s">
        <v>246</v>
      </c>
    </row>
    <row r="122" spans="3:12">
      <c r="C122" s="184">
        <f t="shared" si="2"/>
        <v>29</v>
      </c>
      <c r="D122" s="186" t="s">
        <v>612</v>
      </c>
      <c r="E122" s="186" t="s">
        <v>440</v>
      </c>
      <c r="F122" s="186">
        <v>63</v>
      </c>
      <c r="G122" s="186">
        <v>14.5</v>
      </c>
      <c r="H122" s="185" t="s">
        <v>118</v>
      </c>
      <c r="I122" s="185">
        <v>3.5</v>
      </c>
      <c r="J122" s="186">
        <v>1</v>
      </c>
      <c r="K122" s="186">
        <v>4.5</v>
      </c>
      <c r="L122" s="186" t="s">
        <v>246</v>
      </c>
    </row>
    <row r="123" spans="3:12">
      <c r="C123" s="184">
        <f t="shared" si="2"/>
        <v>30</v>
      </c>
      <c r="D123" s="186" t="s">
        <v>612</v>
      </c>
      <c r="E123" s="186" t="s">
        <v>340</v>
      </c>
      <c r="F123" s="186">
        <v>63</v>
      </c>
      <c r="G123" s="186">
        <v>143.69999999999999</v>
      </c>
      <c r="H123" s="185" t="s">
        <v>118</v>
      </c>
      <c r="I123" s="185">
        <v>3.5</v>
      </c>
      <c r="J123" s="186">
        <v>1</v>
      </c>
      <c r="K123" s="186">
        <v>4.5</v>
      </c>
      <c r="L123" s="186" t="s">
        <v>246</v>
      </c>
    </row>
    <row r="124" spans="3:12">
      <c r="C124" s="184">
        <f t="shared" si="2"/>
        <v>31</v>
      </c>
      <c r="D124" s="186" t="s">
        <v>612</v>
      </c>
      <c r="E124" s="186" t="s">
        <v>440</v>
      </c>
      <c r="F124" s="186">
        <v>63</v>
      </c>
      <c r="G124" s="186">
        <v>23.8</v>
      </c>
      <c r="H124" s="185" t="s">
        <v>118</v>
      </c>
      <c r="I124" s="185">
        <v>3.5</v>
      </c>
      <c r="J124" s="186">
        <v>1</v>
      </c>
      <c r="K124" s="186">
        <v>4.5</v>
      </c>
      <c r="L124" s="186" t="s">
        <v>246</v>
      </c>
    </row>
    <row r="125" spans="3:12">
      <c r="C125" s="184">
        <f t="shared" si="2"/>
        <v>32</v>
      </c>
      <c r="D125" s="186" t="s">
        <v>612</v>
      </c>
      <c r="E125" s="186" t="s">
        <v>340</v>
      </c>
      <c r="F125" s="186">
        <v>63</v>
      </c>
      <c r="G125" s="186">
        <v>23.4</v>
      </c>
      <c r="H125" s="185" t="s">
        <v>118</v>
      </c>
      <c r="I125" s="185">
        <v>3.5</v>
      </c>
      <c r="J125" s="186">
        <v>1</v>
      </c>
      <c r="K125" s="186">
        <v>4.5</v>
      </c>
      <c r="L125" s="186" t="s">
        <v>246</v>
      </c>
    </row>
    <row r="126" spans="3:12">
      <c r="C126" s="184">
        <f t="shared" si="2"/>
        <v>33</v>
      </c>
      <c r="D126" s="186" t="s">
        <v>612</v>
      </c>
      <c r="E126" s="186" t="s">
        <v>340</v>
      </c>
      <c r="F126" s="186">
        <v>63</v>
      </c>
      <c r="G126" s="186">
        <v>106.7</v>
      </c>
      <c r="H126" s="185" t="s">
        <v>118</v>
      </c>
      <c r="I126" s="185">
        <v>3.5</v>
      </c>
      <c r="J126" s="186">
        <v>1</v>
      </c>
      <c r="K126" s="186">
        <v>4.5</v>
      </c>
      <c r="L126" s="186" t="s">
        <v>246</v>
      </c>
    </row>
    <row r="127" spans="3:12">
      <c r="C127" s="184">
        <f t="shared" si="2"/>
        <v>34</v>
      </c>
      <c r="D127" s="186" t="s">
        <v>340</v>
      </c>
      <c r="E127" s="186" t="s">
        <v>307</v>
      </c>
      <c r="F127" s="186">
        <v>63</v>
      </c>
      <c r="G127" s="186">
        <v>17.7</v>
      </c>
      <c r="H127" s="185" t="s">
        <v>118</v>
      </c>
      <c r="I127" s="185">
        <v>3.5</v>
      </c>
      <c r="J127" s="186">
        <v>1</v>
      </c>
      <c r="K127" s="186">
        <v>4.5</v>
      </c>
      <c r="L127" s="186" t="s">
        <v>246</v>
      </c>
    </row>
    <row r="128" spans="3:12">
      <c r="C128" s="184">
        <f t="shared" si="2"/>
        <v>35</v>
      </c>
      <c r="D128" s="186" t="s">
        <v>340</v>
      </c>
      <c r="E128" s="186" t="s">
        <v>307</v>
      </c>
      <c r="F128" s="186">
        <v>63</v>
      </c>
      <c r="G128" s="186">
        <v>64.7</v>
      </c>
      <c r="H128" s="185" t="s">
        <v>118</v>
      </c>
      <c r="I128" s="185">
        <v>3.5</v>
      </c>
      <c r="J128" s="186">
        <v>1</v>
      </c>
      <c r="K128" s="186">
        <v>4.5</v>
      </c>
      <c r="L128" s="186" t="s">
        <v>246</v>
      </c>
    </row>
    <row r="129" spans="3:12">
      <c r="C129" s="184">
        <f t="shared" si="2"/>
        <v>36</v>
      </c>
      <c r="D129" s="186" t="s">
        <v>340</v>
      </c>
      <c r="E129" s="186" t="s">
        <v>307</v>
      </c>
      <c r="F129" s="186">
        <v>63</v>
      </c>
      <c r="G129" s="186">
        <v>11.1</v>
      </c>
      <c r="H129" s="185" t="s">
        <v>118</v>
      </c>
      <c r="I129" s="185">
        <v>3.5</v>
      </c>
      <c r="J129" s="186">
        <v>1</v>
      </c>
      <c r="K129" s="186">
        <v>4.5</v>
      </c>
      <c r="L129" s="186" t="s">
        <v>246</v>
      </c>
    </row>
    <row r="130" spans="3:12">
      <c r="C130" s="184">
        <f t="shared" si="2"/>
        <v>37</v>
      </c>
      <c r="D130" s="186" t="s">
        <v>340</v>
      </c>
      <c r="E130" s="186" t="s">
        <v>307</v>
      </c>
      <c r="F130" s="186">
        <v>63</v>
      </c>
      <c r="G130" s="186">
        <v>27.7</v>
      </c>
      <c r="H130" s="185" t="s">
        <v>118</v>
      </c>
      <c r="I130" s="185">
        <v>3.5</v>
      </c>
      <c r="J130" s="186">
        <v>1</v>
      </c>
      <c r="K130" s="186">
        <v>4.5</v>
      </c>
      <c r="L130" s="186" t="s">
        <v>246</v>
      </c>
    </row>
    <row r="131" spans="3:12" ht="15.75">
      <c r="C131" s="208" t="s">
        <v>1055</v>
      </c>
      <c r="D131" s="208"/>
      <c r="E131" s="208"/>
      <c r="F131" s="208"/>
      <c r="G131" s="284" t="s">
        <v>1056</v>
      </c>
      <c r="H131" s="284"/>
      <c r="I131" s="284"/>
      <c r="J131" s="202"/>
      <c r="K131" s="202" t="s">
        <v>1057</v>
      </c>
      <c r="L131" s="202"/>
    </row>
    <row r="132" spans="3:12" ht="15.75">
      <c r="C132" s="283" t="s">
        <v>1058</v>
      </c>
      <c r="D132" s="283"/>
      <c r="E132" s="283"/>
      <c r="F132" s="283"/>
      <c r="G132" s="284" t="s">
        <v>1058</v>
      </c>
      <c r="H132" s="284"/>
      <c r="I132" s="284"/>
      <c r="J132" s="284"/>
      <c r="K132" s="284" t="s">
        <v>1058</v>
      </c>
      <c r="L132" s="284"/>
    </row>
    <row r="133" spans="3:12" ht="15.75">
      <c r="C133" s="283" t="s">
        <v>1059</v>
      </c>
      <c r="D133" s="283"/>
      <c r="E133" s="283"/>
      <c r="F133" s="283"/>
      <c r="G133" s="284" t="s">
        <v>1059</v>
      </c>
      <c r="H133" s="284"/>
      <c r="I133" s="284"/>
      <c r="J133" s="284"/>
      <c r="K133" s="284" t="s">
        <v>1059</v>
      </c>
      <c r="L133" s="284"/>
    </row>
    <row r="134" spans="3:12" ht="15.75">
      <c r="C134" s="283" t="s">
        <v>1060</v>
      </c>
      <c r="D134" s="283"/>
      <c r="E134" s="283"/>
      <c r="F134" s="283"/>
      <c r="G134" s="284" t="s">
        <v>1060</v>
      </c>
      <c r="H134" s="284"/>
      <c r="I134" s="284"/>
      <c r="J134" s="284"/>
      <c r="K134" s="284" t="s">
        <v>1060</v>
      </c>
      <c r="L134" s="284"/>
    </row>
    <row r="136" spans="3:12" ht="18.75">
      <c r="C136" s="285" t="s">
        <v>1032</v>
      </c>
      <c r="D136" s="285"/>
      <c r="E136" s="285" t="s">
        <v>1033</v>
      </c>
      <c r="F136" s="285"/>
      <c r="G136" s="285"/>
      <c r="H136" s="285"/>
      <c r="I136" s="285"/>
      <c r="J136" s="285"/>
      <c r="K136" s="285"/>
      <c r="L136" s="285"/>
    </row>
    <row r="137" spans="3:12" ht="18.75">
      <c r="C137" s="285" t="s">
        <v>1034</v>
      </c>
      <c r="D137" s="285"/>
      <c r="E137" s="285" t="s">
        <v>1035</v>
      </c>
      <c r="F137" s="285"/>
      <c r="G137" s="285"/>
      <c r="H137" s="285"/>
      <c r="I137" s="285"/>
      <c r="J137" s="285"/>
      <c r="K137" s="285"/>
      <c r="L137" s="285"/>
    </row>
    <row r="138" spans="3:12" ht="18.75">
      <c r="C138" s="285" t="s">
        <v>1036</v>
      </c>
      <c r="D138" s="285"/>
      <c r="E138" s="285" t="s">
        <v>1037</v>
      </c>
      <c r="F138" s="285"/>
      <c r="G138" s="285"/>
      <c r="H138" s="285"/>
      <c r="I138" s="285"/>
      <c r="J138" s="285"/>
      <c r="K138" s="285"/>
      <c r="L138" s="285"/>
    </row>
    <row r="139" spans="3:12" ht="18.75">
      <c r="C139" s="285" t="s">
        <v>1038</v>
      </c>
      <c r="D139" s="285"/>
      <c r="E139" s="285" t="s">
        <v>1039</v>
      </c>
      <c r="F139" s="285"/>
      <c r="G139" s="285"/>
      <c r="H139" s="285"/>
      <c r="I139" s="285"/>
      <c r="J139" s="285"/>
      <c r="K139" s="285"/>
      <c r="L139" s="285"/>
    </row>
    <row r="140" spans="3:12" ht="18.75">
      <c r="C140" s="285" t="s">
        <v>1040</v>
      </c>
      <c r="D140" s="285"/>
      <c r="E140" s="285" t="s">
        <v>1041</v>
      </c>
      <c r="F140" s="285"/>
      <c r="G140" s="285"/>
      <c r="H140" s="285"/>
      <c r="I140" s="285"/>
      <c r="J140" s="285"/>
      <c r="K140" s="285"/>
      <c r="L140" s="285"/>
    </row>
    <row r="141" spans="3:12" ht="18.75">
      <c r="C141" s="285" t="s">
        <v>1042</v>
      </c>
      <c r="D141" s="285"/>
      <c r="E141" s="285" t="s">
        <v>1375</v>
      </c>
      <c r="F141" s="285"/>
      <c r="G141" s="285"/>
      <c r="H141" s="285"/>
      <c r="I141" s="285"/>
      <c r="J141" s="285"/>
      <c r="K141" s="187" t="s">
        <v>1108</v>
      </c>
      <c r="L141" s="187"/>
    </row>
    <row r="142" spans="3:12" ht="30">
      <c r="C142" s="183" t="s">
        <v>1044</v>
      </c>
      <c r="D142" s="183" t="s">
        <v>69</v>
      </c>
      <c r="E142" s="183" t="s">
        <v>70</v>
      </c>
      <c r="F142" s="183" t="s">
        <v>1045</v>
      </c>
      <c r="G142" s="183" t="s">
        <v>1046</v>
      </c>
      <c r="H142" s="183" t="s">
        <v>1047</v>
      </c>
      <c r="I142" s="183" t="s">
        <v>1048</v>
      </c>
      <c r="J142" s="132" t="s">
        <v>1049</v>
      </c>
      <c r="K142" s="133" t="s">
        <v>56</v>
      </c>
      <c r="L142" s="183" t="s">
        <v>1050</v>
      </c>
    </row>
    <row r="143" spans="3:12">
      <c r="C143" s="184">
        <v>1</v>
      </c>
      <c r="D143" s="186" t="s">
        <v>318</v>
      </c>
      <c r="E143" s="186" t="s">
        <v>114</v>
      </c>
      <c r="F143" s="186">
        <v>90</v>
      </c>
      <c r="G143" s="186">
        <v>79</v>
      </c>
      <c r="H143" s="186">
        <v>5.5</v>
      </c>
      <c r="I143" s="186">
        <v>3.3</v>
      </c>
      <c r="J143" s="186">
        <v>1</v>
      </c>
      <c r="K143" s="186">
        <v>4.3</v>
      </c>
      <c r="L143" s="186" t="s">
        <v>1053</v>
      </c>
    </row>
    <row r="144" spans="3:12">
      <c r="C144" s="184">
        <f>1+C143</f>
        <v>2</v>
      </c>
      <c r="D144" s="186" t="s">
        <v>318</v>
      </c>
      <c r="E144" s="186" t="s">
        <v>114</v>
      </c>
      <c r="F144" s="186">
        <v>90</v>
      </c>
      <c r="G144" s="186">
        <v>3.1</v>
      </c>
      <c r="H144" s="186">
        <v>5.5</v>
      </c>
      <c r="I144" s="186">
        <v>3.3</v>
      </c>
      <c r="J144" s="186">
        <v>1</v>
      </c>
      <c r="K144" s="186">
        <v>4.3</v>
      </c>
      <c r="L144" s="186" t="s">
        <v>1053</v>
      </c>
    </row>
    <row r="145" spans="3:12">
      <c r="C145" s="184">
        <f t="shared" ref="C145:C172" si="3">1+C144</f>
        <v>3</v>
      </c>
      <c r="D145" s="186" t="s">
        <v>438</v>
      </c>
      <c r="E145" s="186" t="s">
        <v>349</v>
      </c>
      <c r="F145" s="186">
        <v>75</v>
      </c>
      <c r="G145" s="186">
        <v>38.6</v>
      </c>
      <c r="H145" s="186">
        <v>5.5</v>
      </c>
      <c r="I145" s="186">
        <v>3.3</v>
      </c>
      <c r="J145" s="186">
        <v>1</v>
      </c>
      <c r="K145" s="186">
        <v>4.3</v>
      </c>
      <c r="L145" s="186" t="s">
        <v>1053</v>
      </c>
    </row>
    <row r="146" spans="3:12">
      <c r="C146" s="184">
        <f t="shared" si="3"/>
        <v>4</v>
      </c>
      <c r="D146" s="186" t="s">
        <v>438</v>
      </c>
      <c r="E146" s="186" t="s">
        <v>349</v>
      </c>
      <c r="F146" s="186">
        <v>75</v>
      </c>
      <c r="G146" s="186">
        <v>41.1</v>
      </c>
      <c r="H146" s="186">
        <v>5.5</v>
      </c>
      <c r="I146" s="186">
        <v>3.3</v>
      </c>
      <c r="J146" s="186">
        <v>1</v>
      </c>
      <c r="K146" s="186">
        <v>4.3</v>
      </c>
      <c r="L146" s="186" t="s">
        <v>1053</v>
      </c>
    </row>
    <row r="147" spans="3:12">
      <c r="C147" s="184">
        <f t="shared" si="3"/>
        <v>5</v>
      </c>
      <c r="D147" s="186" t="s">
        <v>340</v>
      </c>
      <c r="E147" s="186" t="s">
        <v>307</v>
      </c>
      <c r="F147" s="186">
        <v>63</v>
      </c>
      <c r="G147" s="186">
        <v>18.399999999999999</v>
      </c>
      <c r="H147" s="186">
        <v>5.5</v>
      </c>
      <c r="I147" s="186">
        <v>3.3</v>
      </c>
      <c r="J147" s="186">
        <v>1</v>
      </c>
      <c r="K147" s="186">
        <v>4.3</v>
      </c>
      <c r="L147" s="186" t="s">
        <v>1053</v>
      </c>
    </row>
    <row r="148" spans="3:12">
      <c r="C148" s="184">
        <f t="shared" si="3"/>
        <v>6</v>
      </c>
      <c r="D148" s="186" t="s">
        <v>307</v>
      </c>
      <c r="E148" s="186" t="s">
        <v>412</v>
      </c>
      <c r="F148" s="186">
        <v>63</v>
      </c>
      <c r="G148" s="186">
        <f>231.3+4</f>
        <v>235.3</v>
      </c>
      <c r="H148" s="186">
        <v>5.5</v>
      </c>
      <c r="I148" s="186">
        <v>3.3</v>
      </c>
      <c r="J148" s="186">
        <v>1</v>
      </c>
      <c r="K148" s="186">
        <v>4.3</v>
      </c>
      <c r="L148" s="186" t="s">
        <v>1053</v>
      </c>
    </row>
    <row r="149" spans="3:12">
      <c r="C149" s="184">
        <f t="shared" si="3"/>
        <v>7</v>
      </c>
      <c r="D149" s="186" t="s">
        <v>340</v>
      </c>
      <c r="E149" s="186" t="s">
        <v>323</v>
      </c>
      <c r="F149" s="186">
        <v>63</v>
      </c>
      <c r="G149" s="186">
        <v>93.5</v>
      </c>
      <c r="H149" s="186">
        <v>5.5</v>
      </c>
      <c r="I149" s="186">
        <v>3.3</v>
      </c>
      <c r="J149" s="186">
        <v>1</v>
      </c>
      <c r="K149" s="186">
        <v>4.3</v>
      </c>
      <c r="L149" s="186" t="s">
        <v>1053</v>
      </c>
    </row>
    <row r="150" spans="3:12">
      <c r="C150" s="184">
        <f t="shared" si="3"/>
        <v>8</v>
      </c>
      <c r="D150" s="186" t="s">
        <v>323</v>
      </c>
      <c r="E150" s="186" t="s">
        <v>350</v>
      </c>
      <c r="F150" s="186">
        <v>63</v>
      </c>
      <c r="G150" s="186">
        <v>228.7</v>
      </c>
      <c r="H150" s="186">
        <v>5.5</v>
      </c>
      <c r="I150" s="186">
        <v>3.3</v>
      </c>
      <c r="J150" s="186">
        <v>1</v>
      </c>
      <c r="K150" s="186">
        <v>4.3</v>
      </c>
      <c r="L150" s="186" t="s">
        <v>1053</v>
      </c>
    </row>
    <row r="151" spans="3:12">
      <c r="C151" s="184">
        <f t="shared" si="3"/>
        <v>9</v>
      </c>
      <c r="D151" s="186" t="s">
        <v>323</v>
      </c>
      <c r="E151" s="186" t="s">
        <v>1378</v>
      </c>
      <c r="F151" s="186">
        <v>63</v>
      </c>
      <c r="G151" s="186">
        <v>110.4</v>
      </c>
      <c r="H151" s="186">
        <v>5.5</v>
      </c>
      <c r="I151" s="186">
        <v>3.3</v>
      </c>
      <c r="J151" s="186">
        <v>1</v>
      </c>
      <c r="K151" s="186">
        <v>4.3</v>
      </c>
      <c r="L151" s="186" t="s">
        <v>1053</v>
      </c>
    </row>
    <row r="152" spans="3:12">
      <c r="C152" s="184">
        <f t="shared" si="3"/>
        <v>10</v>
      </c>
      <c r="D152" s="186" t="s">
        <v>323</v>
      </c>
      <c r="E152" s="186" t="s">
        <v>1378</v>
      </c>
      <c r="F152" s="186">
        <v>63</v>
      </c>
      <c r="G152" s="186">
        <v>129.19999999999999</v>
      </c>
      <c r="H152" s="186">
        <v>5.5</v>
      </c>
      <c r="I152" s="186">
        <v>3.3</v>
      </c>
      <c r="J152" s="186">
        <v>1</v>
      </c>
      <c r="K152" s="186">
        <v>4.3</v>
      </c>
      <c r="L152" s="186" t="s">
        <v>1053</v>
      </c>
    </row>
    <row r="153" spans="3:12">
      <c r="C153" s="184">
        <f t="shared" si="3"/>
        <v>11</v>
      </c>
      <c r="D153" s="186" t="s">
        <v>1378</v>
      </c>
      <c r="E153" s="186" t="s">
        <v>1379</v>
      </c>
      <c r="F153" s="186">
        <v>63</v>
      </c>
      <c r="G153" s="186">
        <v>35.700000000000003</v>
      </c>
      <c r="H153" s="186">
        <v>5.5</v>
      </c>
      <c r="I153" s="186">
        <v>3.3</v>
      </c>
      <c r="J153" s="186">
        <v>1</v>
      </c>
      <c r="K153" s="186">
        <v>4.3</v>
      </c>
      <c r="L153" s="186" t="s">
        <v>1053</v>
      </c>
    </row>
    <row r="154" spans="3:12">
      <c r="C154" s="184">
        <f t="shared" si="3"/>
        <v>12</v>
      </c>
      <c r="D154" s="186" t="s">
        <v>1378</v>
      </c>
      <c r="E154" s="186" t="s">
        <v>1379</v>
      </c>
      <c r="F154" s="186">
        <v>63</v>
      </c>
      <c r="G154" s="186">
        <v>49.4</v>
      </c>
      <c r="H154" s="186">
        <v>5.5</v>
      </c>
      <c r="I154" s="186">
        <v>3.3</v>
      </c>
      <c r="J154" s="186">
        <v>1</v>
      </c>
      <c r="K154" s="186">
        <v>4.3</v>
      </c>
      <c r="L154" s="186" t="s">
        <v>1053</v>
      </c>
    </row>
    <row r="155" spans="3:12">
      <c r="C155" s="184">
        <f t="shared" si="3"/>
        <v>13</v>
      </c>
      <c r="D155" s="186" t="s">
        <v>1378</v>
      </c>
      <c r="E155" s="186" t="s">
        <v>307</v>
      </c>
      <c r="F155" s="186">
        <v>63</v>
      </c>
      <c r="G155" s="186">
        <v>92.5</v>
      </c>
      <c r="H155" s="186">
        <v>5.5</v>
      </c>
      <c r="I155" s="186">
        <v>3.3</v>
      </c>
      <c r="J155" s="186">
        <v>1</v>
      </c>
      <c r="K155" s="186">
        <v>4.3</v>
      </c>
      <c r="L155" s="186" t="s">
        <v>1053</v>
      </c>
    </row>
    <row r="156" spans="3:12">
      <c r="C156" s="184">
        <f t="shared" si="3"/>
        <v>14</v>
      </c>
      <c r="D156" s="186" t="s">
        <v>307</v>
      </c>
      <c r="E156" s="186" t="s">
        <v>303</v>
      </c>
      <c r="F156" s="186">
        <v>63</v>
      </c>
      <c r="G156" s="186">
        <v>263.10000000000002</v>
      </c>
      <c r="H156" s="186">
        <v>5.5</v>
      </c>
      <c r="I156" s="186">
        <v>3.3</v>
      </c>
      <c r="J156" s="186">
        <v>1</v>
      </c>
      <c r="K156" s="186">
        <v>4.3</v>
      </c>
      <c r="L156" s="186" t="s">
        <v>1053</v>
      </c>
    </row>
    <row r="157" spans="3:12">
      <c r="C157" s="184">
        <f t="shared" si="3"/>
        <v>15</v>
      </c>
      <c r="D157" s="186" t="s">
        <v>1378</v>
      </c>
      <c r="E157" s="186" t="s">
        <v>387</v>
      </c>
      <c r="F157" s="186">
        <v>63</v>
      </c>
      <c r="G157" s="186">
        <v>18</v>
      </c>
      <c r="H157" s="186">
        <v>5.5</v>
      </c>
      <c r="I157" s="186">
        <v>3.3</v>
      </c>
      <c r="J157" s="186">
        <v>1</v>
      </c>
      <c r="K157" s="186">
        <v>4.3</v>
      </c>
      <c r="L157" s="186" t="s">
        <v>1053</v>
      </c>
    </row>
    <row r="158" spans="3:12">
      <c r="C158" s="184">
        <f t="shared" si="3"/>
        <v>16</v>
      </c>
      <c r="D158" s="186" t="s">
        <v>387</v>
      </c>
      <c r="E158" s="186" t="s">
        <v>271</v>
      </c>
      <c r="F158" s="186">
        <v>63</v>
      </c>
      <c r="G158" s="186">
        <v>15.5</v>
      </c>
      <c r="H158" s="186">
        <v>5.5</v>
      </c>
      <c r="I158" s="186">
        <v>3.3</v>
      </c>
      <c r="J158" s="186">
        <v>1</v>
      </c>
      <c r="K158" s="186">
        <v>4.3</v>
      </c>
      <c r="L158" s="186" t="s">
        <v>1053</v>
      </c>
    </row>
    <row r="159" spans="3:12">
      <c r="C159" s="184">
        <f t="shared" si="3"/>
        <v>17</v>
      </c>
      <c r="D159" s="186" t="s">
        <v>271</v>
      </c>
      <c r="E159" s="186" t="s">
        <v>321</v>
      </c>
      <c r="F159" s="186">
        <v>63</v>
      </c>
      <c r="G159" s="186">
        <v>13.6</v>
      </c>
      <c r="H159" s="186">
        <v>5.5</v>
      </c>
      <c r="I159" s="186">
        <v>3.3</v>
      </c>
      <c r="J159" s="186">
        <v>1</v>
      </c>
      <c r="K159" s="186">
        <v>4.3</v>
      </c>
      <c r="L159" s="186" t="s">
        <v>1053</v>
      </c>
    </row>
    <row r="160" spans="3:12">
      <c r="C160" s="184">
        <f t="shared" si="3"/>
        <v>18</v>
      </c>
      <c r="D160" s="186" t="s">
        <v>271</v>
      </c>
      <c r="E160" s="186" t="s">
        <v>321</v>
      </c>
      <c r="F160" s="186">
        <v>63</v>
      </c>
      <c r="G160" s="186">
        <v>11.6</v>
      </c>
      <c r="H160" s="186">
        <v>5.5</v>
      </c>
      <c r="I160" s="186">
        <v>3.3</v>
      </c>
      <c r="J160" s="186">
        <v>1</v>
      </c>
      <c r="K160" s="186">
        <v>4.3</v>
      </c>
      <c r="L160" s="186" t="s">
        <v>1053</v>
      </c>
    </row>
    <row r="161" spans="3:12">
      <c r="C161" s="184">
        <f t="shared" si="3"/>
        <v>19</v>
      </c>
      <c r="D161" s="186" t="s">
        <v>271</v>
      </c>
      <c r="E161" s="186" t="s">
        <v>315</v>
      </c>
      <c r="F161" s="186">
        <v>63</v>
      </c>
      <c r="G161" s="186">
        <v>46.4</v>
      </c>
      <c r="H161" s="186">
        <v>5.5</v>
      </c>
      <c r="I161" s="186">
        <v>3.3</v>
      </c>
      <c r="J161" s="186">
        <v>1</v>
      </c>
      <c r="K161" s="186">
        <v>4.3</v>
      </c>
      <c r="L161" s="186" t="s">
        <v>1053</v>
      </c>
    </row>
    <row r="162" spans="3:12">
      <c r="C162" s="184">
        <f t="shared" si="3"/>
        <v>20</v>
      </c>
      <c r="D162" s="186" t="s">
        <v>315</v>
      </c>
      <c r="E162" s="186" t="s">
        <v>613</v>
      </c>
      <c r="F162" s="186">
        <v>63</v>
      </c>
      <c r="G162" s="186">
        <v>26.9</v>
      </c>
      <c r="H162" s="186">
        <v>5.5</v>
      </c>
      <c r="I162" s="186">
        <v>3.3</v>
      </c>
      <c r="J162" s="186">
        <v>1</v>
      </c>
      <c r="K162" s="186">
        <v>4.3</v>
      </c>
      <c r="L162" s="186" t="s">
        <v>1053</v>
      </c>
    </row>
    <row r="163" spans="3:12">
      <c r="C163" s="184">
        <f t="shared" si="3"/>
        <v>21</v>
      </c>
      <c r="D163" s="186" t="s">
        <v>315</v>
      </c>
      <c r="E163" s="186" t="s">
        <v>613</v>
      </c>
      <c r="F163" s="186">
        <v>63</v>
      </c>
      <c r="G163" s="186">
        <v>21.4</v>
      </c>
      <c r="H163" s="186">
        <v>5.5</v>
      </c>
      <c r="I163" s="186">
        <v>3.3</v>
      </c>
      <c r="J163" s="186">
        <v>1</v>
      </c>
      <c r="K163" s="186">
        <v>4.3</v>
      </c>
      <c r="L163" s="186" t="s">
        <v>1053</v>
      </c>
    </row>
    <row r="164" spans="3:12">
      <c r="C164" s="184">
        <f t="shared" si="3"/>
        <v>22</v>
      </c>
      <c r="D164" s="186" t="s">
        <v>315</v>
      </c>
      <c r="E164" s="186" t="s">
        <v>330</v>
      </c>
      <c r="F164" s="186">
        <v>63</v>
      </c>
      <c r="G164" s="186">
        <v>39.700000000000003</v>
      </c>
      <c r="H164" s="186">
        <v>5.5</v>
      </c>
      <c r="I164" s="186">
        <v>3.3</v>
      </c>
      <c r="J164" s="186">
        <v>1</v>
      </c>
      <c r="K164" s="186">
        <v>4.3</v>
      </c>
      <c r="L164" s="186" t="s">
        <v>1053</v>
      </c>
    </row>
    <row r="165" spans="3:12">
      <c r="C165" s="184">
        <f t="shared" si="3"/>
        <v>23</v>
      </c>
      <c r="D165" s="186" t="s">
        <v>315</v>
      </c>
      <c r="E165" s="186" t="s">
        <v>330</v>
      </c>
      <c r="F165" s="186">
        <v>63</v>
      </c>
      <c r="G165" s="186">
        <v>58.2</v>
      </c>
      <c r="H165" s="186">
        <v>5.5</v>
      </c>
      <c r="I165" s="186">
        <v>3.3</v>
      </c>
      <c r="J165" s="186">
        <v>1</v>
      </c>
      <c r="K165" s="186">
        <v>4.3</v>
      </c>
      <c r="L165" s="186" t="s">
        <v>1053</v>
      </c>
    </row>
    <row r="166" spans="3:12">
      <c r="C166" s="184">
        <f t="shared" si="3"/>
        <v>24</v>
      </c>
      <c r="D166" s="186" t="s">
        <v>387</v>
      </c>
      <c r="E166" s="186" t="s">
        <v>601</v>
      </c>
      <c r="F166" s="186">
        <v>63</v>
      </c>
      <c r="G166" s="186">
        <v>42.4</v>
      </c>
      <c r="H166" s="186">
        <v>5.5</v>
      </c>
      <c r="I166" s="186">
        <v>3.3</v>
      </c>
      <c r="J166" s="186">
        <v>1</v>
      </c>
      <c r="K166" s="186">
        <v>4.3</v>
      </c>
      <c r="L166" s="186" t="s">
        <v>1053</v>
      </c>
    </row>
    <row r="167" spans="3:12">
      <c r="C167" s="184">
        <f t="shared" si="3"/>
        <v>25</v>
      </c>
      <c r="D167" s="186" t="s">
        <v>601</v>
      </c>
      <c r="E167" s="186" t="s">
        <v>164</v>
      </c>
      <c r="F167" s="186">
        <v>63</v>
      </c>
      <c r="G167" s="186">
        <v>53.7</v>
      </c>
      <c r="H167" s="186">
        <v>5.5</v>
      </c>
      <c r="I167" s="186">
        <v>3.3</v>
      </c>
      <c r="J167" s="186">
        <v>1</v>
      </c>
      <c r="K167" s="186">
        <v>4.3</v>
      </c>
      <c r="L167" s="186" t="s">
        <v>1053</v>
      </c>
    </row>
    <row r="168" spans="3:12">
      <c r="C168" s="184">
        <f t="shared" si="3"/>
        <v>26</v>
      </c>
      <c r="D168" s="186" t="s">
        <v>164</v>
      </c>
      <c r="E168" s="186" t="s">
        <v>410</v>
      </c>
      <c r="F168" s="186">
        <v>63</v>
      </c>
      <c r="G168" s="186">
        <v>47.6</v>
      </c>
      <c r="H168" s="186">
        <v>5.5</v>
      </c>
      <c r="I168" s="186">
        <v>3.3</v>
      </c>
      <c r="J168" s="186">
        <v>1</v>
      </c>
      <c r="K168" s="186">
        <v>4.3</v>
      </c>
      <c r="L168" s="186" t="s">
        <v>1053</v>
      </c>
    </row>
    <row r="169" spans="3:12">
      <c r="C169" s="184">
        <f t="shared" si="3"/>
        <v>27</v>
      </c>
      <c r="D169" s="186" t="s">
        <v>164</v>
      </c>
      <c r="E169" s="186" t="s">
        <v>336</v>
      </c>
      <c r="F169" s="186">
        <v>63</v>
      </c>
      <c r="G169" s="186">
        <v>118.5</v>
      </c>
      <c r="H169" s="186">
        <v>5.5</v>
      </c>
      <c r="I169" s="186">
        <v>3.3</v>
      </c>
      <c r="J169" s="186">
        <v>1</v>
      </c>
      <c r="K169" s="186">
        <v>4.3</v>
      </c>
      <c r="L169" s="186" t="s">
        <v>1053</v>
      </c>
    </row>
    <row r="170" spans="3:12">
      <c r="C170" s="184">
        <f t="shared" si="3"/>
        <v>28</v>
      </c>
      <c r="D170" s="186" t="s">
        <v>336</v>
      </c>
      <c r="E170" s="186" t="s">
        <v>324</v>
      </c>
      <c r="F170" s="186">
        <v>63</v>
      </c>
      <c r="G170" s="186">
        <v>127.6</v>
      </c>
      <c r="H170" s="186">
        <v>5.5</v>
      </c>
      <c r="I170" s="186">
        <v>3.3</v>
      </c>
      <c r="J170" s="186">
        <v>1</v>
      </c>
      <c r="K170" s="186">
        <v>4.3</v>
      </c>
      <c r="L170" s="186" t="s">
        <v>1053</v>
      </c>
    </row>
    <row r="171" spans="3:12">
      <c r="C171" s="184">
        <f t="shared" si="3"/>
        <v>29</v>
      </c>
      <c r="D171" s="186" t="s">
        <v>336</v>
      </c>
      <c r="E171" s="186" t="s">
        <v>614</v>
      </c>
      <c r="F171" s="186">
        <v>63</v>
      </c>
      <c r="G171" s="186">
        <v>286</v>
      </c>
      <c r="H171" s="186">
        <v>5.5</v>
      </c>
      <c r="I171" s="186">
        <v>3.3</v>
      </c>
      <c r="J171" s="186">
        <v>1</v>
      </c>
      <c r="K171" s="186">
        <v>4.3</v>
      </c>
      <c r="L171" s="186" t="s">
        <v>1053</v>
      </c>
    </row>
    <row r="172" spans="3:12">
      <c r="C172" s="184">
        <f t="shared" si="3"/>
        <v>30</v>
      </c>
      <c r="D172" s="186" t="s">
        <v>614</v>
      </c>
      <c r="E172" s="186" t="s">
        <v>1004</v>
      </c>
      <c r="F172" s="186">
        <v>63</v>
      </c>
      <c r="G172" s="186">
        <v>229.3</v>
      </c>
      <c r="H172" s="186">
        <v>5.5</v>
      </c>
      <c r="I172" s="186">
        <v>3.3</v>
      </c>
      <c r="J172" s="186">
        <v>1</v>
      </c>
      <c r="K172" s="186">
        <v>4.3</v>
      </c>
      <c r="L172" s="186" t="s">
        <v>1053</v>
      </c>
    </row>
    <row r="173" spans="3:12" ht="15.75">
      <c r="C173" s="208" t="s">
        <v>1055</v>
      </c>
      <c r="D173" s="208"/>
      <c r="E173" s="208"/>
      <c r="F173" s="208"/>
      <c r="G173" s="284" t="s">
        <v>1056</v>
      </c>
      <c r="H173" s="284"/>
      <c r="I173" s="284"/>
      <c r="J173" s="202"/>
      <c r="K173" s="202" t="s">
        <v>1057</v>
      </c>
      <c r="L173" s="202"/>
    </row>
    <row r="174" spans="3:12" ht="15.75">
      <c r="C174" s="283" t="s">
        <v>1058</v>
      </c>
      <c r="D174" s="283"/>
      <c r="E174" s="283"/>
      <c r="F174" s="283"/>
      <c r="G174" s="284" t="s">
        <v>1058</v>
      </c>
      <c r="H174" s="284"/>
      <c r="I174" s="284"/>
      <c r="J174" s="284"/>
      <c r="K174" s="284" t="s">
        <v>1058</v>
      </c>
      <c r="L174" s="284"/>
    </row>
    <row r="175" spans="3:12" ht="15.75">
      <c r="C175" s="283" t="s">
        <v>1059</v>
      </c>
      <c r="D175" s="283"/>
      <c r="E175" s="283"/>
      <c r="F175" s="283"/>
      <c r="G175" s="284" t="s">
        <v>1059</v>
      </c>
      <c r="H175" s="284"/>
      <c r="I175" s="284"/>
      <c r="J175" s="284"/>
      <c r="K175" s="284" t="s">
        <v>1059</v>
      </c>
      <c r="L175" s="284"/>
    </row>
    <row r="176" spans="3:12" ht="15.75">
      <c r="C176" s="283" t="s">
        <v>1060</v>
      </c>
      <c r="D176" s="283"/>
      <c r="E176" s="283"/>
      <c r="F176" s="283"/>
      <c r="G176" s="284" t="s">
        <v>1060</v>
      </c>
      <c r="H176" s="284"/>
      <c r="I176" s="284"/>
      <c r="J176" s="284"/>
      <c r="K176" s="284" t="s">
        <v>1060</v>
      </c>
      <c r="L176" s="284"/>
    </row>
    <row r="178" spans="3:19" ht="18.75">
      <c r="C178" s="285" t="s">
        <v>1032</v>
      </c>
      <c r="D178" s="285"/>
      <c r="E178" s="285" t="s">
        <v>1033</v>
      </c>
      <c r="F178" s="285"/>
      <c r="G178" s="285"/>
      <c r="H178" s="285"/>
      <c r="I178" s="285"/>
      <c r="J178" s="285"/>
      <c r="K178" s="285"/>
      <c r="L178" s="285"/>
    </row>
    <row r="179" spans="3:19" ht="18.75">
      <c r="C179" s="285" t="s">
        <v>1034</v>
      </c>
      <c r="D179" s="285"/>
      <c r="E179" s="285" t="s">
        <v>1035</v>
      </c>
      <c r="F179" s="285"/>
      <c r="G179" s="285"/>
      <c r="H179" s="285"/>
      <c r="I179" s="285"/>
      <c r="J179" s="285"/>
      <c r="K179" s="285"/>
      <c r="L179" s="285"/>
    </row>
    <row r="180" spans="3:19" ht="18.75">
      <c r="C180" s="285" t="s">
        <v>1036</v>
      </c>
      <c r="D180" s="285"/>
      <c r="E180" s="285" t="s">
        <v>1037</v>
      </c>
      <c r="F180" s="285"/>
      <c r="G180" s="285"/>
      <c r="H180" s="285"/>
      <c r="I180" s="285"/>
      <c r="J180" s="285"/>
      <c r="K180" s="285"/>
      <c r="L180" s="285"/>
    </row>
    <row r="181" spans="3:19" ht="18.75">
      <c r="C181" s="285" t="s">
        <v>1038</v>
      </c>
      <c r="D181" s="285"/>
      <c r="E181" s="285" t="s">
        <v>1039</v>
      </c>
      <c r="F181" s="285"/>
      <c r="G181" s="285"/>
      <c r="H181" s="285"/>
      <c r="I181" s="285"/>
      <c r="J181" s="285"/>
      <c r="K181" s="285"/>
      <c r="L181" s="285"/>
    </row>
    <row r="182" spans="3:19" ht="18.75">
      <c r="C182" s="285" t="s">
        <v>1040</v>
      </c>
      <c r="D182" s="285"/>
      <c r="E182" s="285" t="s">
        <v>1041</v>
      </c>
      <c r="F182" s="285"/>
      <c r="G182" s="285"/>
      <c r="H182" s="285"/>
      <c r="I182" s="285"/>
      <c r="J182" s="285"/>
      <c r="K182" s="285"/>
      <c r="L182" s="285"/>
    </row>
    <row r="183" spans="3:19" ht="18.75">
      <c r="C183" s="285" t="s">
        <v>1042</v>
      </c>
      <c r="D183" s="285"/>
      <c r="E183" s="285" t="s">
        <v>1375</v>
      </c>
      <c r="F183" s="285"/>
      <c r="G183" s="285"/>
      <c r="H183" s="285"/>
      <c r="I183" s="285"/>
      <c r="J183" s="285"/>
      <c r="K183" s="187" t="s">
        <v>1108</v>
      </c>
      <c r="L183" s="187"/>
    </row>
    <row r="184" spans="3:19" ht="30">
      <c r="C184" s="183" t="s">
        <v>1044</v>
      </c>
      <c r="D184" s="183" t="s">
        <v>69</v>
      </c>
      <c r="E184" s="183" t="s">
        <v>70</v>
      </c>
      <c r="F184" s="183" t="s">
        <v>1045</v>
      </c>
      <c r="G184" s="183" t="s">
        <v>1046</v>
      </c>
      <c r="H184" s="183" t="s">
        <v>1047</v>
      </c>
      <c r="I184" s="183" t="s">
        <v>1048</v>
      </c>
      <c r="J184" s="132" t="s">
        <v>1049</v>
      </c>
      <c r="K184" s="133" t="s">
        <v>56</v>
      </c>
      <c r="L184" s="183" t="s">
        <v>1050</v>
      </c>
    </row>
    <row r="185" spans="3:19">
      <c r="C185" s="186">
        <v>1</v>
      </c>
      <c r="D185" s="186" t="s">
        <v>614</v>
      </c>
      <c r="E185" s="186" t="s">
        <v>998</v>
      </c>
      <c r="F185" s="186">
        <v>63</v>
      </c>
      <c r="G185" s="186">
        <v>178.3</v>
      </c>
      <c r="H185" s="186">
        <v>5.5</v>
      </c>
      <c r="I185" s="186">
        <v>3.3</v>
      </c>
      <c r="J185" s="186">
        <v>1</v>
      </c>
      <c r="K185" s="186">
        <v>4.3</v>
      </c>
      <c r="L185" s="186" t="s">
        <v>1053</v>
      </c>
    </row>
    <row r="186" spans="3:19">
      <c r="C186" s="186">
        <f>1+C185</f>
        <v>2</v>
      </c>
      <c r="D186" s="186" t="s">
        <v>998</v>
      </c>
      <c r="E186" s="186" t="s">
        <v>438</v>
      </c>
      <c r="F186" s="186">
        <v>63</v>
      </c>
      <c r="G186" s="186">
        <v>148.4</v>
      </c>
      <c r="H186" s="186">
        <v>5.5</v>
      </c>
      <c r="I186" s="186">
        <v>3.3</v>
      </c>
      <c r="J186" s="186">
        <v>1</v>
      </c>
      <c r="K186" s="186">
        <v>4.3</v>
      </c>
      <c r="L186" s="186" t="s">
        <v>1053</v>
      </c>
    </row>
    <row r="187" spans="3:19">
      <c r="C187" s="186">
        <f t="shared" ref="C187:C229" si="4">1+C186</f>
        <v>3</v>
      </c>
      <c r="D187" s="186" t="s">
        <v>998</v>
      </c>
      <c r="E187" s="186" t="s">
        <v>438</v>
      </c>
      <c r="F187" s="186">
        <v>63</v>
      </c>
      <c r="G187" s="186">
        <v>142</v>
      </c>
      <c r="H187" s="186">
        <v>5.5</v>
      </c>
      <c r="I187" s="186">
        <v>3.3</v>
      </c>
      <c r="J187" s="186">
        <v>1</v>
      </c>
      <c r="K187" s="186">
        <v>4.3</v>
      </c>
      <c r="L187" s="186" t="s">
        <v>1053</v>
      </c>
    </row>
    <row r="188" spans="3:19">
      <c r="C188" s="186">
        <f t="shared" si="4"/>
        <v>4</v>
      </c>
      <c r="D188" s="186" t="s">
        <v>349</v>
      </c>
      <c r="E188" s="186" t="s">
        <v>473</v>
      </c>
      <c r="F188" s="186">
        <v>63</v>
      </c>
      <c r="G188" s="186">
        <v>10.4</v>
      </c>
      <c r="H188" s="186">
        <v>5.5</v>
      </c>
      <c r="I188" s="186">
        <v>3.3</v>
      </c>
      <c r="J188" s="186">
        <v>1</v>
      </c>
      <c r="K188" s="186">
        <v>4.3</v>
      </c>
      <c r="L188" s="186" t="s">
        <v>1053</v>
      </c>
    </row>
    <row r="189" spans="3:19">
      <c r="C189" s="186">
        <f t="shared" si="4"/>
        <v>5</v>
      </c>
      <c r="D189" s="186" t="s">
        <v>349</v>
      </c>
      <c r="E189" s="186" t="s">
        <v>601</v>
      </c>
      <c r="F189" s="186">
        <v>63</v>
      </c>
      <c r="G189" s="186">
        <v>75.7</v>
      </c>
      <c r="H189" s="186">
        <v>5.5</v>
      </c>
      <c r="I189" s="186">
        <v>3.3</v>
      </c>
      <c r="J189" s="186">
        <v>1</v>
      </c>
      <c r="K189" s="186">
        <v>4.3</v>
      </c>
      <c r="L189" s="186" t="s">
        <v>1053</v>
      </c>
    </row>
    <row r="190" spans="3:19">
      <c r="C190" s="186">
        <f t="shared" si="4"/>
        <v>6</v>
      </c>
      <c r="D190" s="186" t="s">
        <v>349</v>
      </c>
      <c r="E190" s="186" t="s">
        <v>601</v>
      </c>
      <c r="F190" s="186">
        <v>63</v>
      </c>
      <c r="G190" s="186">
        <v>3.2</v>
      </c>
      <c r="H190" s="186">
        <v>5.5</v>
      </c>
      <c r="I190" s="186">
        <v>3.3</v>
      </c>
      <c r="J190" s="186">
        <v>1</v>
      </c>
      <c r="K190" s="186">
        <v>4.3</v>
      </c>
      <c r="L190" s="186" t="s">
        <v>1053</v>
      </c>
    </row>
    <row r="191" spans="3:19">
      <c r="C191" s="186">
        <f t="shared" si="4"/>
        <v>7</v>
      </c>
      <c r="D191" s="186" t="s">
        <v>318</v>
      </c>
      <c r="E191" s="186" t="s">
        <v>349</v>
      </c>
      <c r="F191" s="186">
        <v>63</v>
      </c>
      <c r="G191" s="186">
        <v>35.299999999999997</v>
      </c>
      <c r="H191" s="186">
        <v>5.5</v>
      </c>
      <c r="I191" s="186">
        <v>3.3</v>
      </c>
      <c r="J191" s="186">
        <v>1</v>
      </c>
      <c r="K191" s="186">
        <v>4.3</v>
      </c>
      <c r="L191" s="186" t="s">
        <v>1053</v>
      </c>
    </row>
    <row r="192" spans="3:19">
      <c r="C192" s="186">
        <f t="shared" si="4"/>
        <v>8</v>
      </c>
      <c r="D192" s="186" t="s">
        <v>114</v>
      </c>
      <c r="E192" s="186" t="s">
        <v>319</v>
      </c>
      <c r="F192" s="186">
        <v>63</v>
      </c>
      <c r="G192" s="186">
        <v>58.2</v>
      </c>
      <c r="H192" s="186">
        <v>5.5</v>
      </c>
      <c r="I192" s="186">
        <v>3.3</v>
      </c>
      <c r="J192" s="186">
        <v>1</v>
      </c>
      <c r="K192" s="186">
        <v>4.3</v>
      </c>
      <c r="L192" s="186" t="s">
        <v>1053</v>
      </c>
      <c r="P192" s="186"/>
      <c r="Q192" s="186"/>
      <c r="R192" s="186"/>
      <c r="S192" s="186"/>
    </row>
    <row r="193" spans="3:19">
      <c r="C193" s="186">
        <f t="shared" si="4"/>
        <v>9</v>
      </c>
      <c r="D193" s="186" t="s">
        <v>319</v>
      </c>
      <c r="E193" s="186" t="s">
        <v>331</v>
      </c>
      <c r="F193" s="186">
        <v>63</v>
      </c>
      <c r="G193" s="186">
        <v>4</v>
      </c>
      <c r="H193" s="186">
        <v>5.5</v>
      </c>
      <c r="I193" s="186">
        <v>3.3</v>
      </c>
      <c r="J193" s="186">
        <v>1</v>
      </c>
      <c r="K193" s="186">
        <v>4.3</v>
      </c>
      <c r="L193" s="186" t="s">
        <v>1053</v>
      </c>
      <c r="P193" s="186"/>
      <c r="Q193" s="186"/>
      <c r="R193" s="186"/>
      <c r="S193" s="186"/>
    </row>
    <row r="194" spans="3:19">
      <c r="C194" s="186">
        <f t="shared" si="4"/>
        <v>10</v>
      </c>
      <c r="D194" s="186" t="s">
        <v>319</v>
      </c>
      <c r="E194" s="186" t="s">
        <v>331</v>
      </c>
      <c r="F194" s="186">
        <v>63</v>
      </c>
      <c r="G194" s="186">
        <v>69</v>
      </c>
      <c r="H194" s="186">
        <v>5.5</v>
      </c>
      <c r="I194" s="186">
        <v>3.3</v>
      </c>
      <c r="J194" s="186">
        <v>1</v>
      </c>
      <c r="K194" s="186">
        <v>4.3</v>
      </c>
      <c r="L194" s="186" t="s">
        <v>1053</v>
      </c>
    </row>
    <row r="195" spans="3:19">
      <c r="C195" s="186">
        <f t="shared" si="4"/>
        <v>11</v>
      </c>
      <c r="D195" s="186" t="s">
        <v>319</v>
      </c>
      <c r="E195" s="186" t="s">
        <v>1380</v>
      </c>
      <c r="F195" s="186">
        <v>63</v>
      </c>
      <c r="G195" s="186">
        <v>75.7</v>
      </c>
      <c r="H195" s="186">
        <v>5.5</v>
      </c>
      <c r="I195" s="186">
        <v>3.3</v>
      </c>
      <c r="J195" s="186">
        <v>1</v>
      </c>
      <c r="K195" s="186">
        <v>4.3</v>
      </c>
      <c r="L195" s="186" t="s">
        <v>1053</v>
      </c>
    </row>
    <row r="196" spans="3:19">
      <c r="C196" s="186">
        <f t="shared" si="4"/>
        <v>12</v>
      </c>
      <c r="D196" s="186" t="s">
        <v>1380</v>
      </c>
      <c r="E196" s="186" t="s">
        <v>998</v>
      </c>
      <c r="F196" s="186">
        <v>63</v>
      </c>
      <c r="G196" s="186">
        <f>35+48.2</f>
        <v>83.2</v>
      </c>
      <c r="H196" s="186">
        <v>5.5</v>
      </c>
      <c r="I196" s="186">
        <v>3.3</v>
      </c>
      <c r="J196" s="186">
        <v>1</v>
      </c>
      <c r="K196" s="186">
        <v>4.3</v>
      </c>
      <c r="L196" s="186" t="s">
        <v>1053</v>
      </c>
    </row>
    <row r="197" spans="3:19">
      <c r="C197" s="186">
        <f t="shared" si="4"/>
        <v>13</v>
      </c>
      <c r="D197" s="186" t="s">
        <v>429</v>
      </c>
      <c r="E197" s="186" t="s">
        <v>882</v>
      </c>
      <c r="F197" s="186">
        <v>63</v>
      </c>
      <c r="G197" s="186">
        <v>155.80000000000001</v>
      </c>
      <c r="H197" s="186">
        <v>5.5</v>
      </c>
      <c r="I197" s="186">
        <v>3.3</v>
      </c>
      <c r="J197" s="186">
        <v>1</v>
      </c>
      <c r="K197" s="186">
        <v>4.3</v>
      </c>
      <c r="L197" s="186" t="s">
        <v>1053</v>
      </c>
    </row>
    <row r="198" spans="3:19">
      <c r="C198" s="186">
        <f t="shared" si="4"/>
        <v>14</v>
      </c>
      <c r="D198" s="186" t="s">
        <v>882</v>
      </c>
      <c r="E198" s="186">
        <v>87</v>
      </c>
      <c r="F198" s="186">
        <v>63</v>
      </c>
      <c r="G198" s="186">
        <v>50.1</v>
      </c>
      <c r="H198" s="186">
        <v>5.5</v>
      </c>
      <c r="I198" s="186">
        <v>3.3</v>
      </c>
      <c r="J198" s="186">
        <v>1</v>
      </c>
      <c r="K198" s="186">
        <v>4.3</v>
      </c>
      <c r="L198" s="186" t="s">
        <v>1053</v>
      </c>
    </row>
    <row r="199" spans="3:19">
      <c r="C199" s="186">
        <f t="shared" si="4"/>
        <v>15</v>
      </c>
      <c r="D199" s="186" t="s">
        <v>423</v>
      </c>
      <c r="E199" s="186">
        <v>91</v>
      </c>
      <c r="F199" s="186">
        <v>63</v>
      </c>
      <c r="G199" s="186">
        <v>108.1</v>
      </c>
      <c r="H199" s="186">
        <v>5.5</v>
      </c>
      <c r="I199" s="186">
        <v>3.3</v>
      </c>
      <c r="J199" s="186">
        <v>1</v>
      </c>
      <c r="K199" s="186">
        <v>4.3</v>
      </c>
      <c r="L199" s="186" t="s">
        <v>1053</v>
      </c>
    </row>
    <row r="200" spans="3:19">
      <c r="C200" s="186">
        <f t="shared" si="4"/>
        <v>16</v>
      </c>
      <c r="D200" s="186" t="s">
        <v>423</v>
      </c>
      <c r="E200" s="186">
        <v>91</v>
      </c>
      <c r="F200" s="186">
        <v>63</v>
      </c>
      <c r="G200" s="186">
        <v>4.5</v>
      </c>
      <c r="H200" s="186">
        <v>5.5</v>
      </c>
      <c r="I200" s="186">
        <v>3.3</v>
      </c>
      <c r="J200" s="186">
        <v>1</v>
      </c>
      <c r="K200" s="186">
        <v>4.3</v>
      </c>
      <c r="L200" s="186" t="s">
        <v>1053</v>
      </c>
    </row>
    <row r="201" spans="3:19">
      <c r="C201" s="186">
        <f t="shared" si="4"/>
        <v>17</v>
      </c>
      <c r="D201" s="186" t="s">
        <v>697</v>
      </c>
      <c r="E201" s="186" t="s">
        <v>883</v>
      </c>
      <c r="F201" s="186">
        <v>63</v>
      </c>
      <c r="G201" s="186">
        <v>4</v>
      </c>
      <c r="H201" s="186">
        <v>5.5</v>
      </c>
      <c r="I201" s="186">
        <v>3.3</v>
      </c>
      <c r="J201" s="186">
        <v>1</v>
      </c>
      <c r="K201" s="186">
        <v>4.3</v>
      </c>
      <c r="L201" s="186" t="s">
        <v>1053</v>
      </c>
    </row>
    <row r="202" spans="3:19">
      <c r="C202" s="186">
        <f t="shared" si="4"/>
        <v>18</v>
      </c>
      <c r="D202" s="186" t="s">
        <v>697</v>
      </c>
      <c r="E202" s="186" t="s">
        <v>883</v>
      </c>
      <c r="F202" s="186">
        <v>63</v>
      </c>
      <c r="G202" s="186">
        <v>51</v>
      </c>
      <c r="H202" s="186">
        <v>5.5</v>
      </c>
      <c r="I202" s="186">
        <v>3.3</v>
      </c>
      <c r="J202" s="186">
        <v>1</v>
      </c>
      <c r="K202" s="186">
        <v>4.3</v>
      </c>
      <c r="L202" s="186" t="s">
        <v>1053</v>
      </c>
    </row>
    <row r="203" spans="3:19">
      <c r="C203" s="186">
        <f t="shared" si="4"/>
        <v>19</v>
      </c>
      <c r="D203" s="186" t="s">
        <v>312</v>
      </c>
      <c r="E203" s="186" t="s">
        <v>351</v>
      </c>
      <c r="F203" s="186">
        <v>63</v>
      </c>
      <c r="G203" s="186">
        <v>52.4</v>
      </c>
      <c r="H203" s="186">
        <v>5.5</v>
      </c>
      <c r="I203" s="186">
        <v>3.3</v>
      </c>
      <c r="J203" s="186">
        <v>1</v>
      </c>
      <c r="K203" s="186">
        <v>4.3</v>
      </c>
      <c r="L203" s="186" t="s">
        <v>1053</v>
      </c>
    </row>
    <row r="204" spans="3:19">
      <c r="C204" s="186">
        <f t="shared" si="4"/>
        <v>20</v>
      </c>
      <c r="D204" s="186" t="s">
        <v>312</v>
      </c>
      <c r="E204" s="186" t="s">
        <v>351</v>
      </c>
      <c r="F204" s="186">
        <v>63</v>
      </c>
      <c r="G204" s="186">
        <v>2.8</v>
      </c>
      <c r="H204" s="186">
        <v>5.5</v>
      </c>
      <c r="I204" s="186">
        <v>3.3</v>
      </c>
      <c r="J204" s="186">
        <v>1</v>
      </c>
      <c r="K204" s="186">
        <v>4.3</v>
      </c>
      <c r="L204" s="186" t="s">
        <v>1053</v>
      </c>
    </row>
    <row r="205" spans="3:19">
      <c r="C205" s="186">
        <f t="shared" si="4"/>
        <v>21</v>
      </c>
      <c r="D205" s="186" t="s">
        <v>351</v>
      </c>
      <c r="E205" s="186" t="s">
        <v>270</v>
      </c>
      <c r="F205" s="186">
        <v>63</v>
      </c>
      <c r="G205" s="186">
        <v>30.3</v>
      </c>
      <c r="H205" s="186">
        <v>5.5</v>
      </c>
      <c r="I205" s="186">
        <v>3.3</v>
      </c>
      <c r="J205" s="186">
        <v>1</v>
      </c>
      <c r="K205" s="186">
        <v>4.3</v>
      </c>
      <c r="L205" s="186" t="s">
        <v>1053</v>
      </c>
    </row>
    <row r="206" spans="3:19">
      <c r="C206" s="186">
        <f t="shared" si="4"/>
        <v>22</v>
      </c>
      <c r="D206" s="186" t="s">
        <v>616</v>
      </c>
      <c r="E206" s="186" t="s">
        <v>351</v>
      </c>
      <c r="F206" s="186">
        <v>63</v>
      </c>
      <c r="G206" s="186">
        <v>32.6</v>
      </c>
      <c r="H206" s="186">
        <v>5.5</v>
      </c>
      <c r="I206" s="186">
        <v>3.3</v>
      </c>
      <c r="J206" s="186">
        <v>1</v>
      </c>
      <c r="K206" s="186">
        <v>4.3</v>
      </c>
      <c r="L206" s="186" t="s">
        <v>1053</v>
      </c>
    </row>
    <row r="207" spans="3:19">
      <c r="C207" s="186">
        <f t="shared" si="4"/>
        <v>23</v>
      </c>
      <c r="D207" s="186" t="s">
        <v>616</v>
      </c>
      <c r="E207" s="186" t="s">
        <v>432</v>
      </c>
      <c r="F207" s="186">
        <v>63</v>
      </c>
      <c r="G207" s="186">
        <v>57.3</v>
      </c>
      <c r="H207" s="186">
        <v>5.5</v>
      </c>
      <c r="I207" s="186">
        <v>3.3</v>
      </c>
      <c r="J207" s="186">
        <v>1</v>
      </c>
      <c r="K207" s="186">
        <v>4.3</v>
      </c>
      <c r="L207" s="186" t="s">
        <v>1053</v>
      </c>
    </row>
    <row r="208" spans="3:19">
      <c r="C208" s="186">
        <f t="shared" si="4"/>
        <v>24</v>
      </c>
      <c r="D208" s="186" t="s">
        <v>616</v>
      </c>
      <c r="E208" s="186" t="s">
        <v>432</v>
      </c>
      <c r="F208" s="186">
        <v>63</v>
      </c>
      <c r="G208" s="186">
        <v>2.2000000000000002</v>
      </c>
      <c r="H208" s="186">
        <v>5.5</v>
      </c>
      <c r="I208" s="186">
        <v>3.3</v>
      </c>
      <c r="J208" s="186">
        <v>1</v>
      </c>
      <c r="K208" s="186">
        <v>4.3</v>
      </c>
      <c r="L208" s="186" t="s">
        <v>1053</v>
      </c>
    </row>
    <row r="209" spans="3:12">
      <c r="C209" s="186">
        <f t="shared" si="4"/>
        <v>25</v>
      </c>
      <c r="D209" s="186" t="s">
        <v>616</v>
      </c>
      <c r="E209" s="186" t="s">
        <v>432</v>
      </c>
      <c r="F209" s="186">
        <v>63</v>
      </c>
      <c r="G209" s="186">
        <v>46.9</v>
      </c>
      <c r="H209" s="186">
        <v>5.5</v>
      </c>
      <c r="I209" s="186">
        <v>3.3</v>
      </c>
      <c r="J209" s="186">
        <v>1</v>
      </c>
      <c r="K209" s="186">
        <v>4.3</v>
      </c>
      <c r="L209" s="186" t="s">
        <v>1053</v>
      </c>
    </row>
    <row r="210" spans="3:12">
      <c r="C210" s="186">
        <f t="shared" si="4"/>
        <v>26</v>
      </c>
      <c r="D210" s="186" t="s">
        <v>616</v>
      </c>
      <c r="E210" s="186" t="s">
        <v>432</v>
      </c>
      <c r="F210" s="186">
        <v>63</v>
      </c>
      <c r="G210" s="186">
        <v>138.5</v>
      </c>
      <c r="H210" s="186">
        <v>5.5</v>
      </c>
      <c r="I210" s="186">
        <v>3.3</v>
      </c>
      <c r="J210" s="186">
        <v>1</v>
      </c>
      <c r="K210" s="186">
        <v>4.3</v>
      </c>
      <c r="L210" s="186" t="s">
        <v>1053</v>
      </c>
    </row>
    <row r="211" spans="3:12">
      <c r="C211" s="186">
        <f t="shared" si="4"/>
        <v>27</v>
      </c>
      <c r="D211" s="186" t="s">
        <v>432</v>
      </c>
      <c r="E211" s="186" t="s">
        <v>429</v>
      </c>
      <c r="F211" s="186">
        <v>63</v>
      </c>
      <c r="G211" s="186">
        <v>234.5</v>
      </c>
      <c r="H211" s="186">
        <v>5.5</v>
      </c>
      <c r="I211" s="186">
        <v>3.3</v>
      </c>
      <c r="J211" s="186">
        <v>1</v>
      </c>
      <c r="K211" s="186">
        <v>4.3</v>
      </c>
      <c r="L211" s="186" t="s">
        <v>1053</v>
      </c>
    </row>
    <row r="212" spans="3:12">
      <c r="C212" s="186">
        <f t="shared" si="4"/>
        <v>28</v>
      </c>
      <c r="D212" s="186" t="s">
        <v>72</v>
      </c>
      <c r="E212" s="186" t="s">
        <v>999</v>
      </c>
      <c r="F212" s="186">
        <v>63</v>
      </c>
      <c r="G212" s="186">
        <v>4.8</v>
      </c>
      <c r="H212" s="186">
        <v>5.5</v>
      </c>
      <c r="I212" s="186">
        <v>3.3</v>
      </c>
      <c r="J212" s="186">
        <v>1</v>
      </c>
      <c r="K212" s="186">
        <v>4.3</v>
      </c>
      <c r="L212" s="186" t="s">
        <v>1053</v>
      </c>
    </row>
    <row r="213" spans="3:12">
      <c r="C213" s="186">
        <f t="shared" si="4"/>
        <v>29</v>
      </c>
      <c r="D213" s="186" t="s">
        <v>72</v>
      </c>
      <c r="E213" s="186" t="s">
        <v>999</v>
      </c>
      <c r="F213" s="186">
        <v>63</v>
      </c>
      <c r="G213" s="186">
        <v>9</v>
      </c>
      <c r="H213" s="186">
        <v>5.5</v>
      </c>
      <c r="I213" s="186">
        <v>3.3</v>
      </c>
      <c r="J213" s="186">
        <v>1</v>
      </c>
      <c r="K213" s="186">
        <v>4.3</v>
      </c>
      <c r="L213" s="186" t="s">
        <v>1053</v>
      </c>
    </row>
    <row r="214" spans="3:12">
      <c r="C214" s="186">
        <f t="shared" si="4"/>
        <v>30</v>
      </c>
      <c r="D214" s="186" t="s">
        <v>999</v>
      </c>
      <c r="E214" s="186" t="s">
        <v>110</v>
      </c>
      <c r="F214" s="186">
        <v>63</v>
      </c>
      <c r="G214" s="186">
        <v>107</v>
      </c>
      <c r="H214" s="186">
        <v>5.5</v>
      </c>
      <c r="I214" s="186">
        <v>3.3</v>
      </c>
      <c r="J214" s="186">
        <v>1</v>
      </c>
      <c r="K214" s="186">
        <v>4.3</v>
      </c>
      <c r="L214" s="186" t="s">
        <v>1053</v>
      </c>
    </row>
    <row r="215" spans="3:12">
      <c r="C215" s="186">
        <f t="shared" si="4"/>
        <v>31</v>
      </c>
      <c r="D215" s="186" t="s">
        <v>110</v>
      </c>
      <c r="E215" s="186" t="s">
        <v>102</v>
      </c>
      <c r="F215" s="186">
        <v>63</v>
      </c>
      <c r="G215" s="186">
        <v>16.600000000000001</v>
      </c>
      <c r="H215" s="186">
        <v>5.5</v>
      </c>
      <c r="I215" s="186">
        <v>3.3</v>
      </c>
      <c r="J215" s="186">
        <v>1</v>
      </c>
      <c r="K215" s="186">
        <v>4.3</v>
      </c>
      <c r="L215" s="186" t="s">
        <v>1053</v>
      </c>
    </row>
    <row r="216" spans="3:12">
      <c r="C216" s="186">
        <f t="shared" si="4"/>
        <v>32</v>
      </c>
      <c r="D216" s="186" t="s">
        <v>317</v>
      </c>
      <c r="E216" s="186" t="s">
        <v>110</v>
      </c>
      <c r="F216" s="186">
        <v>63</v>
      </c>
      <c r="G216" s="186">
        <v>8.4</v>
      </c>
      <c r="H216" s="186">
        <v>5.5</v>
      </c>
      <c r="I216" s="186">
        <v>3.3</v>
      </c>
      <c r="J216" s="186">
        <v>1</v>
      </c>
      <c r="K216" s="186">
        <v>4.3</v>
      </c>
      <c r="L216" s="186" t="s">
        <v>1053</v>
      </c>
    </row>
    <row r="217" spans="3:12">
      <c r="C217" s="186">
        <f t="shared" si="4"/>
        <v>33</v>
      </c>
      <c r="D217" s="186" t="s">
        <v>999</v>
      </c>
      <c r="E217" s="186" t="s">
        <v>473</v>
      </c>
      <c r="F217" s="186">
        <v>63</v>
      </c>
      <c r="G217" s="186">
        <v>44.6</v>
      </c>
      <c r="H217" s="186">
        <v>5.5</v>
      </c>
      <c r="I217" s="186">
        <v>3.3</v>
      </c>
      <c r="J217" s="186">
        <v>1</v>
      </c>
      <c r="K217" s="186">
        <v>4.3</v>
      </c>
      <c r="L217" s="186" t="s">
        <v>1053</v>
      </c>
    </row>
    <row r="218" spans="3:12">
      <c r="C218" s="186">
        <f t="shared" si="4"/>
        <v>34</v>
      </c>
      <c r="D218" s="186" t="s">
        <v>755</v>
      </c>
      <c r="E218" s="186" t="s">
        <v>322</v>
      </c>
      <c r="F218" s="186">
        <v>63</v>
      </c>
      <c r="G218" s="186">
        <v>82.5</v>
      </c>
      <c r="H218" s="186">
        <v>5.5</v>
      </c>
      <c r="I218" s="186">
        <v>3.3</v>
      </c>
      <c r="J218" s="186">
        <v>1</v>
      </c>
      <c r="K218" s="186">
        <v>4.3</v>
      </c>
      <c r="L218" s="186" t="s">
        <v>1053</v>
      </c>
    </row>
    <row r="219" spans="3:12">
      <c r="C219" s="186">
        <f t="shared" si="4"/>
        <v>35</v>
      </c>
      <c r="D219" s="186" t="s">
        <v>755</v>
      </c>
      <c r="E219" s="186" t="s">
        <v>322</v>
      </c>
      <c r="F219" s="186">
        <v>63</v>
      </c>
      <c r="G219" s="186">
        <v>24.3</v>
      </c>
      <c r="H219" s="186">
        <v>5.5</v>
      </c>
      <c r="I219" s="186">
        <v>3.3</v>
      </c>
      <c r="J219" s="186">
        <v>1</v>
      </c>
      <c r="K219" s="186">
        <v>4.3</v>
      </c>
      <c r="L219" s="186" t="s">
        <v>1053</v>
      </c>
    </row>
    <row r="220" spans="3:12">
      <c r="C220" s="186">
        <f t="shared" si="4"/>
        <v>36</v>
      </c>
      <c r="D220" s="186" t="s">
        <v>755</v>
      </c>
      <c r="E220" s="186" t="s">
        <v>322</v>
      </c>
      <c r="F220" s="186">
        <v>63</v>
      </c>
      <c r="G220" s="186">
        <v>31</v>
      </c>
      <c r="H220" s="186">
        <v>5.5</v>
      </c>
      <c r="I220" s="186">
        <v>3.3</v>
      </c>
      <c r="J220" s="186">
        <v>1</v>
      </c>
      <c r="K220" s="186">
        <v>4.3</v>
      </c>
      <c r="L220" s="186" t="s">
        <v>1053</v>
      </c>
    </row>
    <row r="221" spans="3:12">
      <c r="C221" s="186">
        <f t="shared" si="4"/>
        <v>37</v>
      </c>
      <c r="D221" s="186" t="s">
        <v>423</v>
      </c>
      <c r="E221" s="186" t="s">
        <v>699</v>
      </c>
      <c r="F221" s="186">
        <v>63</v>
      </c>
      <c r="G221" s="186">
        <v>49.5</v>
      </c>
      <c r="H221" s="186">
        <v>5.5</v>
      </c>
      <c r="I221" s="186">
        <v>3.3</v>
      </c>
      <c r="J221" s="186">
        <v>1</v>
      </c>
      <c r="K221" s="186">
        <v>4.3</v>
      </c>
      <c r="L221" s="186" t="s">
        <v>1053</v>
      </c>
    </row>
    <row r="222" spans="3:12">
      <c r="C222" s="186">
        <f t="shared" si="4"/>
        <v>38</v>
      </c>
      <c r="D222" s="186" t="s">
        <v>882</v>
      </c>
      <c r="E222" s="186" t="s">
        <v>596</v>
      </c>
      <c r="F222" s="186">
        <v>63</v>
      </c>
      <c r="G222" s="186">
        <v>4</v>
      </c>
      <c r="H222" s="186">
        <v>5.5</v>
      </c>
      <c r="I222" s="186">
        <v>3.3</v>
      </c>
      <c r="J222" s="186">
        <v>1</v>
      </c>
      <c r="K222" s="186">
        <v>4.3</v>
      </c>
      <c r="L222" s="186" t="s">
        <v>1053</v>
      </c>
    </row>
    <row r="223" spans="3:12">
      <c r="C223" s="186">
        <f t="shared" si="4"/>
        <v>39</v>
      </c>
      <c r="D223" s="186" t="s">
        <v>882</v>
      </c>
      <c r="E223" s="186" t="s">
        <v>596</v>
      </c>
      <c r="F223" s="186">
        <v>63</v>
      </c>
      <c r="G223" s="186">
        <v>151.69999999999999</v>
      </c>
      <c r="H223" s="186">
        <v>5.5</v>
      </c>
      <c r="I223" s="186">
        <v>3.3</v>
      </c>
      <c r="J223" s="186">
        <v>1</v>
      </c>
      <c r="K223" s="186">
        <v>4.3</v>
      </c>
      <c r="L223" s="186" t="s">
        <v>1053</v>
      </c>
    </row>
    <row r="224" spans="3:12">
      <c r="C224" s="186">
        <f t="shared" si="4"/>
        <v>40</v>
      </c>
      <c r="D224" s="186" t="s">
        <v>596</v>
      </c>
      <c r="E224" s="186" t="s">
        <v>617</v>
      </c>
      <c r="F224" s="186">
        <v>63</v>
      </c>
      <c r="G224" s="186">
        <v>39.9</v>
      </c>
      <c r="H224" s="186">
        <v>5.5</v>
      </c>
      <c r="I224" s="186">
        <v>3.3</v>
      </c>
      <c r="J224" s="186">
        <v>1</v>
      </c>
      <c r="K224" s="186">
        <v>4.3</v>
      </c>
      <c r="L224" s="186" t="s">
        <v>1053</v>
      </c>
    </row>
    <row r="225" spans="3:12">
      <c r="C225" s="186">
        <f t="shared" si="4"/>
        <v>41</v>
      </c>
      <c r="D225" s="186" t="s">
        <v>617</v>
      </c>
      <c r="E225" s="186" t="s">
        <v>615</v>
      </c>
      <c r="F225" s="186">
        <v>63</v>
      </c>
      <c r="G225" s="186">
        <v>10</v>
      </c>
      <c r="H225" s="186">
        <v>5.5</v>
      </c>
      <c r="I225" s="186">
        <v>3.3</v>
      </c>
      <c r="J225" s="186">
        <v>1</v>
      </c>
      <c r="K225" s="186">
        <v>4.3</v>
      </c>
      <c r="L225" s="186" t="s">
        <v>1053</v>
      </c>
    </row>
    <row r="226" spans="3:12">
      <c r="C226" s="186">
        <f t="shared" si="4"/>
        <v>42</v>
      </c>
      <c r="D226" s="186" t="s">
        <v>617</v>
      </c>
      <c r="E226" s="186" t="s">
        <v>390</v>
      </c>
      <c r="F226" s="186">
        <v>63</v>
      </c>
      <c r="G226" s="186">
        <v>173</v>
      </c>
      <c r="H226" s="186">
        <v>5.5</v>
      </c>
      <c r="I226" s="186">
        <v>3.3</v>
      </c>
      <c r="J226" s="186">
        <v>1</v>
      </c>
      <c r="K226" s="186">
        <v>4.3</v>
      </c>
      <c r="L226" s="186" t="s">
        <v>1053</v>
      </c>
    </row>
    <row r="227" spans="3:12">
      <c r="C227" s="186">
        <f t="shared" si="4"/>
        <v>43</v>
      </c>
      <c r="D227" s="186" t="s">
        <v>390</v>
      </c>
      <c r="E227" s="186" t="s">
        <v>596</v>
      </c>
      <c r="F227" s="186">
        <v>63</v>
      </c>
      <c r="G227" s="186">
        <v>75.3</v>
      </c>
      <c r="H227" s="186">
        <v>5.5</v>
      </c>
      <c r="I227" s="186">
        <v>3.3</v>
      </c>
      <c r="J227" s="186">
        <v>1</v>
      </c>
      <c r="K227" s="186">
        <v>4.3</v>
      </c>
      <c r="L227" s="186" t="s">
        <v>1053</v>
      </c>
    </row>
    <row r="228" spans="3:12">
      <c r="C228" s="186">
        <f t="shared" si="4"/>
        <v>44</v>
      </c>
      <c r="D228" s="186" t="s">
        <v>390</v>
      </c>
      <c r="E228" s="186" t="s">
        <v>431</v>
      </c>
      <c r="F228" s="186">
        <v>63</v>
      </c>
      <c r="G228" s="186">
        <v>60.6</v>
      </c>
      <c r="H228" s="186">
        <v>5.5</v>
      </c>
      <c r="I228" s="186">
        <v>3.3</v>
      </c>
      <c r="J228" s="186">
        <v>1</v>
      </c>
      <c r="K228" s="186">
        <v>4.3</v>
      </c>
      <c r="L228" s="186" t="s">
        <v>1053</v>
      </c>
    </row>
    <row r="229" spans="3:12">
      <c r="C229" s="186">
        <f t="shared" si="4"/>
        <v>45</v>
      </c>
      <c r="D229" s="186" t="s">
        <v>390</v>
      </c>
      <c r="E229" s="186" t="s">
        <v>431</v>
      </c>
      <c r="F229" s="186">
        <v>63</v>
      </c>
      <c r="G229" s="186">
        <v>4</v>
      </c>
      <c r="H229" s="186">
        <v>5.5</v>
      </c>
      <c r="I229" s="186">
        <v>3.3</v>
      </c>
      <c r="J229" s="186">
        <v>1</v>
      </c>
      <c r="K229" s="186">
        <v>4.3</v>
      </c>
      <c r="L229" s="186" t="s">
        <v>1053</v>
      </c>
    </row>
    <row r="230" spans="3:12" ht="15.75">
      <c r="C230" s="208" t="s">
        <v>1055</v>
      </c>
      <c r="D230" s="208"/>
      <c r="E230" s="208"/>
      <c r="F230" s="208"/>
      <c r="G230" s="284" t="s">
        <v>1056</v>
      </c>
      <c r="H230" s="284"/>
      <c r="I230" s="284"/>
      <c r="J230" s="202"/>
      <c r="K230" s="202" t="s">
        <v>1057</v>
      </c>
      <c r="L230" s="202"/>
    </row>
    <row r="231" spans="3:12" ht="15.75">
      <c r="C231" s="283" t="s">
        <v>1058</v>
      </c>
      <c r="D231" s="283"/>
      <c r="E231" s="283"/>
      <c r="F231" s="283"/>
      <c r="G231" s="284" t="s">
        <v>1058</v>
      </c>
      <c r="H231" s="284"/>
      <c r="I231" s="284"/>
      <c r="J231" s="284"/>
      <c r="K231" s="284" t="s">
        <v>1058</v>
      </c>
      <c r="L231" s="284"/>
    </row>
    <row r="232" spans="3:12" ht="15.75">
      <c r="C232" s="283" t="s">
        <v>1059</v>
      </c>
      <c r="D232" s="283"/>
      <c r="E232" s="283"/>
      <c r="F232" s="283"/>
      <c r="G232" s="284" t="s">
        <v>1059</v>
      </c>
      <c r="H232" s="284"/>
      <c r="I232" s="284"/>
      <c r="J232" s="284"/>
      <c r="K232" s="284" t="s">
        <v>1059</v>
      </c>
      <c r="L232" s="284"/>
    </row>
    <row r="233" spans="3:12" ht="15.75">
      <c r="C233" s="283" t="s">
        <v>1060</v>
      </c>
      <c r="D233" s="283"/>
      <c r="E233" s="283"/>
      <c r="F233" s="283"/>
      <c r="G233" s="284" t="s">
        <v>1060</v>
      </c>
      <c r="H233" s="284"/>
      <c r="I233" s="284"/>
      <c r="J233" s="284"/>
      <c r="K233" s="284" t="s">
        <v>1060</v>
      </c>
      <c r="L233" s="284"/>
    </row>
  </sheetData>
  <mergeCells count="110">
    <mergeCell ref="C181:D181"/>
    <mergeCell ref="E181:L181"/>
    <mergeCell ref="C182:D182"/>
    <mergeCell ref="E182:L182"/>
    <mergeCell ref="C178:D178"/>
    <mergeCell ref="E178:L178"/>
    <mergeCell ref="C179:D179"/>
    <mergeCell ref="E179:L179"/>
    <mergeCell ref="C233:F233"/>
    <mergeCell ref="G233:J233"/>
    <mergeCell ref="K233:L233"/>
    <mergeCell ref="C183:D183"/>
    <mergeCell ref="E183:J183"/>
    <mergeCell ref="G230:I230"/>
    <mergeCell ref="C231:F231"/>
    <mergeCell ref="G231:J231"/>
    <mergeCell ref="K231:L231"/>
    <mergeCell ref="C232:F232"/>
    <mergeCell ref="G232:J232"/>
    <mergeCell ref="K232:L232"/>
    <mergeCell ref="C89:D89"/>
    <mergeCell ref="E89:L89"/>
    <mergeCell ref="C90:D90"/>
    <mergeCell ref="E90:L90"/>
    <mergeCell ref="C91:D91"/>
    <mergeCell ref="E91:L91"/>
    <mergeCell ref="C180:D180"/>
    <mergeCell ref="E180:L180"/>
    <mergeCell ref="C92:D92"/>
    <mergeCell ref="E92:J92"/>
    <mergeCell ref="G131:I131"/>
    <mergeCell ref="C132:F132"/>
    <mergeCell ref="G132:J132"/>
    <mergeCell ref="K132:L132"/>
    <mergeCell ref="C133:F133"/>
    <mergeCell ref="G133:J133"/>
    <mergeCell ref="K133:L133"/>
    <mergeCell ref="K134:L134"/>
    <mergeCell ref="G173:I173"/>
    <mergeCell ref="C174:F174"/>
    <mergeCell ref="G174:J174"/>
    <mergeCell ref="K174:L174"/>
    <mergeCell ref="C175:F175"/>
    <mergeCell ref="C136:D136"/>
    <mergeCell ref="C87:D87"/>
    <mergeCell ref="E87:L87"/>
    <mergeCell ref="C88:D88"/>
    <mergeCell ref="E88:L88"/>
    <mergeCell ref="C56:D56"/>
    <mergeCell ref="E56:J56"/>
    <mergeCell ref="G82:I82"/>
    <mergeCell ref="C83:F83"/>
    <mergeCell ref="G83:J83"/>
    <mergeCell ref="K83:L83"/>
    <mergeCell ref="C84:F84"/>
    <mergeCell ref="G84:J84"/>
    <mergeCell ref="K84:L84"/>
    <mergeCell ref="C85:F85"/>
    <mergeCell ref="G85:J85"/>
    <mergeCell ref="K85:L85"/>
    <mergeCell ref="C51:D51"/>
    <mergeCell ref="E51:L51"/>
    <mergeCell ref="C52:D52"/>
    <mergeCell ref="E52:L52"/>
    <mergeCell ref="C53:D53"/>
    <mergeCell ref="E53:L53"/>
    <mergeCell ref="C54:D54"/>
    <mergeCell ref="E54:L54"/>
    <mergeCell ref="C55:D55"/>
    <mergeCell ref="E55:L55"/>
    <mergeCell ref="C5:D5"/>
    <mergeCell ref="E5:L5"/>
    <mergeCell ref="C6:D6"/>
    <mergeCell ref="E6:L6"/>
    <mergeCell ref="C7:D7"/>
    <mergeCell ref="E7:J7"/>
    <mergeCell ref="C2:D2"/>
    <mergeCell ref="E2:L2"/>
    <mergeCell ref="C3:D3"/>
    <mergeCell ref="E3:L3"/>
    <mergeCell ref="C4:D4"/>
    <mergeCell ref="E4:L4"/>
    <mergeCell ref="G46:I46"/>
    <mergeCell ref="C47:F47"/>
    <mergeCell ref="G47:J47"/>
    <mergeCell ref="K47:L47"/>
    <mergeCell ref="C48:F48"/>
    <mergeCell ref="G48:J48"/>
    <mergeCell ref="K48:L48"/>
    <mergeCell ref="C49:F49"/>
    <mergeCell ref="G49:J49"/>
    <mergeCell ref="K49:L49"/>
    <mergeCell ref="E136:L136"/>
    <mergeCell ref="C137:D137"/>
    <mergeCell ref="E137:L137"/>
    <mergeCell ref="C134:F134"/>
    <mergeCell ref="G175:J175"/>
    <mergeCell ref="K175:L175"/>
    <mergeCell ref="C176:F176"/>
    <mergeCell ref="G176:J176"/>
    <mergeCell ref="K176:L176"/>
    <mergeCell ref="C141:D141"/>
    <mergeCell ref="E141:J141"/>
    <mergeCell ref="C138:D138"/>
    <mergeCell ref="E138:L138"/>
    <mergeCell ref="C139:D139"/>
    <mergeCell ref="E139:L139"/>
    <mergeCell ref="C140:D140"/>
    <mergeCell ref="E140:L140"/>
    <mergeCell ref="G134:J13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5"/>
  <sheetViews>
    <sheetView topLeftCell="A88" workbookViewId="0">
      <selection activeCell="B36" sqref="B36:K39"/>
    </sheetView>
  </sheetViews>
  <sheetFormatPr defaultRowHeight="15"/>
  <cols>
    <col min="2" max="2" width="13.85546875" customWidth="1"/>
    <col min="3" max="3" width="13.140625" customWidth="1"/>
    <col min="6" max="6" width="18.28515625" customWidth="1"/>
    <col min="7" max="7" width="19" customWidth="1"/>
    <col min="8" max="8" width="21.85546875" customWidth="1"/>
    <col min="9" max="9" width="12.85546875" customWidth="1"/>
    <col min="11" max="11" width="15.5703125" customWidth="1"/>
  </cols>
  <sheetData>
    <row r="2" spans="2:11" ht="18.75">
      <c r="B2" s="285" t="s">
        <v>1032</v>
      </c>
      <c r="C2" s="285"/>
      <c r="D2" s="285" t="s">
        <v>1033</v>
      </c>
      <c r="E2" s="285"/>
      <c r="F2" s="285"/>
      <c r="G2" s="285"/>
      <c r="H2" s="285"/>
      <c r="I2" s="285"/>
      <c r="J2" s="285"/>
      <c r="K2" s="285"/>
    </row>
    <row r="3" spans="2:11" ht="18.75">
      <c r="B3" s="285" t="s">
        <v>1034</v>
      </c>
      <c r="C3" s="285"/>
      <c r="D3" s="285" t="s">
        <v>1035</v>
      </c>
      <c r="E3" s="285"/>
      <c r="F3" s="285"/>
      <c r="G3" s="285"/>
      <c r="H3" s="285"/>
      <c r="I3" s="285"/>
      <c r="J3" s="285"/>
      <c r="K3" s="285"/>
    </row>
    <row r="4" spans="2:11" ht="18.75">
      <c r="B4" s="285" t="s">
        <v>1036</v>
      </c>
      <c r="C4" s="285"/>
      <c r="D4" s="285" t="s">
        <v>1037</v>
      </c>
      <c r="E4" s="285"/>
      <c r="F4" s="285"/>
      <c r="G4" s="285"/>
      <c r="H4" s="285"/>
      <c r="I4" s="285"/>
      <c r="J4" s="285"/>
      <c r="K4" s="285"/>
    </row>
    <row r="5" spans="2:11" ht="18.75">
      <c r="B5" s="285" t="s">
        <v>1038</v>
      </c>
      <c r="C5" s="285"/>
      <c r="D5" s="285" t="s">
        <v>1039</v>
      </c>
      <c r="E5" s="285"/>
      <c r="F5" s="285"/>
      <c r="G5" s="285"/>
      <c r="H5" s="285"/>
      <c r="I5" s="285"/>
      <c r="J5" s="285"/>
      <c r="K5" s="285"/>
    </row>
    <row r="6" spans="2:11" ht="18.75">
      <c r="B6" s="285" t="s">
        <v>1040</v>
      </c>
      <c r="C6" s="285"/>
      <c r="D6" s="285" t="s">
        <v>1041</v>
      </c>
      <c r="E6" s="285"/>
      <c r="F6" s="285"/>
      <c r="G6" s="285"/>
      <c r="H6" s="285"/>
      <c r="I6" s="285"/>
      <c r="J6" s="285"/>
      <c r="K6" s="285"/>
    </row>
    <row r="7" spans="2:11" ht="18.75">
      <c r="B7" s="285" t="s">
        <v>1042</v>
      </c>
      <c r="C7" s="285"/>
      <c r="D7" s="285" t="s">
        <v>1451</v>
      </c>
      <c r="E7" s="285"/>
      <c r="F7" s="285"/>
      <c r="G7" s="285"/>
      <c r="H7" s="285"/>
      <c r="I7" s="285"/>
      <c r="J7" s="191" t="s">
        <v>1108</v>
      </c>
      <c r="K7" s="191"/>
    </row>
    <row r="8" spans="2:11" ht="45">
      <c r="B8" s="188" t="s">
        <v>1044</v>
      </c>
      <c r="C8" s="188" t="s">
        <v>69</v>
      </c>
      <c r="D8" s="188" t="s">
        <v>70</v>
      </c>
      <c r="E8" s="188" t="s">
        <v>1045</v>
      </c>
      <c r="F8" s="188" t="s">
        <v>1046</v>
      </c>
      <c r="G8" s="188" t="s">
        <v>1047</v>
      </c>
      <c r="H8" s="188" t="s">
        <v>1048</v>
      </c>
      <c r="I8" s="132" t="s">
        <v>1049</v>
      </c>
      <c r="J8" s="133" t="s">
        <v>56</v>
      </c>
      <c r="K8" s="188" t="s">
        <v>1050</v>
      </c>
    </row>
    <row r="9" spans="2:11">
      <c r="B9">
        <v>1</v>
      </c>
      <c r="C9" s="190" t="s">
        <v>904</v>
      </c>
      <c r="D9" s="190" t="s">
        <v>450</v>
      </c>
      <c r="E9" s="192">
        <v>160</v>
      </c>
      <c r="F9" s="192">
        <v>252</v>
      </c>
      <c r="G9" s="192">
        <v>6</v>
      </c>
      <c r="H9" s="192">
        <v>3</v>
      </c>
      <c r="I9" s="192">
        <v>1</v>
      </c>
      <c r="J9" s="192">
        <v>4</v>
      </c>
      <c r="K9" s="192" t="s">
        <v>1053</v>
      </c>
    </row>
    <row r="10" spans="2:11">
      <c r="B10" s="189">
        <f>1+B9</f>
        <v>2</v>
      </c>
      <c r="C10" s="192" t="s">
        <v>1450</v>
      </c>
      <c r="D10" s="192" t="s">
        <v>1433</v>
      </c>
      <c r="E10" s="192">
        <v>160</v>
      </c>
      <c r="F10" s="192">
        <v>7</v>
      </c>
      <c r="G10" s="192">
        <v>6</v>
      </c>
      <c r="H10" s="192">
        <v>3</v>
      </c>
      <c r="I10" s="192">
        <v>1</v>
      </c>
      <c r="J10" s="192">
        <v>4</v>
      </c>
      <c r="K10" s="192" t="s">
        <v>1053</v>
      </c>
    </row>
    <row r="11" spans="2:11">
      <c r="B11" s="189">
        <f t="shared" ref="B11:B35" si="0">1+B10</f>
        <v>3</v>
      </c>
      <c r="C11" s="192" t="s">
        <v>1450</v>
      </c>
      <c r="D11" s="192" t="s">
        <v>1433</v>
      </c>
      <c r="E11" s="192">
        <v>160</v>
      </c>
      <c r="F11" s="192">
        <v>495.4</v>
      </c>
      <c r="G11" s="192">
        <v>6</v>
      </c>
      <c r="H11" s="192">
        <v>3</v>
      </c>
      <c r="I11" s="192">
        <v>1</v>
      </c>
      <c r="J11" s="192">
        <v>4</v>
      </c>
      <c r="K11" s="192" t="s">
        <v>1053</v>
      </c>
    </row>
    <row r="12" spans="2:11">
      <c r="B12" s="189">
        <f t="shared" si="0"/>
        <v>4</v>
      </c>
      <c r="C12" s="192" t="s">
        <v>1433</v>
      </c>
      <c r="D12" s="192" t="s">
        <v>940</v>
      </c>
      <c r="E12" s="192">
        <v>160</v>
      </c>
      <c r="F12" s="192">
        <v>3</v>
      </c>
      <c r="G12" s="192">
        <v>6</v>
      </c>
      <c r="H12" s="192">
        <v>3</v>
      </c>
      <c r="I12" s="192">
        <v>1</v>
      </c>
      <c r="J12" s="192">
        <v>4</v>
      </c>
      <c r="K12" s="192" t="s">
        <v>1053</v>
      </c>
    </row>
    <row r="13" spans="2:11">
      <c r="B13" s="189">
        <f t="shared" si="0"/>
        <v>5</v>
      </c>
      <c r="C13" s="192" t="s">
        <v>1433</v>
      </c>
      <c r="D13" s="192" t="s">
        <v>940</v>
      </c>
      <c r="E13" s="192">
        <v>160</v>
      </c>
      <c r="F13" s="192">
        <v>121</v>
      </c>
      <c r="G13" s="192">
        <v>6</v>
      </c>
      <c r="H13" s="192">
        <v>3</v>
      </c>
      <c r="I13" s="192">
        <v>1</v>
      </c>
      <c r="J13" s="192">
        <v>4</v>
      </c>
      <c r="K13" s="192" t="s">
        <v>1053</v>
      </c>
    </row>
    <row r="14" spans="2:11">
      <c r="B14" s="189">
        <f t="shared" si="0"/>
        <v>6</v>
      </c>
      <c r="C14" s="192" t="s">
        <v>1433</v>
      </c>
      <c r="D14" s="192" t="s">
        <v>940</v>
      </c>
      <c r="E14" s="192">
        <v>160</v>
      </c>
      <c r="F14" s="192">
        <v>3</v>
      </c>
      <c r="G14" s="192">
        <v>6</v>
      </c>
      <c r="H14" s="192">
        <v>3</v>
      </c>
      <c r="I14" s="192">
        <v>1</v>
      </c>
      <c r="J14" s="192">
        <v>4</v>
      </c>
      <c r="K14" s="192" t="s">
        <v>1053</v>
      </c>
    </row>
    <row r="15" spans="2:11">
      <c r="B15" s="189">
        <f t="shared" si="0"/>
        <v>7</v>
      </c>
      <c r="C15" s="190" t="s">
        <v>1449</v>
      </c>
      <c r="D15" s="190" t="s">
        <v>488</v>
      </c>
      <c r="E15" s="192">
        <v>140</v>
      </c>
      <c r="F15" s="192">
        <v>63</v>
      </c>
      <c r="G15" s="192">
        <v>6</v>
      </c>
      <c r="H15" s="192">
        <v>3</v>
      </c>
      <c r="I15" s="192">
        <v>1</v>
      </c>
      <c r="J15" s="192">
        <v>4</v>
      </c>
      <c r="K15" s="192" t="s">
        <v>1053</v>
      </c>
    </row>
    <row r="16" spans="2:11">
      <c r="B16" s="189">
        <f t="shared" si="0"/>
        <v>8</v>
      </c>
      <c r="C16" s="190" t="s">
        <v>1449</v>
      </c>
      <c r="D16" s="190" t="s">
        <v>488</v>
      </c>
      <c r="E16" s="192">
        <v>140</v>
      </c>
      <c r="F16" s="192">
        <v>20.100000000000001</v>
      </c>
      <c r="G16" s="192">
        <v>6</v>
      </c>
      <c r="H16" s="192">
        <v>3</v>
      </c>
      <c r="I16" s="192">
        <v>1</v>
      </c>
      <c r="J16" s="192">
        <v>4</v>
      </c>
      <c r="K16" s="192" t="s">
        <v>1053</v>
      </c>
    </row>
    <row r="17" spans="2:11">
      <c r="B17" s="189">
        <f t="shared" si="0"/>
        <v>9</v>
      </c>
      <c r="C17" s="190" t="s">
        <v>1416</v>
      </c>
      <c r="D17" s="190" t="s">
        <v>457</v>
      </c>
      <c r="E17" s="192">
        <v>140</v>
      </c>
      <c r="F17" s="192">
        <v>216</v>
      </c>
      <c r="G17" s="192">
        <v>6</v>
      </c>
      <c r="H17" s="192">
        <v>3</v>
      </c>
      <c r="I17" s="192">
        <v>1</v>
      </c>
      <c r="J17" s="192">
        <v>4</v>
      </c>
      <c r="K17" s="192" t="s">
        <v>1053</v>
      </c>
    </row>
    <row r="18" spans="2:11">
      <c r="B18" s="189">
        <f t="shared" si="0"/>
        <v>10</v>
      </c>
      <c r="C18" s="190" t="s">
        <v>457</v>
      </c>
      <c r="D18" s="190" t="s">
        <v>1429</v>
      </c>
      <c r="E18" s="192">
        <v>140</v>
      </c>
      <c r="F18" s="192">
        <v>79</v>
      </c>
      <c r="G18" s="192">
        <v>6</v>
      </c>
      <c r="H18" s="192">
        <v>3</v>
      </c>
      <c r="I18" s="192">
        <v>1</v>
      </c>
      <c r="J18" s="192">
        <v>4</v>
      </c>
      <c r="K18" s="192" t="s">
        <v>1053</v>
      </c>
    </row>
    <row r="19" spans="2:11">
      <c r="B19" s="189">
        <f t="shared" si="0"/>
        <v>11</v>
      </c>
      <c r="C19" s="190" t="s">
        <v>457</v>
      </c>
      <c r="D19" s="190" t="s">
        <v>1429</v>
      </c>
      <c r="E19" s="192">
        <v>140</v>
      </c>
      <c r="F19" s="192">
        <v>10.199999999999999</v>
      </c>
      <c r="G19" s="192">
        <v>6</v>
      </c>
      <c r="H19" s="192">
        <v>3</v>
      </c>
      <c r="I19" s="192">
        <v>1</v>
      </c>
      <c r="J19" s="192">
        <v>4</v>
      </c>
      <c r="K19" s="192" t="s">
        <v>1053</v>
      </c>
    </row>
    <row r="20" spans="2:11">
      <c r="B20" s="189">
        <f t="shared" si="0"/>
        <v>12</v>
      </c>
      <c r="C20" s="190" t="s">
        <v>1381</v>
      </c>
      <c r="D20" s="190" t="s">
        <v>1382</v>
      </c>
      <c r="E20" s="192">
        <v>63</v>
      </c>
      <c r="F20" s="192">
        <v>101</v>
      </c>
      <c r="G20" s="192">
        <v>6</v>
      </c>
      <c r="H20" s="192">
        <v>3</v>
      </c>
      <c r="I20" s="192">
        <v>1</v>
      </c>
      <c r="J20" s="192">
        <v>4</v>
      </c>
      <c r="K20" s="192" t="s">
        <v>1053</v>
      </c>
    </row>
    <row r="21" spans="2:11">
      <c r="B21" s="189">
        <f t="shared" si="0"/>
        <v>13</v>
      </c>
      <c r="C21" s="190" t="s">
        <v>1383</v>
      </c>
      <c r="D21" s="190" t="s">
        <v>1381</v>
      </c>
      <c r="E21" s="192">
        <v>63</v>
      </c>
      <c r="F21" s="192">
        <v>7.3</v>
      </c>
      <c r="G21" s="192">
        <v>6</v>
      </c>
      <c r="H21" s="192">
        <v>3</v>
      </c>
      <c r="I21" s="192">
        <v>1</v>
      </c>
      <c r="J21" s="192">
        <v>4</v>
      </c>
      <c r="K21" s="192" t="s">
        <v>1053</v>
      </c>
    </row>
    <row r="22" spans="2:11">
      <c r="B22" s="189">
        <f t="shared" si="0"/>
        <v>14</v>
      </c>
      <c r="C22" s="190" t="s">
        <v>1384</v>
      </c>
      <c r="D22" s="190" t="s">
        <v>1385</v>
      </c>
      <c r="E22" s="192">
        <v>63</v>
      </c>
      <c r="F22" s="192">
        <v>15.5</v>
      </c>
      <c r="G22" s="192">
        <v>6</v>
      </c>
      <c r="H22" s="192">
        <v>3</v>
      </c>
      <c r="I22" s="192">
        <v>1</v>
      </c>
      <c r="J22" s="192">
        <v>4</v>
      </c>
      <c r="K22" s="192" t="s">
        <v>1053</v>
      </c>
    </row>
    <row r="23" spans="2:11">
      <c r="B23" s="189">
        <f t="shared" si="0"/>
        <v>15</v>
      </c>
      <c r="C23" s="190" t="s">
        <v>1383</v>
      </c>
      <c r="D23" s="190" t="s">
        <v>1386</v>
      </c>
      <c r="E23" s="192">
        <v>63</v>
      </c>
      <c r="F23" s="192">
        <v>56.2</v>
      </c>
      <c r="G23" s="192">
        <v>6</v>
      </c>
      <c r="H23" s="192">
        <v>3</v>
      </c>
      <c r="I23" s="192">
        <v>1</v>
      </c>
      <c r="J23" s="192">
        <v>4</v>
      </c>
      <c r="K23" s="192" t="s">
        <v>1053</v>
      </c>
    </row>
    <row r="24" spans="2:11">
      <c r="B24" s="189">
        <f t="shared" si="0"/>
        <v>16</v>
      </c>
      <c r="C24" s="190" t="s">
        <v>1381</v>
      </c>
      <c r="D24" s="190" t="s">
        <v>1387</v>
      </c>
      <c r="E24" s="192">
        <v>63</v>
      </c>
      <c r="F24" s="192">
        <v>197.1</v>
      </c>
      <c r="G24" s="192">
        <v>6</v>
      </c>
      <c r="H24" s="192">
        <v>3</v>
      </c>
      <c r="I24" s="192">
        <v>1</v>
      </c>
      <c r="J24" s="192">
        <v>4</v>
      </c>
      <c r="K24" s="192" t="s">
        <v>1053</v>
      </c>
    </row>
    <row r="25" spans="2:11">
      <c r="B25" s="189">
        <f t="shared" si="0"/>
        <v>17</v>
      </c>
      <c r="C25" s="190" t="s">
        <v>1381</v>
      </c>
      <c r="D25" s="190" t="s">
        <v>1387</v>
      </c>
      <c r="E25" s="192">
        <v>63</v>
      </c>
      <c r="F25" s="192">
        <v>19.3</v>
      </c>
      <c r="G25" s="192">
        <v>6</v>
      </c>
      <c r="H25" s="192">
        <v>3</v>
      </c>
      <c r="I25" s="192">
        <v>1</v>
      </c>
      <c r="J25" s="192">
        <v>4</v>
      </c>
      <c r="K25" s="192" t="s">
        <v>1053</v>
      </c>
    </row>
    <row r="26" spans="2:11">
      <c r="B26" s="189">
        <f t="shared" si="0"/>
        <v>18</v>
      </c>
      <c r="C26" s="190" t="s">
        <v>635</v>
      </c>
      <c r="D26" s="190" t="s">
        <v>632</v>
      </c>
      <c r="E26" s="192">
        <v>63</v>
      </c>
      <c r="F26" s="192">
        <v>173.2</v>
      </c>
      <c r="G26" s="192">
        <v>6</v>
      </c>
      <c r="H26" s="192">
        <v>3</v>
      </c>
      <c r="I26" s="192">
        <v>1</v>
      </c>
      <c r="J26" s="192">
        <v>4</v>
      </c>
      <c r="K26" s="192" t="s">
        <v>1053</v>
      </c>
    </row>
    <row r="27" spans="2:11">
      <c r="B27" s="189">
        <f t="shared" si="0"/>
        <v>19</v>
      </c>
      <c r="C27" s="190" t="s">
        <v>632</v>
      </c>
      <c r="D27" s="190" t="s">
        <v>543</v>
      </c>
      <c r="E27" s="192">
        <v>63</v>
      </c>
      <c r="F27" s="192">
        <v>152.69999999999999</v>
      </c>
      <c r="G27" s="192">
        <v>6</v>
      </c>
      <c r="H27" s="192">
        <v>3</v>
      </c>
      <c r="I27" s="192">
        <v>1</v>
      </c>
      <c r="J27" s="192">
        <v>4</v>
      </c>
      <c r="K27" s="192" t="s">
        <v>1053</v>
      </c>
    </row>
    <row r="28" spans="2:11">
      <c r="B28" s="189">
        <f t="shared" si="0"/>
        <v>20</v>
      </c>
      <c r="C28" s="190" t="s">
        <v>543</v>
      </c>
      <c r="D28" s="190" t="s">
        <v>1388</v>
      </c>
      <c r="E28" s="192">
        <v>63</v>
      </c>
      <c r="F28" s="192">
        <v>54.8</v>
      </c>
      <c r="G28" s="192">
        <v>6</v>
      </c>
      <c r="H28" s="192">
        <v>3</v>
      </c>
      <c r="I28" s="192">
        <v>1</v>
      </c>
      <c r="J28" s="192">
        <v>4</v>
      </c>
      <c r="K28" s="192" t="s">
        <v>1053</v>
      </c>
    </row>
    <row r="29" spans="2:11">
      <c r="B29" s="189">
        <f t="shared" si="0"/>
        <v>21</v>
      </c>
      <c r="C29" s="190" t="s">
        <v>543</v>
      </c>
      <c r="D29" s="190" t="s">
        <v>751</v>
      </c>
      <c r="E29" s="192">
        <v>63</v>
      </c>
      <c r="F29" s="192">
        <v>150</v>
      </c>
      <c r="G29" s="192">
        <v>6</v>
      </c>
      <c r="H29" s="192">
        <v>3</v>
      </c>
      <c r="I29" s="192">
        <v>1</v>
      </c>
      <c r="J29" s="192">
        <v>4</v>
      </c>
      <c r="K29" s="192" t="s">
        <v>1053</v>
      </c>
    </row>
    <row r="30" spans="2:11">
      <c r="B30" s="189">
        <f t="shared" si="0"/>
        <v>22</v>
      </c>
      <c r="C30" s="190" t="s">
        <v>632</v>
      </c>
      <c r="D30" s="190" t="s">
        <v>1389</v>
      </c>
      <c r="E30" s="192">
        <v>63</v>
      </c>
      <c r="F30" s="192">
        <v>3.2</v>
      </c>
      <c r="G30" s="192">
        <v>6</v>
      </c>
      <c r="H30" s="192">
        <v>3</v>
      </c>
      <c r="I30" s="192">
        <v>1</v>
      </c>
      <c r="J30" s="192">
        <v>4</v>
      </c>
      <c r="K30" s="192" t="s">
        <v>1053</v>
      </c>
    </row>
    <row r="31" spans="2:11">
      <c r="B31" s="189">
        <f t="shared" si="0"/>
        <v>23</v>
      </c>
      <c r="C31" s="190" t="s">
        <v>632</v>
      </c>
      <c r="D31" s="190" t="s">
        <v>1389</v>
      </c>
      <c r="E31" s="192">
        <v>63</v>
      </c>
      <c r="F31" s="192">
        <v>127.6</v>
      </c>
      <c r="G31" s="192">
        <v>6</v>
      </c>
      <c r="H31" s="192">
        <v>3</v>
      </c>
      <c r="I31" s="192">
        <v>1</v>
      </c>
      <c r="J31" s="192">
        <v>4</v>
      </c>
      <c r="K31" s="192" t="s">
        <v>1053</v>
      </c>
    </row>
    <row r="32" spans="2:11">
      <c r="B32" s="189">
        <f t="shared" si="0"/>
        <v>24</v>
      </c>
      <c r="C32" s="190" t="s">
        <v>1389</v>
      </c>
      <c r="D32" s="190" t="s">
        <v>633</v>
      </c>
      <c r="E32" s="192">
        <v>63</v>
      </c>
      <c r="F32" s="192">
        <v>125.5</v>
      </c>
      <c r="G32" s="192">
        <v>6</v>
      </c>
      <c r="H32" s="192">
        <v>3</v>
      </c>
      <c r="I32" s="192">
        <v>1</v>
      </c>
      <c r="J32" s="192">
        <v>4</v>
      </c>
      <c r="K32" s="192" t="s">
        <v>1053</v>
      </c>
    </row>
    <row r="33" spans="2:11">
      <c r="B33" s="189">
        <f t="shared" si="0"/>
        <v>25</v>
      </c>
      <c r="C33" s="190" t="s">
        <v>1390</v>
      </c>
      <c r="D33" s="190" t="s">
        <v>1391</v>
      </c>
      <c r="E33" s="192">
        <v>63</v>
      </c>
      <c r="F33" s="192">
        <v>123</v>
      </c>
      <c r="G33" s="192">
        <v>6</v>
      </c>
      <c r="H33" s="192">
        <v>3</v>
      </c>
      <c r="I33" s="192">
        <v>1</v>
      </c>
      <c r="J33" s="192">
        <v>4</v>
      </c>
      <c r="K33" s="192" t="s">
        <v>1053</v>
      </c>
    </row>
    <row r="34" spans="2:11">
      <c r="B34" s="189">
        <f t="shared" si="0"/>
        <v>26</v>
      </c>
      <c r="C34" s="190" t="s">
        <v>749</v>
      </c>
      <c r="D34" s="190" t="s">
        <v>1392</v>
      </c>
      <c r="E34" s="192">
        <v>63</v>
      </c>
      <c r="F34" s="192">
        <v>240</v>
      </c>
      <c r="G34" s="192">
        <v>6</v>
      </c>
      <c r="H34" s="192">
        <v>3</v>
      </c>
      <c r="I34" s="192">
        <v>1</v>
      </c>
      <c r="J34" s="192">
        <v>4</v>
      </c>
      <c r="K34" s="192" t="s">
        <v>1053</v>
      </c>
    </row>
    <row r="35" spans="2:11">
      <c r="B35" s="189">
        <f t="shared" si="0"/>
        <v>27</v>
      </c>
      <c r="C35" s="190" t="s">
        <v>1162</v>
      </c>
      <c r="D35" s="190" t="s">
        <v>1393</v>
      </c>
      <c r="E35" s="192">
        <v>63</v>
      </c>
      <c r="F35" s="192">
        <v>111.7</v>
      </c>
      <c r="G35" s="192">
        <v>6</v>
      </c>
      <c r="H35" s="192">
        <v>3</v>
      </c>
      <c r="I35" s="192">
        <v>1</v>
      </c>
      <c r="J35" s="192">
        <v>4</v>
      </c>
      <c r="K35" s="192" t="s">
        <v>1053</v>
      </c>
    </row>
    <row r="36" spans="2:11" ht="15.75">
      <c r="B36" s="208" t="s">
        <v>1055</v>
      </c>
      <c r="C36" s="208"/>
      <c r="D36" s="208"/>
      <c r="E36" s="208"/>
      <c r="F36" s="284" t="s">
        <v>1056</v>
      </c>
      <c r="G36" s="284"/>
      <c r="H36" s="284"/>
      <c r="I36" s="482" t="s">
        <v>1464</v>
      </c>
      <c r="J36" s="483"/>
      <c r="K36" s="484"/>
    </row>
    <row r="37" spans="2:11" ht="15.75">
      <c r="B37" s="283" t="s">
        <v>1058</v>
      </c>
      <c r="C37" s="283"/>
      <c r="D37" s="283"/>
      <c r="E37" s="283"/>
      <c r="F37" s="284" t="s">
        <v>1058</v>
      </c>
      <c r="G37" s="284"/>
      <c r="H37" s="284"/>
      <c r="I37" s="284"/>
      <c r="J37" s="284" t="s">
        <v>1058</v>
      </c>
      <c r="K37" s="284"/>
    </row>
    <row r="38" spans="2:11" ht="15.75">
      <c r="B38" s="283" t="s">
        <v>1059</v>
      </c>
      <c r="C38" s="283"/>
      <c r="D38" s="283"/>
      <c r="E38" s="283"/>
      <c r="F38" s="284" t="s">
        <v>1059</v>
      </c>
      <c r="G38" s="284"/>
      <c r="H38" s="284"/>
      <c r="I38" s="284"/>
      <c r="J38" s="284" t="s">
        <v>1059</v>
      </c>
      <c r="K38" s="284"/>
    </row>
    <row r="39" spans="2:11" ht="15.75">
      <c r="B39" s="283" t="s">
        <v>1060</v>
      </c>
      <c r="C39" s="283"/>
      <c r="D39" s="283"/>
      <c r="E39" s="283"/>
      <c r="F39" s="284" t="s">
        <v>1060</v>
      </c>
      <c r="G39" s="284"/>
      <c r="H39" s="284"/>
      <c r="I39" s="284"/>
      <c r="J39" s="284" t="s">
        <v>1060</v>
      </c>
      <c r="K39" s="284"/>
    </row>
    <row r="42" spans="2:11" ht="18.75">
      <c r="B42" s="285" t="s">
        <v>1032</v>
      </c>
      <c r="C42" s="285"/>
      <c r="D42" s="285" t="s">
        <v>1033</v>
      </c>
      <c r="E42" s="285"/>
      <c r="F42" s="285"/>
      <c r="G42" s="285"/>
      <c r="H42" s="285"/>
      <c r="I42" s="285"/>
      <c r="J42" s="285"/>
      <c r="K42" s="285"/>
    </row>
    <row r="43" spans="2:11" ht="18.75">
      <c r="B43" s="285" t="s">
        <v>1034</v>
      </c>
      <c r="C43" s="285"/>
      <c r="D43" s="285" t="s">
        <v>1035</v>
      </c>
      <c r="E43" s="285"/>
      <c r="F43" s="285"/>
      <c r="G43" s="285"/>
      <c r="H43" s="285"/>
      <c r="I43" s="285"/>
      <c r="J43" s="285"/>
      <c r="K43" s="285"/>
    </row>
    <row r="44" spans="2:11" ht="18.75">
      <c r="B44" s="285" t="s">
        <v>1036</v>
      </c>
      <c r="C44" s="285"/>
      <c r="D44" s="285" t="s">
        <v>1037</v>
      </c>
      <c r="E44" s="285"/>
      <c r="F44" s="285"/>
      <c r="G44" s="285"/>
      <c r="H44" s="285"/>
      <c r="I44" s="285"/>
      <c r="J44" s="285"/>
      <c r="K44" s="285"/>
    </row>
    <row r="45" spans="2:11" ht="18.75">
      <c r="B45" s="285" t="s">
        <v>1038</v>
      </c>
      <c r="C45" s="285"/>
      <c r="D45" s="285" t="s">
        <v>1039</v>
      </c>
      <c r="E45" s="285"/>
      <c r="F45" s="285"/>
      <c r="G45" s="285"/>
      <c r="H45" s="285"/>
      <c r="I45" s="285"/>
      <c r="J45" s="285"/>
      <c r="K45" s="285"/>
    </row>
    <row r="46" spans="2:11" ht="18.75">
      <c r="B46" s="285" t="s">
        <v>1040</v>
      </c>
      <c r="C46" s="285"/>
      <c r="D46" s="285" t="s">
        <v>1041</v>
      </c>
      <c r="E46" s="285"/>
      <c r="F46" s="285"/>
      <c r="G46" s="285"/>
      <c r="H46" s="285"/>
      <c r="I46" s="285"/>
      <c r="J46" s="285"/>
      <c r="K46" s="285"/>
    </row>
    <row r="47" spans="2:11" ht="18.75">
      <c r="B47" s="285" t="s">
        <v>1042</v>
      </c>
      <c r="C47" s="285"/>
      <c r="D47" s="285" t="s">
        <v>1451</v>
      </c>
      <c r="E47" s="285"/>
      <c r="F47" s="285"/>
      <c r="G47" s="285"/>
      <c r="H47" s="285"/>
      <c r="I47" s="285"/>
      <c r="J47" s="191" t="s">
        <v>1108</v>
      </c>
      <c r="K47" s="191"/>
    </row>
    <row r="48" spans="2:11" ht="45">
      <c r="B48" s="188" t="s">
        <v>1044</v>
      </c>
      <c r="C48" s="188" t="s">
        <v>69</v>
      </c>
      <c r="D48" s="188" t="s">
        <v>70</v>
      </c>
      <c r="E48" s="188" t="s">
        <v>1045</v>
      </c>
      <c r="F48" s="188" t="s">
        <v>1046</v>
      </c>
      <c r="G48" s="188" t="s">
        <v>1047</v>
      </c>
      <c r="H48" s="188" t="s">
        <v>1048</v>
      </c>
      <c r="I48" s="132" t="s">
        <v>1049</v>
      </c>
      <c r="J48" s="133" t="s">
        <v>56</v>
      </c>
      <c r="K48" s="188" t="s">
        <v>1050</v>
      </c>
    </row>
    <row r="49" spans="2:11">
      <c r="B49" s="189">
        <v>1</v>
      </c>
      <c r="C49" s="190" t="s">
        <v>1449</v>
      </c>
      <c r="D49" s="190" t="s">
        <v>1384</v>
      </c>
      <c r="E49" s="192">
        <v>160</v>
      </c>
      <c r="F49" s="192">
        <v>197.1</v>
      </c>
      <c r="G49" s="192">
        <v>5.5</v>
      </c>
      <c r="H49" s="192">
        <v>3.3</v>
      </c>
      <c r="I49" s="192">
        <v>1</v>
      </c>
      <c r="J49" s="192">
        <v>4.3</v>
      </c>
      <c r="K49" s="192" t="s">
        <v>1053</v>
      </c>
    </row>
    <row r="50" spans="2:11">
      <c r="B50" s="189">
        <f>1+B49</f>
        <v>2</v>
      </c>
      <c r="C50" s="190" t="s">
        <v>1450</v>
      </c>
      <c r="D50" s="190" t="s">
        <v>1449</v>
      </c>
      <c r="E50" s="192">
        <v>160</v>
      </c>
      <c r="F50" s="192">
        <v>320</v>
      </c>
      <c r="G50" s="192">
        <v>5.5</v>
      </c>
      <c r="H50" s="192">
        <v>3.3</v>
      </c>
      <c r="I50" s="192">
        <v>1</v>
      </c>
      <c r="J50" s="192">
        <v>4.3</v>
      </c>
      <c r="K50" s="192" t="s">
        <v>1053</v>
      </c>
    </row>
    <row r="51" spans="2:11">
      <c r="B51" s="189">
        <f t="shared" ref="B51:B84" si="1">1+B50</f>
        <v>3</v>
      </c>
      <c r="C51" s="190" t="s">
        <v>1450</v>
      </c>
      <c r="D51" s="190" t="s">
        <v>1449</v>
      </c>
      <c r="E51" s="192">
        <v>160</v>
      </c>
      <c r="F51" s="192">
        <v>9.1</v>
      </c>
      <c r="G51" s="192">
        <v>5.5</v>
      </c>
      <c r="H51" s="192">
        <v>3.3</v>
      </c>
      <c r="I51" s="192">
        <v>1</v>
      </c>
      <c r="J51" s="192">
        <v>4.3</v>
      </c>
      <c r="K51" s="192" t="s">
        <v>1053</v>
      </c>
    </row>
    <row r="52" spans="2:11">
      <c r="B52" s="189">
        <f t="shared" si="1"/>
        <v>4</v>
      </c>
      <c r="C52" s="190" t="s">
        <v>1450</v>
      </c>
      <c r="D52" s="190" t="s">
        <v>1449</v>
      </c>
      <c r="E52" s="192">
        <v>160</v>
      </c>
      <c r="F52" s="192">
        <v>400</v>
      </c>
      <c r="G52" s="192">
        <v>5.5</v>
      </c>
      <c r="H52" s="192">
        <v>3.3</v>
      </c>
      <c r="I52" s="192">
        <v>1</v>
      </c>
      <c r="J52" s="192">
        <v>4.3</v>
      </c>
      <c r="K52" s="192" t="s">
        <v>1053</v>
      </c>
    </row>
    <row r="53" spans="2:11">
      <c r="B53" s="189">
        <f t="shared" si="1"/>
        <v>5</v>
      </c>
      <c r="C53" s="190" t="s">
        <v>1429</v>
      </c>
      <c r="D53" s="190" t="s">
        <v>940</v>
      </c>
      <c r="E53" s="192">
        <v>160</v>
      </c>
      <c r="F53" s="192">
        <v>121.4</v>
      </c>
      <c r="G53" s="192">
        <v>5.5</v>
      </c>
      <c r="H53" s="192">
        <v>3.3</v>
      </c>
      <c r="I53" s="192">
        <v>1</v>
      </c>
      <c r="J53" s="192">
        <v>4.3</v>
      </c>
      <c r="K53" s="192" t="s">
        <v>1053</v>
      </c>
    </row>
    <row r="54" spans="2:11">
      <c r="B54" s="189">
        <f t="shared" si="1"/>
        <v>6</v>
      </c>
      <c r="C54" s="190" t="s">
        <v>940</v>
      </c>
      <c r="D54" s="190" t="s">
        <v>932</v>
      </c>
      <c r="E54" s="192">
        <v>160</v>
      </c>
      <c r="F54" s="192">
        <v>144.4</v>
      </c>
      <c r="G54" s="192">
        <v>5.5</v>
      </c>
      <c r="H54" s="192">
        <v>3.3</v>
      </c>
      <c r="I54" s="192">
        <v>1</v>
      </c>
      <c r="J54" s="192">
        <v>4.3</v>
      </c>
      <c r="K54" s="192" t="s">
        <v>1053</v>
      </c>
    </row>
    <row r="55" spans="2:11">
      <c r="B55" s="189">
        <f t="shared" si="1"/>
        <v>7</v>
      </c>
      <c r="C55" s="190" t="s">
        <v>932</v>
      </c>
      <c r="D55" s="190" t="s">
        <v>893</v>
      </c>
      <c r="E55" s="192">
        <v>160</v>
      </c>
      <c r="F55" s="192">
        <v>56.1</v>
      </c>
      <c r="G55" s="192">
        <v>5.5</v>
      </c>
      <c r="H55" s="192">
        <v>3.3</v>
      </c>
      <c r="I55" s="192">
        <v>1</v>
      </c>
      <c r="J55" s="192">
        <v>4.3</v>
      </c>
      <c r="K55" s="192" t="s">
        <v>1053</v>
      </c>
    </row>
    <row r="56" spans="2:11">
      <c r="B56" s="189">
        <f t="shared" si="1"/>
        <v>8</v>
      </c>
      <c r="C56" s="190" t="s">
        <v>1429</v>
      </c>
      <c r="D56" s="190" t="s">
        <v>940</v>
      </c>
      <c r="E56" s="192">
        <v>160</v>
      </c>
      <c r="F56" s="192">
        <v>121.4</v>
      </c>
      <c r="G56" s="192">
        <v>5.5</v>
      </c>
      <c r="H56" s="192">
        <v>3.3</v>
      </c>
      <c r="I56" s="192">
        <v>1</v>
      </c>
      <c r="J56" s="192">
        <v>4.3</v>
      </c>
      <c r="K56" s="192" t="s">
        <v>1053</v>
      </c>
    </row>
    <row r="57" spans="2:11">
      <c r="B57" s="189">
        <f t="shared" si="1"/>
        <v>9</v>
      </c>
      <c r="C57" s="190" t="s">
        <v>940</v>
      </c>
      <c r="D57" s="190" t="s">
        <v>932</v>
      </c>
      <c r="E57" s="192">
        <v>160</v>
      </c>
      <c r="F57" s="192">
        <v>144.4</v>
      </c>
      <c r="G57" s="192">
        <v>5.5</v>
      </c>
      <c r="H57" s="192">
        <v>3.3</v>
      </c>
      <c r="I57" s="192">
        <v>1</v>
      </c>
      <c r="J57" s="192">
        <v>4.3</v>
      </c>
      <c r="K57" s="192" t="s">
        <v>1053</v>
      </c>
    </row>
    <row r="58" spans="2:11">
      <c r="B58" s="189">
        <f t="shared" si="1"/>
        <v>10</v>
      </c>
      <c r="C58" s="190" t="s">
        <v>932</v>
      </c>
      <c r="D58" s="190" t="s">
        <v>893</v>
      </c>
      <c r="E58" s="192">
        <v>160</v>
      </c>
      <c r="F58" s="192">
        <v>56.1</v>
      </c>
      <c r="G58" s="192">
        <v>5.5</v>
      </c>
      <c r="H58" s="192">
        <v>3.3</v>
      </c>
      <c r="I58" s="192">
        <v>1</v>
      </c>
      <c r="J58" s="192">
        <v>4.3</v>
      </c>
      <c r="K58" s="192" t="s">
        <v>1053</v>
      </c>
    </row>
    <row r="59" spans="2:11">
      <c r="B59" s="189">
        <f t="shared" si="1"/>
        <v>11</v>
      </c>
      <c r="C59" s="190" t="s">
        <v>893</v>
      </c>
      <c r="D59" s="190" t="s">
        <v>904</v>
      </c>
      <c r="E59" s="192">
        <v>160</v>
      </c>
      <c r="F59" s="192">
        <v>3.5</v>
      </c>
      <c r="G59" s="192">
        <v>5.5</v>
      </c>
      <c r="H59" s="192">
        <v>3.3</v>
      </c>
      <c r="I59" s="192">
        <v>1</v>
      </c>
      <c r="J59" s="192">
        <v>4.3</v>
      </c>
      <c r="K59" s="192" t="s">
        <v>1053</v>
      </c>
    </row>
    <row r="60" spans="2:11">
      <c r="B60" s="189">
        <f t="shared" si="1"/>
        <v>12</v>
      </c>
      <c r="C60" s="190" t="s">
        <v>893</v>
      </c>
      <c r="D60" s="190" t="s">
        <v>904</v>
      </c>
      <c r="E60" s="192">
        <v>160</v>
      </c>
      <c r="F60" s="192">
        <v>164</v>
      </c>
      <c r="G60" s="192">
        <v>5.5</v>
      </c>
      <c r="H60" s="192">
        <v>3.3</v>
      </c>
      <c r="I60" s="192">
        <v>1</v>
      </c>
      <c r="J60" s="192">
        <v>4.3</v>
      </c>
      <c r="K60" s="192" t="s">
        <v>1053</v>
      </c>
    </row>
    <row r="61" spans="2:11">
      <c r="B61" s="189">
        <f t="shared" si="1"/>
        <v>13</v>
      </c>
      <c r="C61" s="190" t="s">
        <v>1384</v>
      </c>
      <c r="D61" s="190" t="s">
        <v>1385</v>
      </c>
      <c r="E61" s="192">
        <v>140</v>
      </c>
      <c r="F61" s="192">
        <v>67.7</v>
      </c>
      <c r="G61" s="192">
        <v>5.5</v>
      </c>
      <c r="H61" s="192">
        <v>3.3</v>
      </c>
      <c r="I61" s="192">
        <v>1</v>
      </c>
      <c r="J61" s="192">
        <v>4.3</v>
      </c>
      <c r="K61" s="192" t="s">
        <v>1053</v>
      </c>
    </row>
    <row r="62" spans="2:11">
      <c r="B62" s="189">
        <f t="shared" si="1"/>
        <v>14</v>
      </c>
      <c r="C62" s="190" t="s">
        <v>1448</v>
      </c>
      <c r="D62" s="190" t="s">
        <v>1385</v>
      </c>
      <c r="E62" s="192">
        <v>140</v>
      </c>
      <c r="F62" s="192">
        <v>5.3</v>
      </c>
      <c r="G62" s="192">
        <v>5.5</v>
      </c>
      <c r="H62" s="192">
        <v>3.3</v>
      </c>
      <c r="I62" s="192">
        <v>1</v>
      </c>
      <c r="J62" s="192">
        <v>4.3</v>
      </c>
      <c r="K62" s="192" t="s">
        <v>1053</v>
      </c>
    </row>
    <row r="63" spans="2:11">
      <c r="B63" s="189">
        <f t="shared" si="1"/>
        <v>15</v>
      </c>
      <c r="C63" s="190" t="s">
        <v>1448</v>
      </c>
      <c r="D63" s="190" t="s">
        <v>1383</v>
      </c>
      <c r="E63" s="192">
        <v>140</v>
      </c>
      <c r="F63" s="192">
        <v>17.100000000000001</v>
      </c>
      <c r="G63" s="192">
        <v>5.5</v>
      </c>
      <c r="H63" s="192">
        <v>3.3</v>
      </c>
      <c r="I63" s="192">
        <v>1</v>
      </c>
      <c r="J63" s="192">
        <v>4.3</v>
      </c>
      <c r="K63" s="192" t="s">
        <v>1053</v>
      </c>
    </row>
    <row r="64" spans="2:11">
      <c r="B64" s="189">
        <f t="shared" si="1"/>
        <v>16</v>
      </c>
      <c r="C64" s="190" t="s">
        <v>1383</v>
      </c>
      <c r="D64" s="190" t="s">
        <v>1381</v>
      </c>
      <c r="E64" s="192">
        <v>140</v>
      </c>
      <c r="F64" s="192">
        <v>24.3</v>
      </c>
      <c r="G64" s="192">
        <v>5.5</v>
      </c>
      <c r="H64" s="192">
        <v>3.3</v>
      </c>
      <c r="I64" s="192">
        <v>1</v>
      </c>
      <c r="J64" s="192">
        <v>4.3</v>
      </c>
      <c r="K64" s="192" t="s">
        <v>1053</v>
      </c>
    </row>
    <row r="65" spans="2:11">
      <c r="B65" s="189">
        <f t="shared" si="1"/>
        <v>17</v>
      </c>
      <c r="C65" s="190" t="s">
        <v>1449</v>
      </c>
      <c r="D65" s="190" t="s">
        <v>488</v>
      </c>
      <c r="E65" s="192">
        <v>140</v>
      </c>
      <c r="F65" s="192">
        <v>122.3</v>
      </c>
      <c r="G65" s="192">
        <v>5.5</v>
      </c>
      <c r="H65" s="192">
        <v>3.3</v>
      </c>
      <c r="I65" s="192">
        <v>1</v>
      </c>
      <c r="J65" s="192">
        <v>4.3</v>
      </c>
      <c r="K65" s="192" t="s">
        <v>1053</v>
      </c>
    </row>
    <row r="66" spans="2:11">
      <c r="B66" s="189">
        <f t="shared" si="1"/>
        <v>18</v>
      </c>
      <c r="C66" s="190" t="s">
        <v>1449</v>
      </c>
      <c r="D66" s="190" t="s">
        <v>488</v>
      </c>
      <c r="E66" s="192">
        <v>140</v>
      </c>
      <c r="F66" s="192">
        <v>4</v>
      </c>
      <c r="G66" s="192">
        <v>5.5</v>
      </c>
      <c r="H66" s="192">
        <v>3.3</v>
      </c>
      <c r="I66" s="192">
        <v>1</v>
      </c>
      <c r="J66" s="192">
        <v>4.3</v>
      </c>
      <c r="K66" s="192" t="s">
        <v>1053</v>
      </c>
    </row>
    <row r="67" spans="2:11">
      <c r="B67" s="189">
        <f t="shared" si="1"/>
        <v>19</v>
      </c>
      <c r="C67" s="190" t="s">
        <v>1394</v>
      </c>
      <c r="D67" s="190" t="s">
        <v>1395</v>
      </c>
      <c r="E67" s="192">
        <v>63</v>
      </c>
      <c r="F67" s="192">
        <v>20.2</v>
      </c>
      <c r="G67" s="192">
        <v>5.5</v>
      </c>
      <c r="H67" s="192">
        <v>3.3</v>
      </c>
      <c r="I67" s="192">
        <v>1</v>
      </c>
      <c r="J67" s="192">
        <v>4.3</v>
      </c>
      <c r="K67" s="192" t="s">
        <v>1053</v>
      </c>
    </row>
    <row r="68" spans="2:11">
      <c r="B68" s="189">
        <f t="shared" si="1"/>
        <v>20</v>
      </c>
      <c r="C68" s="190" t="s">
        <v>1394</v>
      </c>
      <c r="D68" s="190" t="s">
        <v>488</v>
      </c>
      <c r="E68" s="192">
        <v>63</v>
      </c>
      <c r="F68" s="192">
        <v>38.799999999999997</v>
      </c>
      <c r="G68" s="192">
        <v>5.5</v>
      </c>
      <c r="H68" s="192">
        <v>3.3</v>
      </c>
      <c r="I68" s="192">
        <v>1</v>
      </c>
      <c r="J68" s="192">
        <v>4.3</v>
      </c>
      <c r="K68" s="192" t="s">
        <v>1053</v>
      </c>
    </row>
    <row r="69" spans="2:11">
      <c r="B69" s="189">
        <f t="shared" si="1"/>
        <v>21</v>
      </c>
      <c r="C69" s="190" t="s">
        <v>1396</v>
      </c>
      <c r="D69" s="190" t="s">
        <v>1397</v>
      </c>
      <c r="E69" s="192">
        <v>63</v>
      </c>
      <c r="F69" s="192">
        <v>246</v>
      </c>
      <c r="G69" s="192">
        <v>5.5</v>
      </c>
      <c r="H69" s="192">
        <v>3.3</v>
      </c>
      <c r="I69" s="192">
        <v>1</v>
      </c>
      <c r="J69" s="192">
        <v>4.3</v>
      </c>
      <c r="K69" s="192" t="s">
        <v>1053</v>
      </c>
    </row>
    <row r="70" spans="2:11">
      <c r="B70" s="189">
        <f t="shared" si="1"/>
        <v>22</v>
      </c>
      <c r="C70" s="190" t="s">
        <v>1397</v>
      </c>
      <c r="D70" s="190" t="s">
        <v>1398</v>
      </c>
      <c r="E70" s="192">
        <v>63</v>
      </c>
      <c r="F70" s="192">
        <v>291.10000000000002</v>
      </c>
      <c r="G70" s="192">
        <v>5.5</v>
      </c>
      <c r="H70" s="192">
        <v>3.3</v>
      </c>
      <c r="I70" s="192">
        <v>1</v>
      </c>
      <c r="J70" s="192">
        <v>4.3</v>
      </c>
      <c r="K70" s="192" t="s">
        <v>1053</v>
      </c>
    </row>
    <row r="71" spans="2:11">
      <c r="B71" s="189">
        <f t="shared" si="1"/>
        <v>23</v>
      </c>
      <c r="C71" s="190" t="s">
        <v>1398</v>
      </c>
      <c r="D71" s="190" t="s">
        <v>371</v>
      </c>
      <c r="E71" s="192">
        <v>63</v>
      </c>
      <c r="F71" s="192">
        <v>245.2</v>
      </c>
      <c r="G71" s="192">
        <v>5.5</v>
      </c>
      <c r="H71" s="192">
        <v>3.3</v>
      </c>
      <c r="I71" s="192">
        <v>1</v>
      </c>
      <c r="J71" s="192">
        <v>4.3</v>
      </c>
      <c r="K71" s="192" t="s">
        <v>1053</v>
      </c>
    </row>
    <row r="72" spans="2:11">
      <c r="B72" s="189">
        <f t="shared" si="1"/>
        <v>24</v>
      </c>
      <c r="C72" s="190" t="s">
        <v>1398</v>
      </c>
      <c r="D72" s="190" t="s">
        <v>371</v>
      </c>
      <c r="E72" s="192">
        <v>63</v>
      </c>
      <c r="F72" s="192">
        <v>3.1</v>
      </c>
      <c r="G72" s="192">
        <v>5.5</v>
      </c>
      <c r="H72" s="192">
        <v>3.3</v>
      </c>
      <c r="I72" s="192">
        <v>1</v>
      </c>
      <c r="J72" s="192">
        <v>4.3</v>
      </c>
      <c r="K72" s="192" t="s">
        <v>1053</v>
      </c>
    </row>
    <row r="73" spans="2:11">
      <c r="B73" s="189">
        <f t="shared" si="1"/>
        <v>25</v>
      </c>
      <c r="C73" s="190" t="s">
        <v>371</v>
      </c>
      <c r="D73" s="190" t="s">
        <v>1399</v>
      </c>
      <c r="E73" s="192">
        <v>63</v>
      </c>
      <c r="F73" s="192">
        <v>40.200000000000003</v>
      </c>
      <c r="G73" s="192">
        <v>5.5</v>
      </c>
      <c r="H73" s="192">
        <v>3.3</v>
      </c>
      <c r="I73" s="192">
        <v>1</v>
      </c>
      <c r="J73" s="192">
        <v>4.3</v>
      </c>
      <c r="K73" s="192" t="s">
        <v>1053</v>
      </c>
    </row>
    <row r="74" spans="2:11">
      <c r="B74" s="189">
        <f t="shared" si="1"/>
        <v>26</v>
      </c>
      <c r="C74" s="190" t="s">
        <v>1399</v>
      </c>
      <c r="D74" s="190" t="s">
        <v>1400</v>
      </c>
      <c r="E74" s="192">
        <v>63</v>
      </c>
      <c r="F74" s="192">
        <v>61.1</v>
      </c>
      <c r="G74" s="192">
        <v>5.5</v>
      </c>
      <c r="H74" s="192">
        <v>3.3</v>
      </c>
      <c r="I74" s="192">
        <v>1</v>
      </c>
      <c r="J74" s="192">
        <v>4.3</v>
      </c>
      <c r="K74" s="192" t="s">
        <v>1053</v>
      </c>
    </row>
    <row r="75" spans="2:11">
      <c r="B75" s="189">
        <f t="shared" si="1"/>
        <v>27</v>
      </c>
      <c r="C75" s="190" t="s">
        <v>1399</v>
      </c>
      <c r="D75" s="190" t="s">
        <v>1401</v>
      </c>
      <c r="E75" s="192">
        <v>63</v>
      </c>
      <c r="F75" s="192">
        <v>115.1</v>
      </c>
      <c r="G75" s="192">
        <v>5.5</v>
      </c>
      <c r="H75" s="192">
        <v>3.3</v>
      </c>
      <c r="I75" s="192">
        <v>1</v>
      </c>
      <c r="J75" s="192">
        <v>4.3</v>
      </c>
      <c r="K75" s="192" t="s">
        <v>1053</v>
      </c>
    </row>
    <row r="76" spans="2:11">
      <c r="B76" s="189">
        <f t="shared" si="1"/>
        <v>28</v>
      </c>
      <c r="C76" s="190" t="s">
        <v>1399</v>
      </c>
      <c r="D76" s="190" t="s">
        <v>1401</v>
      </c>
      <c r="E76" s="192">
        <v>63</v>
      </c>
      <c r="F76" s="192">
        <v>4</v>
      </c>
      <c r="G76" s="192">
        <v>5.5</v>
      </c>
      <c r="H76" s="192">
        <v>3.3</v>
      </c>
      <c r="I76" s="192">
        <v>1</v>
      </c>
      <c r="J76" s="192">
        <v>4.3</v>
      </c>
      <c r="K76" s="192" t="s">
        <v>1053</v>
      </c>
    </row>
    <row r="77" spans="2:11">
      <c r="B77" s="189">
        <f t="shared" si="1"/>
        <v>29</v>
      </c>
      <c r="C77" s="190" t="s">
        <v>1401</v>
      </c>
      <c r="D77" s="190" t="s">
        <v>1402</v>
      </c>
      <c r="E77" s="192">
        <v>63</v>
      </c>
      <c r="F77" s="192">
        <v>24.1</v>
      </c>
      <c r="G77" s="192">
        <v>5.5</v>
      </c>
      <c r="H77" s="192">
        <v>3.3</v>
      </c>
      <c r="I77" s="192">
        <v>1</v>
      </c>
      <c r="J77" s="192">
        <v>4.3</v>
      </c>
      <c r="K77" s="192" t="s">
        <v>1053</v>
      </c>
    </row>
    <row r="78" spans="2:11">
      <c r="B78" s="189">
        <f t="shared" si="1"/>
        <v>30</v>
      </c>
      <c r="C78" s="190" t="s">
        <v>1401</v>
      </c>
      <c r="D78" s="190" t="s">
        <v>1403</v>
      </c>
      <c r="E78" s="192">
        <v>63</v>
      </c>
      <c r="F78" s="192">
        <v>15.6</v>
      </c>
      <c r="G78" s="192">
        <v>5.5</v>
      </c>
      <c r="H78" s="192">
        <v>3.3</v>
      </c>
      <c r="I78" s="192">
        <v>1</v>
      </c>
      <c r="J78" s="192">
        <v>4.3</v>
      </c>
      <c r="K78" s="192" t="s">
        <v>1053</v>
      </c>
    </row>
    <row r="79" spans="2:11">
      <c r="B79" s="189">
        <f t="shared" si="1"/>
        <v>31</v>
      </c>
      <c r="C79" s="190" t="s">
        <v>1403</v>
      </c>
      <c r="D79" s="190" t="s">
        <v>1404</v>
      </c>
      <c r="E79" s="192">
        <v>63</v>
      </c>
      <c r="F79" s="192">
        <v>7.5</v>
      </c>
      <c r="G79" s="192">
        <v>5.5</v>
      </c>
      <c r="H79" s="192">
        <v>3.3</v>
      </c>
      <c r="I79" s="192">
        <v>1</v>
      </c>
      <c r="J79" s="192">
        <v>4.3</v>
      </c>
      <c r="K79" s="192" t="s">
        <v>1053</v>
      </c>
    </row>
    <row r="80" spans="2:11">
      <c r="B80" s="189">
        <f t="shared" si="1"/>
        <v>32</v>
      </c>
      <c r="C80" s="190" t="s">
        <v>1403</v>
      </c>
      <c r="D80" s="190" t="s">
        <v>1404</v>
      </c>
      <c r="E80" s="192">
        <v>63</v>
      </c>
      <c r="F80" s="192">
        <v>32.1</v>
      </c>
      <c r="G80" s="192">
        <v>5.5</v>
      </c>
      <c r="H80" s="192">
        <v>3.3</v>
      </c>
      <c r="I80" s="192">
        <v>1</v>
      </c>
      <c r="J80" s="192">
        <v>4.3</v>
      </c>
      <c r="K80" s="192" t="s">
        <v>1053</v>
      </c>
    </row>
    <row r="81" spans="2:11">
      <c r="B81" s="189">
        <f t="shared" si="1"/>
        <v>33</v>
      </c>
      <c r="C81" s="190" t="s">
        <v>1403</v>
      </c>
      <c r="D81" s="190" t="s">
        <v>1404</v>
      </c>
      <c r="E81" s="192">
        <v>63</v>
      </c>
      <c r="F81" s="192">
        <v>70.2</v>
      </c>
      <c r="G81" s="192">
        <v>5.5</v>
      </c>
      <c r="H81" s="192">
        <v>3.3</v>
      </c>
      <c r="I81" s="192">
        <v>1</v>
      </c>
      <c r="J81" s="192">
        <v>4.3</v>
      </c>
      <c r="K81" s="192" t="s">
        <v>1053</v>
      </c>
    </row>
    <row r="82" spans="2:11">
      <c r="B82" s="189">
        <f t="shared" si="1"/>
        <v>34</v>
      </c>
      <c r="C82" s="190" t="s">
        <v>1403</v>
      </c>
      <c r="D82" s="190" t="s">
        <v>517</v>
      </c>
      <c r="E82" s="192">
        <v>63</v>
      </c>
      <c r="F82" s="192">
        <v>8</v>
      </c>
      <c r="G82" s="192">
        <v>5.5</v>
      </c>
      <c r="H82" s="192">
        <v>3.3</v>
      </c>
      <c r="I82" s="192">
        <v>1</v>
      </c>
      <c r="J82" s="192">
        <v>4.3</v>
      </c>
      <c r="K82" s="192" t="s">
        <v>1053</v>
      </c>
    </row>
    <row r="83" spans="2:11">
      <c r="B83" s="189">
        <f t="shared" si="1"/>
        <v>35</v>
      </c>
      <c r="C83" s="190" t="s">
        <v>1403</v>
      </c>
      <c r="D83" s="190" t="s">
        <v>517</v>
      </c>
      <c r="E83" s="192">
        <v>63</v>
      </c>
      <c r="F83" s="192">
        <v>20</v>
      </c>
      <c r="G83" s="192">
        <v>5.5</v>
      </c>
      <c r="H83" s="192">
        <v>3.3</v>
      </c>
      <c r="I83" s="192">
        <v>1</v>
      </c>
      <c r="J83" s="192">
        <v>4.3</v>
      </c>
      <c r="K83" s="192" t="s">
        <v>1053</v>
      </c>
    </row>
    <row r="84" spans="2:11">
      <c r="B84" s="189">
        <f t="shared" si="1"/>
        <v>36</v>
      </c>
      <c r="C84" s="190" t="s">
        <v>1403</v>
      </c>
      <c r="D84" s="190" t="s">
        <v>517</v>
      </c>
      <c r="E84" s="192">
        <v>63</v>
      </c>
      <c r="F84" s="192">
        <v>3.2</v>
      </c>
      <c r="G84" s="192">
        <v>5.5</v>
      </c>
      <c r="H84" s="192">
        <v>3.3</v>
      </c>
      <c r="I84" s="192">
        <v>1</v>
      </c>
      <c r="J84" s="192">
        <v>4.3</v>
      </c>
      <c r="K84" s="192" t="s">
        <v>1053</v>
      </c>
    </row>
    <row r="85" spans="2:11" ht="15.75">
      <c r="B85" s="208" t="s">
        <v>1055</v>
      </c>
      <c r="C85" s="208"/>
      <c r="D85" s="208"/>
      <c r="E85" s="208"/>
      <c r="F85" s="284" t="s">
        <v>1056</v>
      </c>
      <c r="G85" s="284"/>
      <c r="H85" s="284"/>
      <c r="I85" s="482" t="s">
        <v>1464</v>
      </c>
      <c r="J85" s="483"/>
      <c r="K85" s="484"/>
    </row>
    <row r="86" spans="2:11" ht="15.75">
      <c r="B86" s="283" t="s">
        <v>1058</v>
      </c>
      <c r="C86" s="283"/>
      <c r="D86" s="283"/>
      <c r="E86" s="283"/>
      <c r="F86" s="284" t="s">
        <v>1058</v>
      </c>
      <c r="G86" s="284"/>
      <c r="H86" s="284"/>
      <c r="I86" s="284"/>
      <c r="J86" s="284" t="s">
        <v>1058</v>
      </c>
      <c r="K86" s="284"/>
    </row>
    <row r="87" spans="2:11" ht="15.75">
      <c r="B87" s="283" t="s">
        <v>1059</v>
      </c>
      <c r="C87" s="283"/>
      <c r="D87" s="283"/>
      <c r="E87" s="283"/>
      <c r="F87" s="284" t="s">
        <v>1059</v>
      </c>
      <c r="G87" s="284"/>
      <c r="H87" s="284"/>
      <c r="I87" s="284"/>
      <c r="J87" s="284" t="s">
        <v>1059</v>
      </c>
      <c r="K87" s="284"/>
    </row>
    <row r="88" spans="2:11" ht="15.75">
      <c r="B88" s="283" t="s">
        <v>1060</v>
      </c>
      <c r="C88" s="283"/>
      <c r="D88" s="283"/>
      <c r="E88" s="283"/>
      <c r="F88" s="284" t="s">
        <v>1060</v>
      </c>
      <c r="G88" s="284"/>
      <c r="H88" s="284"/>
      <c r="I88" s="284"/>
      <c r="J88" s="284" t="s">
        <v>1060</v>
      </c>
      <c r="K88" s="284"/>
    </row>
    <row r="91" spans="2:11" ht="18.75">
      <c r="B91" s="285" t="s">
        <v>1032</v>
      </c>
      <c r="C91" s="285"/>
      <c r="D91" s="285" t="s">
        <v>1033</v>
      </c>
      <c r="E91" s="285"/>
      <c r="F91" s="285"/>
      <c r="G91" s="285"/>
      <c r="H91" s="285"/>
      <c r="I91" s="285"/>
      <c r="J91" s="285"/>
      <c r="K91" s="285"/>
    </row>
    <row r="92" spans="2:11" ht="18.75">
      <c r="B92" s="285" t="s">
        <v>1034</v>
      </c>
      <c r="C92" s="285"/>
      <c r="D92" s="285" t="s">
        <v>1035</v>
      </c>
      <c r="E92" s="285"/>
      <c r="F92" s="285"/>
      <c r="G92" s="285"/>
      <c r="H92" s="285"/>
      <c r="I92" s="285"/>
      <c r="J92" s="285"/>
      <c r="K92" s="285"/>
    </row>
    <row r="93" spans="2:11" ht="18.75">
      <c r="B93" s="285" t="s">
        <v>1036</v>
      </c>
      <c r="C93" s="285"/>
      <c r="D93" s="285" t="s">
        <v>1037</v>
      </c>
      <c r="E93" s="285"/>
      <c r="F93" s="285"/>
      <c r="G93" s="285"/>
      <c r="H93" s="285"/>
      <c r="I93" s="285"/>
      <c r="J93" s="285"/>
      <c r="K93" s="285"/>
    </row>
    <row r="94" spans="2:11" ht="18.75">
      <c r="B94" s="285" t="s">
        <v>1038</v>
      </c>
      <c r="C94" s="285"/>
      <c r="D94" s="285" t="s">
        <v>1039</v>
      </c>
      <c r="E94" s="285"/>
      <c r="F94" s="285"/>
      <c r="G94" s="285"/>
      <c r="H94" s="285"/>
      <c r="I94" s="285"/>
      <c r="J94" s="285"/>
      <c r="K94" s="285"/>
    </row>
    <row r="95" spans="2:11" ht="18.75">
      <c r="B95" s="285" t="s">
        <v>1040</v>
      </c>
      <c r="C95" s="285"/>
      <c r="D95" s="285" t="s">
        <v>1041</v>
      </c>
      <c r="E95" s="285"/>
      <c r="F95" s="285"/>
      <c r="G95" s="285"/>
      <c r="H95" s="285"/>
      <c r="I95" s="285"/>
      <c r="J95" s="285"/>
      <c r="K95" s="285"/>
    </row>
    <row r="96" spans="2:11" ht="18.75">
      <c r="B96" s="285" t="s">
        <v>1042</v>
      </c>
      <c r="C96" s="285"/>
      <c r="D96" s="285" t="s">
        <v>1451</v>
      </c>
      <c r="E96" s="285"/>
      <c r="F96" s="285"/>
      <c r="G96" s="285"/>
      <c r="H96" s="285"/>
      <c r="I96" s="285"/>
      <c r="J96" s="191" t="s">
        <v>1108</v>
      </c>
      <c r="K96" s="191"/>
    </row>
    <row r="97" spans="2:11" ht="45">
      <c r="B97" s="188" t="s">
        <v>1044</v>
      </c>
      <c r="C97" s="188" t="s">
        <v>69</v>
      </c>
      <c r="D97" s="188" t="s">
        <v>70</v>
      </c>
      <c r="E97" s="188" t="s">
        <v>1045</v>
      </c>
      <c r="F97" s="188" t="s">
        <v>1046</v>
      </c>
      <c r="G97" s="188" t="s">
        <v>1047</v>
      </c>
      <c r="H97" s="188" t="s">
        <v>1048</v>
      </c>
      <c r="I97" s="132" t="s">
        <v>1049</v>
      </c>
      <c r="J97" s="133" t="s">
        <v>56</v>
      </c>
      <c r="K97" s="188" t="s">
        <v>1050</v>
      </c>
    </row>
    <row r="98" spans="2:11">
      <c r="B98" s="189">
        <v>1</v>
      </c>
      <c r="C98" s="190" t="s">
        <v>1416</v>
      </c>
      <c r="D98" s="190" t="s">
        <v>1396</v>
      </c>
      <c r="E98" s="192">
        <v>110</v>
      </c>
      <c r="F98" s="192">
        <v>65</v>
      </c>
      <c r="G98" s="190" t="s">
        <v>118</v>
      </c>
      <c r="H98" s="190">
        <v>3.5</v>
      </c>
      <c r="I98" s="192">
        <v>1</v>
      </c>
      <c r="J98" s="192">
        <v>4.5</v>
      </c>
      <c r="K98" s="192" t="s">
        <v>246</v>
      </c>
    </row>
    <row r="99" spans="2:11">
      <c r="B99" s="189">
        <f>1+B98</f>
        <v>2</v>
      </c>
      <c r="C99" s="190" t="s">
        <v>517</v>
      </c>
      <c r="D99" s="190" t="s">
        <v>1405</v>
      </c>
      <c r="E99" s="192">
        <v>63</v>
      </c>
      <c r="F99" s="192">
        <v>75.5</v>
      </c>
      <c r="G99" s="190" t="s">
        <v>118</v>
      </c>
      <c r="H99" s="190">
        <v>3.5</v>
      </c>
      <c r="I99" s="192">
        <v>1</v>
      </c>
      <c r="J99" s="192">
        <v>4.5</v>
      </c>
      <c r="K99" s="192" t="s">
        <v>246</v>
      </c>
    </row>
    <row r="100" spans="2:11">
      <c r="B100" s="189">
        <f t="shared" ref="B100:B140" si="2">1+B99</f>
        <v>3</v>
      </c>
      <c r="C100" s="190" t="s">
        <v>517</v>
      </c>
      <c r="D100" s="190" t="s">
        <v>1406</v>
      </c>
      <c r="E100" s="192">
        <v>63</v>
      </c>
      <c r="F100" s="192">
        <v>40.5</v>
      </c>
      <c r="G100" s="190" t="s">
        <v>118</v>
      </c>
      <c r="H100" s="190">
        <v>3.5</v>
      </c>
      <c r="I100" s="192">
        <v>1</v>
      </c>
      <c r="J100" s="192">
        <v>4.5</v>
      </c>
      <c r="K100" s="192" t="s">
        <v>246</v>
      </c>
    </row>
    <row r="101" spans="2:11">
      <c r="B101" s="189">
        <f t="shared" si="2"/>
        <v>4</v>
      </c>
      <c r="C101" s="190" t="s">
        <v>1406</v>
      </c>
      <c r="D101" s="190" t="s">
        <v>1407</v>
      </c>
      <c r="E101" s="192">
        <v>63</v>
      </c>
      <c r="F101" s="192">
        <v>36.1</v>
      </c>
      <c r="G101" s="190" t="s">
        <v>118</v>
      </c>
      <c r="H101" s="190">
        <v>3.5</v>
      </c>
      <c r="I101" s="192">
        <v>1</v>
      </c>
      <c r="J101" s="192">
        <v>4.5</v>
      </c>
      <c r="K101" s="192" t="s">
        <v>246</v>
      </c>
    </row>
    <row r="102" spans="2:11">
      <c r="B102" s="189">
        <f t="shared" si="2"/>
        <v>5</v>
      </c>
      <c r="C102" s="190" t="s">
        <v>1408</v>
      </c>
      <c r="D102" s="190" t="s">
        <v>1407</v>
      </c>
      <c r="E102" s="192">
        <v>63</v>
      </c>
      <c r="F102" s="192">
        <v>14</v>
      </c>
      <c r="G102" s="190" t="s">
        <v>118</v>
      </c>
      <c r="H102" s="190">
        <v>3.5</v>
      </c>
      <c r="I102" s="192">
        <v>1</v>
      </c>
      <c r="J102" s="192">
        <v>4.5</v>
      </c>
      <c r="K102" s="192" t="s">
        <v>246</v>
      </c>
    </row>
    <row r="103" spans="2:11">
      <c r="B103" s="189">
        <f t="shared" si="2"/>
        <v>6</v>
      </c>
      <c r="C103" s="190" t="s">
        <v>1407</v>
      </c>
      <c r="D103" s="190" t="s">
        <v>1409</v>
      </c>
      <c r="E103" s="192">
        <v>63</v>
      </c>
      <c r="F103" s="192">
        <v>22</v>
      </c>
      <c r="G103" s="190" t="s">
        <v>118</v>
      </c>
      <c r="H103" s="190">
        <v>3.5</v>
      </c>
      <c r="I103" s="192">
        <v>1</v>
      </c>
      <c r="J103" s="192">
        <v>4.5</v>
      </c>
      <c r="K103" s="192" t="s">
        <v>246</v>
      </c>
    </row>
    <row r="104" spans="2:11">
      <c r="B104" s="189">
        <f t="shared" si="2"/>
        <v>7</v>
      </c>
      <c r="C104" s="190" t="s">
        <v>1406</v>
      </c>
      <c r="D104" s="190" t="s">
        <v>503</v>
      </c>
      <c r="E104" s="192">
        <v>63</v>
      </c>
      <c r="F104" s="192">
        <v>93.2</v>
      </c>
      <c r="G104" s="190" t="s">
        <v>118</v>
      </c>
      <c r="H104" s="190">
        <v>3.5</v>
      </c>
      <c r="I104" s="192">
        <v>1</v>
      </c>
      <c r="J104" s="192">
        <v>4.5</v>
      </c>
      <c r="K104" s="192" t="s">
        <v>246</v>
      </c>
    </row>
    <row r="105" spans="2:11">
      <c r="B105" s="189">
        <f t="shared" si="2"/>
        <v>8</v>
      </c>
      <c r="C105" s="190" t="s">
        <v>503</v>
      </c>
      <c r="D105" s="190" t="s">
        <v>1410</v>
      </c>
      <c r="E105" s="192">
        <v>63</v>
      </c>
      <c r="F105" s="192">
        <v>104.5</v>
      </c>
      <c r="G105" s="190" t="s">
        <v>118</v>
      </c>
      <c r="H105" s="190">
        <v>3.5</v>
      </c>
      <c r="I105" s="192">
        <v>1</v>
      </c>
      <c r="J105" s="192">
        <v>4.5</v>
      </c>
      <c r="K105" s="192" t="s">
        <v>246</v>
      </c>
    </row>
    <row r="106" spans="2:11">
      <c r="B106" s="189">
        <f t="shared" si="2"/>
        <v>9</v>
      </c>
      <c r="C106" s="190" t="s">
        <v>1410</v>
      </c>
      <c r="D106" s="190" t="s">
        <v>1411</v>
      </c>
      <c r="E106" s="192">
        <v>63</v>
      </c>
      <c r="F106" s="192">
        <v>55</v>
      </c>
      <c r="G106" s="190" t="s">
        <v>118</v>
      </c>
      <c r="H106" s="190">
        <v>3.5</v>
      </c>
      <c r="I106" s="192">
        <v>1</v>
      </c>
      <c r="J106" s="192">
        <v>4.5</v>
      </c>
      <c r="K106" s="192" t="s">
        <v>246</v>
      </c>
    </row>
    <row r="107" spans="2:11">
      <c r="B107" s="189">
        <f t="shared" si="2"/>
        <v>10</v>
      </c>
      <c r="C107" s="190" t="s">
        <v>1410</v>
      </c>
      <c r="D107" s="190" t="s">
        <v>1411</v>
      </c>
      <c r="E107" s="192">
        <v>63</v>
      </c>
      <c r="F107" s="192">
        <v>11</v>
      </c>
      <c r="G107" s="190" t="s">
        <v>118</v>
      </c>
      <c r="H107" s="190">
        <v>3.5</v>
      </c>
      <c r="I107" s="192">
        <v>1</v>
      </c>
      <c r="J107" s="192">
        <v>4.5</v>
      </c>
      <c r="K107" s="192" t="s">
        <v>246</v>
      </c>
    </row>
    <row r="108" spans="2:11">
      <c r="B108" s="189">
        <f t="shared" si="2"/>
        <v>11</v>
      </c>
      <c r="C108" s="190" t="s">
        <v>1410</v>
      </c>
      <c r="D108" s="190" t="s">
        <v>1412</v>
      </c>
      <c r="E108" s="192">
        <v>63</v>
      </c>
      <c r="F108" s="192">
        <v>10.5</v>
      </c>
      <c r="G108" s="190" t="s">
        <v>118</v>
      </c>
      <c r="H108" s="190">
        <v>3.5</v>
      </c>
      <c r="I108" s="192">
        <v>1</v>
      </c>
      <c r="J108" s="192">
        <v>4.5</v>
      </c>
      <c r="K108" s="192" t="s">
        <v>246</v>
      </c>
    </row>
    <row r="109" spans="2:11">
      <c r="B109" s="189">
        <f t="shared" si="2"/>
        <v>12</v>
      </c>
      <c r="C109" s="190" t="s">
        <v>1412</v>
      </c>
      <c r="D109" s="190" t="s">
        <v>1413</v>
      </c>
      <c r="E109" s="192">
        <v>63</v>
      </c>
      <c r="F109" s="192">
        <v>15.5</v>
      </c>
      <c r="G109" s="190" t="s">
        <v>118</v>
      </c>
      <c r="H109" s="190">
        <v>3.5</v>
      </c>
      <c r="I109" s="192">
        <v>1</v>
      </c>
      <c r="J109" s="192">
        <v>4.5</v>
      </c>
      <c r="K109" s="192" t="s">
        <v>246</v>
      </c>
    </row>
    <row r="110" spans="2:11">
      <c r="B110" s="189">
        <f t="shared" si="2"/>
        <v>13</v>
      </c>
      <c r="C110" s="190" t="s">
        <v>1413</v>
      </c>
      <c r="D110" s="190" t="s">
        <v>1414</v>
      </c>
      <c r="E110" s="192">
        <v>63</v>
      </c>
      <c r="F110" s="192">
        <v>88.3</v>
      </c>
      <c r="G110" s="190" t="s">
        <v>118</v>
      </c>
      <c r="H110" s="190">
        <v>3.5</v>
      </c>
      <c r="I110" s="192">
        <v>1</v>
      </c>
      <c r="J110" s="192">
        <v>4.5</v>
      </c>
      <c r="K110" s="192" t="s">
        <v>246</v>
      </c>
    </row>
    <row r="111" spans="2:11">
      <c r="B111" s="189">
        <f t="shared" si="2"/>
        <v>14</v>
      </c>
      <c r="C111" s="190" t="s">
        <v>503</v>
      </c>
      <c r="D111" s="190" t="s">
        <v>1415</v>
      </c>
      <c r="E111" s="192">
        <v>63</v>
      </c>
      <c r="F111" s="192">
        <v>171</v>
      </c>
      <c r="G111" s="190" t="s">
        <v>118</v>
      </c>
      <c r="H111" s="190">
        <v>3.5</v>
      </c>
      <c r="I111" s="192">
        <v>1</v>
      </c>
      <c r="J111" s="192">
        <v>4.5</v>
      </c>
      <c r="K111" s="192" t="s">
        <v>246</v>
      </c>
    </row>
    <row r="112" spans="2:11">
      <c r="B112" s="189">
        <f t="shared" si="2"/>
        <v>15</v>
      </c>
      <c r="C112" s="190" t="s">
        <v>1416</v>
      </c>
      <c r="D112" s="190" t="s">
        <v>1417</v>
      </c>
      <c r="E112" s="192">
        <v>63</v>
      </c>
      <c r="F112" s="192">
        <v>340.1</v>
      </c>
      <c r="G112" s="190" t="s">
        <v>118</v>
      </c>
      <c r="H112" s="190">
        <v>3.5</v>
      </c>
      <c r="I112" s="192">
        <v>1</v>
      </c>
      <c r="J112" s="192">
        <v>4.5</v>
      </c>
      <c r="K112" s="192" t="s">
        <v>246</v>
      </c>
    </row>
    <row r="113" spans="2:11">
      <c r="B113" s="189">
        <f t="shared" si="2"/>
        <v>16</v>
      </c>
      <c r="C113" s="190" t="s">
        <v>1417</v>
      </c>
      <c r="D113" s="190" t="s">
        <v>1418</v>
      </c>
      <c r="E113" s="192">
        <v>63</v>
      </c>
      <c r="F113" s="192">
        <v>61</v>
      </c>
      <c r="G113" s="190" t="s">
        <v>118</v>
      </c>
      <c r="H113" s="190">
        <v>3.5</v>
      </c>
      <c r="I113" s="192">
        <v>1</v>
      </c>
      <c r="J113" s="192">
        <v>4.5</v>
      </c>
      <c r="K113" s="192" t="s">
        <v>246</v>
      </c>
    </row>
    <row r="114" spans="2:11">
      <c r="B114" s="189">
        <f t="shared" si="2"/>
        <v>17</v>
      </c>
      <c r="C114" s="190" t="s">
        <v>1419</v>
      </c>
      <c r="D114" s="190" t="s">
        <v>1420</v>
      </c>
      <c r="E114" s="192">
        <v>63</v>
      </c>
      <c r="F114" s="192">
        <v>12.9</v>
      </c>
      <c r="G114" s="190" t="s">
        <v>118</v>
      </c>
      <c r="H114" s="190">
        <v>3.5</v>
      </c>
      <c r="I114" s="192">
        <v>1</v>
      </c>
      <c r="J114" s="192">
        <v>4.5</v>
      </c>
      <c r="K114" s="192" t="s">
        <v>246</v>
      </c>
    </row>
    <row r="115" spans="2:11">
      <c r="B115" s="189">
        <f t="shared" si="2"/>
        <v>18</v>
      </c>
      <c r="C115" s="190" t="s">
        <v>1417</v>
      </c>
      <c r="D115" s="190" t="s">
        <v>1421</v>
      </c>
      <c r="E115" s="192">
        <v>63</v>
      </c>
      <c r="F115" s="192">
        <v>29.2</v>
      </c>
      <c r="G115" s="190" t="s">
        <v>118</v>
      </c>
      <c r="H115" s="190">
        <v>3.5</v>
      </c>
      <c r="I115" s="192">
        <v>1</v>
      </c>
      <c r="J115" s="192">
        <v>4.5</v>
      </c>
      <c r="K115" s="192" t="s">
        <v>246</v>
      </c>
    </row>
    <row r="116" spans="2:11">
      <c r="B116" s="189">
        <f t="shared" si="2"/>
        <v>19</v>
      </c>
      <c r="C116" s="190" t="s">
        <v>1416</v>
      </c>
      <c r="D116" s="190" t="s">
        <v>457</v>
      </c>
      <c r="E116" s="192">
        <v>63</v>
      </c>
      <c r="F116" s="192">
        <v>216</v>
      </c>
      <c r="G116" s="190" t="s">
        <v>118</v>
      </c>
      <c r="H116" s="190">
        <v>3.5</v>
      </c>
      <c r="I116" s="192">
        <v>1</v>
      </c>
      <c r="J116" s="192">
        <v>4.5</v>
      </c>
      <c r="K116" s="192" t="s">
        <v>246</v>
      </c>
    </row>
    <row r="117" spans="2:11">
      <c r="B117" s="189">
        <f t="shared" si="2"/>
        <v>20</v>
      </c>
      <c r="C117" s="190" t="s">
        <v>457</v>
      </c>
      <c r="D117" s="190" t="s">
        <v>1422</v>
      </c>
      <c r="E117" s="192">
        <v>63</v>
      </c>
      <c r="F117" s="192">
        <v>219.1</v>
      </c>
      <c r="G117" s="190" t="s">
        <v>118</v>
      </c>
      <c r="H117" s="190">
        <v>3.5</v>
      </c>
      <c r="I117" s="192">
        <v>1</v>
      </c>
      <c r="J117" s="192">
        <v>4.5</v>
      </c>
      <c r="K117" s="192" t="s">
        <v>246</v>
      </c>
    </row>
    <row r="118" spans="2:11">
      <c r="B118" s="189">
        <f t="shared" si="2"/>
        <v>21</v>
      </c>
      <c r="C118" s="190" t="s">
        <v>1422</v>
      </c>
      <c r="D118" s="190" t="s">
        <v>453</v>
      </c>
      <c r="E118" s="192">
        <v>63</v>
      </c>
      <c r="F118" s="192">
        <v>35</v>
      </c>
      <c r="G118" s="190" t="s">
        <v>118</v>
      </c>
      <c r="H118" s="190">
        <v>3.5</v>
      </c>
      <c r="I118" s="192">
        <v>1</v>
      </c>
      <c r="J118" s="192">
        <v>4.5</v>
      </c>
      <c r="K118" s="192" t="s">
        <v>246</v>
      </c>
    </row>
    <row r="119" spans="2:11">
      <c r="B119" s="189">
        <f t="shared" si="2"/>
        <v>22</v>
      </c>
      <c r="C119" s="190" t="s">
        <v>1422</v>
      </c>
      <c r="D119" s="190" t="s">
        <v>1423</v>
      </c>
      <c r="E119" s="192">
        <v>63</v>
      </c>
      <c r="F119" s="192">
        <v>50</v>
      </c>
      <c r="G119" s="190" t="s">
        <v>118</v>
      </c>
      <c r="H119" s="190">
        <v>3.5</v>
      </c>
      <c r="I119" s="192">
        <v>1</v>
      </c>
      <c r="J119" s="192">
        <v>4.5</v>
      </c>
      <c r="K119" s="192" t="s">
        <v>246</v>
      </c>
    </row>
    <row r="120" spans="2:11">
      <c r="B120" s="189">
        <f t="shared" si="2"/>
        <v>23</v>
      </c>
      <c r="C120" s="190" t="s">
        <v>1423</v>
      </c>
      <c r="D120" s="190" t="s">
        <v>1424</v>
      </c>
      <c r="E120" s="192">
        <v>63</v>
      </c>
      <c r="F120" s="192">
        <v>3.8</v>
      </c>
      <c r="G120" s="190" t="s">
        <v>118</v>
      </c>
      <c r="H120" s="190">
        <v>3.5</v>
      </c>
      <c r="I120" s="192">
        <v>1</v>
      </c>
      <c r="J120" s="192">
        <v>4.5</v>
      </c>
      <c r="K120" s="192" t="s">
        <v>246</v>
      </c>
    </row>
    <row r="121" spans="2:11">
      <c r="B121" s="189">
        <f t="shared" si="2"/>
        <v>24</v>
      </c>
      <c r="C121" s="190" t="s">
        <v>1423</v>
      </c>
      <c r="D121" s="190" t="s">
        <v>1424</v>
      </c>
      <c r="E121" s="192">
        <v>63</v>
      </c>
      <c r="F121" s="192">
        <v>6.2</v>
      </c>
      <c r="G121" s="190" t="s">
        <v>118</v>
      </c>
      <c r="H121" s="190">
        <v>3.5</v>
      </c>
      <c r="I121" s="192">
        <v>1</v>
      </c>
      <c r="J121" s="192">
        <v>4.5</v>
      </c>
      <c r="K121" s="192" t="s">
        <v>246</v>
      </c>
    </row>
    <row r="122" spans="2:11">
      <c r="B122" s="189">
        <f t="shared" si="2"/>
        <v>25</v>
      </c>
      <c r="C122" s="190" t="s">
        <v>1424</v>
      </c>
      <c r="D122" s="190" t="s">
        <v>459</v>
      </c>
      <c r="E122" s="192">
        <v>63</v>
      </c>
      <c r="F122" s="192">
        <v>118</v>
      </c>
      <c r="G122" s="190" t="s">
        <v>118</v>
      </c>
      <c r="H122" s="190">
        <v>3.5</v>
      </c>
      <c r="I122" s="192">
        <v>1</v>
      </c>
      <c r="J122" s="192">
        <v>4.5</v>
      </c>
      <c r="K122" s="192" t="s">
        <v>246</v>
      </c>
    </row>
    <row r="123" spans="2:11">
      <c r="B123" s="189">
        <f t="shared" si="2"/>
        <v>26</v>
      </c>
      <c r="C123" s="190" t="s">
        <v>1424</v>
      </c>
      <c r="D123" s="190" t="s">
        <v>1425</v>
      </c>
      <c r="E123" s="192">
        <v>63</v>
      </c>
      <c r="F123" s="192">
        <v>64.099999999999994</v>
      </c>
      <c r="G123" s="190" t="s">
        <v>118</v>
      </c>
      <c r="H123" s="190">
        <v>3.5</v>
      </c>
      <c r="I123" s="192">
        <v>1</v>
      </c>
      <c r="J123" s="192">
        <v>4.5</v>
      </c>
      <c r="K123" s="192" t="s">
        <v>246</v>
      </c>
    </row>
    <row r="124" spans="2:11">
      <c r="B124" s="189">
        <f t="shared" si="2"/>
        <v>27</v>
      </c>
      <c r="C124" s="190" t="s">
        <v>1425</v>
      </c>
      <c r="D124" s="190" t="s">
        <v>1426</v>
      </c>
      <c r="E124" s="192">
        <v>63</v>
      </c>
      <c r="F124" s="192">
        <v>17.2</v>
      </c>
      <c r="G124" s="190" t="s">
        <v>118</v>
      </c>
      <c r="H124" s="190">
        <v>3.5</v>
      </c>
      <c r="I124" s="192">
        <v>1</v>
      </c>
      <c r="J124" s="192">
        <v>4.5</v>
      </c>
      <c r="K124" s="192" t="s">
        <v>246</v>
      </c>
    </row>
    <row r="125" spans="2:11">
      <c r="B125" s="189">
        <f t="shared" si="2"/>
        <v>28</v>
      </c>
      <c r="C125" s="190" t="s">
        <v>1425</v>
      </c>
      <c r="D125" s="190" t="s">
        <v>1426</v>
      </c>
      <c r="E125" s="192">
        <v>63</v>
      </c>
      <c r="F125" s="192">
        <v>15</v>
      </c>
      <c r="G125" s="190" t="s">
        <v>118</v>
      </c>
      <c r="H125" s="190">
        <v>3.5</v>
      </c>
      <c r="I125" s="192">
        <v>1</v>
      </c>
      <c r="J125" s="192">
        <v>4.5</v>
      </c>
      <c r="K125" s="192" t="s">
        <v>246</v>
      </c>
    </row>
    <row r="126" spans="2:11">
      <c r="B126" s="189">
        <f t="shared" si="2"/>
        <v>29</v>
      </c>
      <c r="C126" s="190" t="s">
        <v>1425</v>
      </c>
      <c r="D126" s="190" t="s">
        <v>1427</v>
      </c>
      <c r="E126" s="192">
        <v>63</v>
      </c>
      <c r="F126" s="192">
        <v>13</v>
      </c>
      <c r="G126" s="190" t="s">
        <v>118</v>
      </c>
      <c r="H126" s="190">
        <v>3.5</v>
      </c>
      <c r="I126" s="192">
        <v>1</v>
      </c>
      <c r="J126" s="192">
        <v>4.5</v>
      </c>
      <c r="K126" s="192" t="s">
        <v>246</v>
      </c>
    </row>
    <row r="127" spans="2:11">
      <c r="B127" s="189">
        <f t="shared" si="2"/>
        <v>30</v>
      </c>
      <c r="C127" s="190" t="s">
        <v>1427</v>
      </c>
      <c r="D127" s="190" t="s">
        <v>1428</v>
      </c>
      <c r="E127" s="192">
        <v>63</v>
      </c>
      <c r="F127" s="192">
        <v>116.1</v>
      </c>
      <c r="G127" s="190" t="s">
        <v>118</v>
      </c>
      <c r="H127" s="190">
        <v>3.5</v>
      </c>
      <c r="I127" s="192">
        <v>1</v>
      </c>
      <c r="J127" s="192">
        <v>4.5</v>
      </c>
      <c r="K127" s="192" t="s">
        <v>246</v>
      </c>
    </row>
    <row r="128" spans="2:11">
      <c r="B128" s="189">
        <f t="shared" si="2"/>
        <v>31</v>
      </c>
      <c r="C128" s="190" t="s">
        <v>1427</v>
      </c>
      <c r="D128" s="190" t="s">
        <v>932</v>
      </c>
      <c r="E128" s="192">
        <v>63</v>
      </c>
      <c r="F128" s="192">
        <v>58.2</v>
      </c>
      <c r="G128" s="190" t="s">
        <v>118</v>
      </c>
      <c r="H128" s="190">
        <v>3.5</v>
      </c>
      <c r="I128" s="192">
        <v>1</v>
      </c>
      <c r="J128" s="192">
        <v>4.5</v>
      </c>
      <c r="K128" s="192" t="s">
        <v>246</v>
      </c>
    </row>
    <row r="129" spans="2:11">
      <c r="B129" s="189">
        <f t="shared" si="2"/>
        <v>32</v>
      </c>
      <c r="C129" s="190" t="s">
        <v>1427</v>
      </c>
      <c r="D129" s="190" t="s">
        <v>932</v>
      </c>
      <c r="E129" s="192">
        <v>63</v>
      </c>
      <c r="F129" s="192">
        <v>25</v>
      </c>
      <c r="G129" s="190" t="s">
        <v>118</v>
      </c>
      <c r="H129" s="190">
        <v>3.5</v>
      </c>
      <c r="I129" s="192">
        <v>1</v>
      </c>
      <c r="J129" s="192">
        <v>4.5</v>
      </c>
      <c r="K129" s="192" t="s">
        <v>246</v>
      </c>
    </row>
    <row r="130" spans="2:11">
      <c r="B130" s="189">
        <f t="shared" si="2"/>
        <v>33</v>
      </c>
      <c r="C130" s="190" t="s">
        <v>1427</v>
      </c>
      <c r="D130" s="190" t="s">
        <v>932</v>
      </c>
      <c r="E130" s="192">
        <v>63</v>
      </c>
      <c r="F130" s="192">
        <v>94</v>
      </c>
      <c r="G130" s="190" t="s">
        <v>118</v>
      </c>
      <c r="H130" s="190">
        <v>3.5</v>
      </c>
      <c r="I130" s="192">
        <v>1</v>
      </c>
      <c r="J130" s="192">
        <v>4.5</v>
      </c>
      <c r="K130" s="192" t="s">
        <v>246</v>
      </c>
    </row>
    <row r="131" spans="2:11">
      <c r="B131" s="189">
        <f t="shared" si="2"/>
        <v>34</v>
      </c>
      <c r="C131" s="190" t="s">
        <v>1429</v>
      </c>
      <c r="D131" s="190" t="s">
        <v>1428</v>
      </c>
      <c r="E131" s="192">
        <v>63</v>
      </c>
      <c r="F131" s="192">
        <v>81</v>
      </c>
      <c r="G131" s="190" t="s">
        <v>118</v>
      </c>
      <c r="H131" s="190">
        <v>3.5</v>
      </c>
      <c r="I131" s="192">
        <v>1</v>
      </c>
      <c r="J131" s="192">
        <v>4.5</v>
      </c>
      <c r="K131" s="192" t="s">
        <v>246</v>
      </c>
    </row>
    <row r="132" spans="2:11">
      <c r="B132" s="189">
        <f t="shared" si="2"/>
        <v>35</v>
      </c>
      <c r="C132" s="190" t="s">
        <v>1428</v>
      </c>
      <c r="D132" s="190" t="s">
        <v>1427</v>
      </c>
      <c r="E132" s="192">
        <v>63</v>
      </c>
      <c r="F132" s="192">
        <v>51</v>
      </c>
      <c r="G132" s="190" t="s">
        <v>118</v>
      </c>
      <c r="H132" s="190">
        <v>3.5</v>
      </c>
      <c r="I132" s="192">
        <v>1</v>
      </c>
      <c r="J132" s="192">
        <v>4.5</v>
      </c>
      <c r="K132" s="192" t="s">
        <v>246</v>
      </c>
    </row>
    <row r="133" spans="2:11">
      <c r="B133" s="189">
        <f t="shared" si="2"/>
        <v>36</v>
      </c>
      <c r="C133" s="190" t="s">
        <v>1428</v>
      </c>
      <c r="D133" s="190" t="s">
        <v>1430</v>
      </c>
      <c r="E133" s="192">
        <v>63</v>
      </c>
      <c r="F133" s="192">
        <v>49.1</v>
      </c>
      <c r="G133" s="190" t="s">
        <v>118</v>
      </c>
      <c r="H133" s="190">
        <v>3.5</v>
      </c>
      <c r="I133" s="192">
        <v>1</v>
      </c>
      <c r="J133" s="192">
        <v>4.5</v>
      </c>
      <c r="K133" s="192" t="s">
        <v>246</v>
      </c>
    </row>
    <row r="134" spans="2:11">
      <c r="B134" s="189">
        <f t="shared" si="2"/>
        <v>37</v>
      </c>
      <c r="C134" s="190" t="s">
        <v>1431</v>
      </c>
      <c r="D134" s="190" t="s">
        <v>1432</v>
      </c>
      <c r="E134" s="192">
        <v>63</v>
      </c>
      <c r="F134" s="192">
        <v>57</v>
      </c>
      <c r="G134" s="190" t="s">
        <v>118</v>
      </c>
      <c r="H134" s="190">
        <v>3.5</v>
      </c>
      <c r="I134" s="192">
        <v>1</v>
      </c>
      <c r="J134" s="192">
        <v>4.5</v>
      </c>
      <c r="K134" s="192" t="s">
        <v>246</v>
      </c>
    </row>
    <row r="135" spans="2:11">
      <c r="B135" s="189">
        <f t="shared" si="2"/>
        <v>38</v>
      </c>
      <c r="C135" s="190" t="s">
        <v>893</v>
      </c>
      <c r="D135" s="190" t="s">
        <v>892</v>
      </c>
      <c r="E135" s="192">
        <v>63</v>
      </c>
      <c r="F135" s="192">
        <v>53.2</v>
      </c>
      <c r="G135" s="190" t="s">
        <v>118</v>
      </c>
      <c r="H135" s="190">
        <v>3.5</v>
      </c>
      <c r="I135" s="192">
        <v>1</v>
      </c>
      <c r="J135" s="192">
        <v>4.5</v>
      </c>
      <c r="K135" s="192" t="s">
        <v>246</v>
      </c>
    </row>
    <row r="136" spans="2:11">
      <c r="B136" s="189">
        <f t="shared" si="2"/>
        <v>39</v>
      </c>
      <c r="C136" s="190" t="s">
        <v>892</v>
      </c>
      <c r="D136" s="190" t="s">
        <v>937</v>
      </c>
      <c r="E136" s="192">
        <v>63</v>
      </c>
      <c r="F136" s="192">
        <v>146.1</v>
      </c>
      <c r="G136" s="190" t="s">
        <v>118</v>
      </c>
      <c r="H136" s="190">
        <v>3.5</v>
      </c>
      <c r="I136" s="192">
        <v>1</v>
      </c>
      <c r="J136" s="192">
        <v>4.5</v>
      </c>
      <c r="K136" s="192" t="s">
        <v>246</v>
      </c>
    </row>
    <row r="137" spans="2:11">
      <c r="B137" s="189">
        <f t="shared" si="2"/>
        <v>40</v>
      </c>
      <c r="C137" s="190" t="s">
        <v>892</v>
      </c>
      <c r="D137" s="190" t="s">
        <v>966</v>
      </c>
      <c r="E137" s="192">
        <v>63</v>
      </c>
      <c r="F137" s="192">
        <v>3.4</v>
      </c>
      <c r="G137" s="190" t="s">
        <v>118</v>
      </c>
      <c r="H137" s="190">
        <v>3.5</v>
      </c>
      <c r="I137" s="192">
        <v>1</v>
      </c>
      <c r="J137" s="192">
        <v>4.5</v>
      </c>
      <c r="K137" s="192" t="s">
        <v>246</v>
      </c>
    </row>
    <row r="138" spans="2:11">
      <c r="B138" s="189">
        <f t="shared" si="2"/>
        <v>41</v>
      </c>
      <c r="C138" s="190" t="s">
        <v>892</v>
      </c>
      <c r="D138" s="190" t="s">
        <v>966</v>
      </c>
      <c r="E138" s="192">
        <v>63</v>
      </c>
      <c r="F138" s="192">
        <v>56.5</v>
      </c>
      <c r="G138" s="190" t="s">
        <v>118</v>
      </c>
      <c r="H138" s="190">
        <v>3.5</v>
      </c>
      <c r="I138" s="192">
        <v>1</v>
      </c>
      <c r="J138" s="192">
        <v>4.5</v>
      </c>
      <c r="K138" s="192" t="s">
        <v>246</v>
      </c>
    </row>
    <row r="139" spans="2:11">
      <c r="B139" s="189">
        <f t="shared" si="2"/>
        <v>42</v>
      </c>
      <c r="C139" s="190" t="s">
        <v>904</v>
      </c>
      <c r="D139" s="190" t="s">
        <v>964</v>
      </c>
      <c r="E139" s="192">
        <v>63</v>
      </c>
      <c r="F139" s="192">
        <v>67</v>
      </c>
      <c r="G139" s="190" t="s">
        <v>118</v>
      </c>
      <c r="H139" s="190">
        <v>3.5</v>
      </c>
      <c r="I139" s="192">
        <v>1</v>
      </c>
      <c r="J139" s="192">
        <v>4.5</v>
      </c>
      <c r="K139" s="192" t="s">
        <v>246</v>
      </c>
    </row>
    <row r="140" spans="2:11">
      <c r="B140" s="189">
        <f t="shared" si="2"/>
        <v>43</v>
      </c>
      <c r="C140" s="190" t="s">
        <v>921</v>
      </c>
      <c r="D140" s="190" t="s">
        <v>954</v>
      </c>
      <c r="E140" s="192">
        <v>63</v>
      </c>
      <c r="F140" s="192">
        <v>321.10000000000002</v>
      </c>
      <c r="G140" s="190" t="s">
        <v>118</v>
      </c>
      <c r="H140" s="190">
        <v>3.5</v>
      </c>
      <c r="I140" s="192">
        <v>1</v>
      </c>
      <c r="J140" s="192">
        <v>4.5</v>
      </c>
      <c r="K140" s="192" t="s">
        <v>246</v>
      </c>
    </row>
    <row r="141" spans="2:11" ht="15.75">
      <c r="B141" s="208" t="s">
        <v>1055</v>
      </c>
      <c r="C141" s="208"/>
      <c r="D141" s="208"/>
      <c r="E141" s="208"/>
      <c r="F141" s="284" t="s">
        <v>1056</v>
      </c>
      <c r="G141" s="284"/>
      <c r="H141" s="284"/>
      <c r="I141" s="482" t="s">
        <v>1464</v>
      </c>
      <c r="J141" s="483"/>
      <c r="K141" s="484"/>
    </row>
    <row r="142" spans="2:11" ht="15.75">
      <c r="B142" s="283" t="s">
        <v>1058</v>
      </c>
      <c r="C142" s="283"/>
      <c r="D142" s="283"/>
      <c r="E142" s="283"/>
      <c r="F142" s="284" t="s">
        <v>1058</v>
      </c>
      <c r="G142" s="284"/>
      <c r="H142" s="284"/>
      <c r="I142" s="284"/>
      <c r="J142" s="284" t="s">
        <v>1058</v>
      </c>
      <c r="K142" s="284"/>
    </row>
    <row r="143" spans="2:11" ht="15.75">
      <c r="B143" s="283" t="s">
        <v>1059</v>
      </c>
      <c r="C143" s="283"/>
      <c r="D143" s="283"/>
      <c r="E143" s="283"/>
      <c r="F143" s="284" t="s">
        <v>1059</v>
      </c>
      <c r="G143" s="284"/>
      <c r="H143" s="284"/>
      <c r="I143" s="284"/>
      <c r="J143" s="284" t="s">
        <v>1059</v>
      </c>
      <c r="K143" s="284"/>
    </row>
    <row r="144" spans="2:11" ht="15.75">
      <c r="B144" s="283" t="s">
        <v>1060</v>
      </c>
      <c r="C144" s="283"/>
      <c r="D144" s="283"/>
      <c r="E144" s="283"/>
      <c r="F144" s="284" t="s">
        <v>1060</v>
      </c>
      <c r="G144" s="284"/>
      <c r="H144" s="284"/>
      <c r="I144" s="284"/>
      <c r="J144" s="284" t="s">
        <v>1060</v>
      </c>
      <c r="K144" s="284"/>
    </row>
    <row r="146" spans="2:11" ht="18.75">
      <c r="B146" s="285" t="s">
        <v>1032</v>
      </c>
      <c r="C146" s="285"/>
      <c r="D146" s="285" t="s">
        <v>1033</v>
      </c>
      <c r="E146" s="285"/>
      <c r="F146" s="285"/>
      <c r="G146" s="285"/>
      <c r="H146" s="285"/>
      <c r="I146" s="285"/>
      <c r="J146" s="285"/>
      <c r="K146" s="285"/>
    </row>
    <row r="147" spans="2:11" ht="18.75">
      <c r="B147" s="285" t="s">
        <v>1034</v>
      </c>
      <c r="C147" s="285"/>
      <c r="D147" s="285" t="s">
        <v>1035</v>
      </c>
      <c r="E147" s="285"/>
      <c r="F147" s="285"/>
      <c r="G147" s="285"/>
      <c r="H147" s="285"/>
      <c r="I147" s="285"/>
      <c r="J147" s="285"/>
      <c r="K147" s="285"/>
    </row>
    <row r="148" spans="2:11" ht="18.75">
      <c r="B148" s="285" t="s">
        <v>1036</v>
      </c>
      <c r="C148" s="285"/>
      <c r="D148" s="285" t="s">
        <v>1037</v>
      </c>
      <c r="E148" s="285"/>
      <c r="F148" s="285"/>
      <c r="G148" s="285"/>
      <c r="H148" s="285"/>
      <c r="I148" s="285"/>
      <c r="J148" s="285"/>
      <c r="K148" s="285"/>
    </row>
    <row r="149" spans="2:11" ht="18.75">
      <c r="B149" s="285" t="s">
        <v>1038</v>
      </c>
      <c r="C149" s="285"/>
      <c r="D149" s="285" t="s">
        <v>1039</v>
      </c>
      <c r="E149" s="285"/>
      <c r="F149" s="285"/>
      <c r="G149" s="285"/>
      <c r="H149" s="285"/>
      <c r="I149" s="285"/>
      <c r="J149" s="285"/>
      <c r="K149" s="285"/>
    </row>
    <row r="150" spans="2:11" ht="18.75">
      <c r="B150" s="285" t="s">
        <v>1040</v>
      </c>
      <c r="C150" s="285"/>
      <c r="D150" s="285" t="s">
        <v>1041</v>
      </c>
      <c r="E150" s="285"/>
      <c r="F150" s="285"/>
      <c r="G150" s="285"/>
      <c r="H150" s="285"/>
      <c r="I150" s="285"/>
      <c r="J150" s="285"/>
      <c r="K150" s="285"/>
    </row>
    <row r="151" spans="2:11" ht="18.75">
      <c r="B151" s="285" t="s">
        <v>1042</v>
      </c>
      <c r="C151" s="285"/>
      <c r="D151" s="285" t="s">
        <v>1451</v>
      </c>
      <c r="E151" s="285"/>
      <c r="F151" s="285"/>
      <c r="G151" s="285"/>
      <c r="H151" s="285"/>
      <c r="I151" s="285"/>
      <c r="J151" s="191" t="s">
        <v>1108</v>
      </c>
      <c r="K151" s="191"/>
    </row>
    <row r="152" spans="2:11" ht="45">
      <c r="B152" s="188" t="s">
        <v>1044</v>
      </c>
      <c r="C152" s="188" t="s">
        <v>69</v>
      </c>
      <c r="D152" s="188" t="s">
        <v>70</v>
      </c>
      <c r="E152" s="188" t="s">
        <v>1045</v>
      </c>
      <c r="F152" s="188" t="s">
        <v>1046</v>
      </c>
      <c r="G152" s="188" t="s">
        <v>1047</v>
      </c>
      <c r="H152" s="188" t="s">
        <v>1048</v>
      </c>
      <c r="I152" s="132" t="s">
        <v>1049</v>
      </c>
      <c r="J152" s="133" t="s">
        <v>56</v>
      </c>
      <c r="K152" s="188" t="s">
        <v>1050</v>
      </c>
    </row>
    <row r="153" spans="2:11">
      <c r="B153" s="192">
        <v>1</v>
      </c>
      <c r="C153" s="190" t="s">
        <v>1171</v>
      </c>
      <c r="D153" s="190" t="s">
        <v>974</v>
      </c>
      <c r="E153" s="192">
        <v>63</v>
      </c>
      <c r="F153" s="192">
        <v>65.900000000000006</v>
      </c>
      <c r="G153" s="190" t="s">
        <v>95</v>
      </c>
      <c r="H153" s="190">
        <v>3.5</v>
      </c>
      <c r="I153" s="192">
        <v>1</v>
      </c>
      <c r="J153" s="192">
        <v>4.5</v>
      </c>
      <c r="K153" s="192" t="s">
        <v>246</v>
      </c>
    </row>
    <row r="154" spans="2:11">
      <c r="B154" s="192">
        <f>1+B153</f>
        <v>2</v>
      </c>
      <c r="C154" s="190" t="s">
        <v>1171</v>
      </c>
      <c r="D154" s="190" t="s">
        <v>896</v>
      </c>
      <c r="E154" s="192">
        <v>63</v>
      </c>
      <c r="F154" s="192">
        <v>78.5</v>
      </c>
      <c r="G154" s="190" t="s">
        <v>95</v>
      </c>
      <c r="H154" s="190">
        <v>3.5</v>
      </c>
      <c r="I154" s="192">
        <v>1</v>
      </c>
      <c r="J154" s="192">
        <v>4.5</v>
      </c>
      <c r="K154" s="192" t="s">
        <v>246</v>
      </c>
    </row>
    <row r="155" spans="2:11">
      <c r="B155" s="192">
        <f t="shared" ref="B155:B181" si="3">1+B154</f>
        <v>3</v>
      </c>
      <c r="C155" s="190" t="s">
        <v>1171</v>
      </c>
      <c r="D155" s="190" t="s">
        <v>469</v>
      </c>
      <c r="E155" s="192">
        <v>63</v>
      </c>
      <c r="F155" s="192">
        <v>21.5</v>
      </c>
      <c r="G155" s="190" t="s">
        <v>95</v>
      </c>
      <c r="H155" s="190">
        <v>3.5</v>
      </c>
      <c r="I155" s="192">
        <v>1</v>
      </c>
      <c r="J155" s="192">
        <v>4.5</v>
      </c>
      <c r="K155" s="192" t="s">
        <v>246</v>
      </c>
    </row>
    <row r="156" spans="2:11">
      <c r="B156" s="192">
        <f t="shared" si="3"/>
        <v>4</v>
      </c>
      <c r="C156" s="190" t="s">
        <v>469</v>
      </c>
      <c r="D156" s="190" t="s">
        <v>912</v>
      </c>
      <c r="E156" s="192">
        <v>63</v>
      </c>
      <c r="F156" s="192">
        <v>48.5</v>
      </c>
      <c r="G156" s="190" t="s">
        <v>95</v>
      </c>
      <c r="H156" s="190">
        <v>3.5</v>
      </c>
      <c r="I156" s="192">
        <v>1</v>
      </c>
      <c r="J156" s="192">
        <v>4.5</v>
      </c>
      <c r="K156" s="192" t="s">
        <v>246</v>
      </c>
    </row>
    <row r="157" spans="2:11">
      <c r="B157" s="192">
        <f t="shared" si="3"/>
        <v>5</v>
      </c>
      <c r="C157" s="190" t="s">
        <v>469</v>
      </c>
      <c r="D157" s="190" t="s">
        <v>936</v>
      </c>
      <c r="E157" s="192">
        <v>63</v>
      </c>
      <c r="F157" s="192">
        <v>5.4</v>
      </c>
      <c r="G157" s="190" t="s">
        <v>95</v>
      </c>
      <c r="H157" s="190">
        <v>3.5</v>
      </c>
      <c r="I157" s="192">
        <v>1</v>
      </c>
      <c r="J157" s="192">
        <v>4.5</v>
      </c>
      <c r="K157" s="192" t="s">
        <v>246</v>
      </c>
    </row>
    <row r="158" spans="2:11">
      <c r="B158" s="192">
        <f t="shared" si="3"/>
        <v>6</v>
      </c>
      <c r="C158" s="190" t="s">
        <v>469</v>
      </c>
      <c r="D158" s="190" t="s">
        <v>936</v>
      </c>
      <c r="E158" s="192">
        <v>63</v>
      </c>
      <c r="F158" s="192">
        <v>3.7</v>
      </c>
      <c r="G158" s="190" t="s">
        <v>95</v>
      </c>
      <c r="H158" s="190">
        <v>3.5</v>
      </c>
      <c r="I158" s="192">
        <v>1</v>
      </c>
      <c r="J158" s="192">
        <v>4.5</v>
      </c>
      <c r="K158" s="192" t="s">
        <v>246</v>
      </c>
    </row>
    <row r="159" spans="2:11">
      <c r="B159" s="192">
        <f t="shared" si="3"/>
        <v>7</v>
      </c>
      <c r="C159" s="190" t="s">
        <v>469</v>
      </c>
      <c r="D159" s="190" t="s">
        <v>936</v>
      </c>
      <c r="E159" s="192">
        <v>63</v>
      </c>
      <c r="F159" s="192">
        <v>22.4</v>
      </c>
      <c r="G159" s="190" t="s">
        <v>95</v>
      </c>
      <c r="H159" s="190">
        <v>3.5</v>
      </c>
      <c r="I159" s="192">
        <v>1</v>
      </c>
      <c r="J159" s="192">
        <v>4.5</v>
      </c>
      <c r="K159" s="192" t="s">
        <v>246</v>
      </c>
    </row>
    <row r="160" spans="2:11">
      <c r="B160" s="192">
        <f t="shared" si="3"/>
        <v>8</v>
      </c>
      <c r="C160" s="190" t="s">
        <v>936</v>
      </c>
      <c r="D160" s="190" t="s">
        <v>898</v>
      </c>
      <c r="E160" s="192">
        <v>63</v>
      </c>
      <c r="F160" s="192">
        <v>55.3</v>
      </c>
      <c r="G160" s="190" t="s">
        <v>95</v>
      </c>
      <c r="H160" s="190">
        <v>3.5</v>
      </c>
      <c r="I160" s="192">
        <v>1</v>
      </c>
      <c r="J160" s="192">
        <v>4.5</v>
      </c>
      <c r="K160" s="192" t="s">
        <v>246</v>
      </c>
    </row>
    <row r="161" spans="2:11">
      <c r="B161" s="192">
        <f t="shared" si="3"/>
        <v>9</v>
      </c>
      <c r="C161" s="190" t="s">
        <v>936</v>
      </c>
      <c r="D161" s="190" t="s">
        <v>912</v>
      </c>
      <c r="E161" s="192">
        <v>63</v>
      </c>
      <c r="F161" s="192">
        <v>125.6</v>
      </c>
      <c r="G161" s="190" t="s">
        <v>95</v>
      </c>
      <c r="H161" s="190">
        <v>3.5</v>
      </c>
      <c r="I161" s="192">
        <v>1</v>
      </c>
      <c r="J161" s="192">
        <v>4.5</v>
      </c>
      <c r="K161" s="192" t="s">
        <v>246</v>
      </c>
    </row>
    <row r="162" spans="2:11">
      <c r="B162" s="192">
        <f t="shared" si="3"/>
        <v>10</v>
      </c>
      <c r="C162" s="190" t="s">
        <v>970</v>
      </c>
      <c r="D162" s="190" t="s">
        <v>225</v>
      </c>
      <c r="E162" s="192">
        <v>63</v>
      </c>
      <c r="F162" s="192">
        <v>474</v>
      </c>
      <c r="G162" s="190" t="s">
        <v>95</v>
      </c>
      <c r="H162" s="190">
        <v>3.5</v>
      </c>
      <c r="I162" s="192">
        <v>1</v>
      </c>
      <c r="J162" s="192">
        <v>4.5</v>
      </c>
      <c r="K162" s="192" t="s">
        <v>246</v>
      </c>
    </row>
    <row r="163" spans="2:11">
      <c r="B163" s="192">
        <f t="shared" si="3"/>
        <v>11</v>
      </c>
      <c r="C163" s="190" t="s">
        <v>897</v>
      </c>
      <c r="D163" s="190" t="s">
        <v>913</v>
      </c>
      <c r="E163" s="192">
        <v>63</v>
      </c>
      <c r="F163" s="192">
        <v>158.5</v>
      </c>
      <c r="G163" s="190" t="s">
        <v>95</v>
      </c>
      <c r="H163" s="190">
        <v>3.5</v>
      </c>
      <c r="I163" s="192">
        <v>1</v>
      </c>
      <c r="J163" s="192">
        <v>4.5</v>
      </c>
      <c r="K163" s="192" t="s">
        <v>246</v>
      </c>
    </row>
    <row r="164" spans="2:11">
      <c r="B164" s="192">
        <f t="shared" si="3"/>
        <v>12</v>
      </c>
      <c r="C164" s="190" t="s">
        <v>150</v>
      </c>
      <c r="D164" s="190" t="s">
        <v>862</v>
      </c>
      <c r="E164" s="192">
        <v>63</v>
      </c>
      <c r="F164" s="192">
        <v>68.099999999999994</v>
      </c>
      <c r="G164" s="190" t="s">
        <v>95</v>
      </c>
      <c r="H164" s="190">
        <v>3.5</v>
      </c>
      <c r="I164" s="192">
        <v>1</v>
      </c>
      <c r="J164" s="192">
        <v>4.5</v>
      </c>
      <c r="K164" s="192" t="s">
        <v>246</v>
      </c>
    </row>
    <row r="165" spans="2:11">
      <c r="B165" s="192">
        <f t="shared" si="3"/>
        <v>13</v>
      </c>
      <c r="C165" s="190" t="s">
        <v>862</v>
      </c>
      <c r="D165" s="190" t="s">
        <v>934</v>
      </c>
      <c r="E165" s="192">
        <v>63</v>
      </c>
      <c r="F165" s="192">
        <v>39</v>
      </c>
      <c r="G165" s="190" t="s">
        <v>95</v>
      </c>
      <c r="H165" s="190">
        <v>3.5</v>
      </c>
      <c r="I165" s="192">
        <v>1</v>
      </c>
      <c r="J165" s="192">
        <v>4.5</v>
      </c>
      <c r="K165" s="192" t="s">
        <v>246</v>
      </c>
    </row>
    <row r="166" spans="2:11">
      <c r="B166" s="192">
        <f t="shared" si="3"/>
        <v>14</v>
      </c>
      <c r="C166" s="190" t="s">
        <v>862</v>
      </c>
      <c r="D166" s="190" t="s">
        <v>911</v>
      </c>
      <c r="E166" s="192">
        <v>63</v>
      </c>
      <c r="F166" s="192">
        <v>474.2</v>
      </c>
      <c r="G166" s="190" t="s">
        <v>95</v>
      </c>
      <c r="H166" s="190">
        <v>3.5</v>
      </c>
      <c r="I166" s="192">
        <v>1</v>
      </c>
      <c r="J166" s="192">
        <v>4.5</v>
      </c>
      <c r="K166" s="192" t="s">
        <v>246</v>
      </c>
    </row>
    <row r="167" spans="2:11">
      <c r="B167" s="192">
        <f t="shared" si="3"/>
        <v>15</v>
      </c>
      <c r="C167" s="190" t="s">
        <v>862</v>
      </c>
      <c r="D167" s="190" t="s">
        <v>864</v>
      </c>
      <c r="E167" s="192">
        <v>63</v>
      </c>
      <c r="F167" s="192">
        <v>180</v>
      </c>
      <c r="G167" s="190" t="s">
        <v>95</v>
      </c>
      <c r="H167" s="190">
        <v>3.5</v>
      </c>
      <c r="I167" s="192">
        <v>1</v>
      </c>
      <c r="J167" s="192">
        <v>4.5</v>
      </c>
      <c r="K167" s="192" t="s">
        <v>246</v>
      </c>
    </row>
    <row r="168" spans="2:11">
      <c r="B168" s="192">
        <f t="shared" si="3"/>
        <v>16</v>
      </c>
      <c r="C168" s="190" t="s">
        <v>241</v>
      </c>
      <c r="D168" s="190" t="s">
        <v>918</v>
      </c>
      <c r="E168" s="192">
        <v>63</v>
      </c>
      <c r="F168" s="192">
        <v>213</v>
      </c>
      <c r="G168" s="190" t="s">
        <v>95</v>
      </c>
      <c r="H168" s="190">
        <v>3.5</v>
      </c>
      <c r="I168" s="192">
        <v>1</v>
      </c>
      <c r="J168" s="192">
        <v>4.5</v>
      </c>
      <c r="K168" s="192" t="s">
        <v>246</v>
      </c>
    </row>
    <row r="169" spans="2:11">
      <c r="B169" s="192">
        <f t="shared" si="3"/>
        <v>17</v>
      </c>
      <c r="C169" s="190" t="s">
        <v>866</v>
      </c>
      <c r="D169" s="190" t="s">
        <v>181</v>
      </c>
      <c r="E169" s="192">
        <v>63</v>
      </c>
      <c r="F169" s="192">
        <v>116</v>
      </c>
      <c r="G169" s="190" t="s">
        <v>95</v>
      </c>
      <c r="H169" s="190">
        <v>3.5</v>
      </c>
      <c r="I169" s="192">
        <v>1</v>
      </c>
      <c r="J169" s="192">
        <v>4.5</v>
      </c>
      <c r="K169" s="192" t="s">
        <v>246</v>
      </c>
    </row>
    <row r="170" spans="2:11">
      <c r="B170" s="192">
        <f t="shared" si="3"/>
        <v>18</v>
      </c>
      <c r="C170" s="190" t="s">
        <v>244</v>
      </c>
      <c r="D170" s="190" t="s">
        <v>211</v>
      </c>
      <c r="E170" s="192">
        <v>63</v>
      </c>
      <c r="F170" s="192">
        <v>78</v>
      </c>
      <c r="G170" s="190" t="s">
        <v>95</v>
      </c>
      <c r="H170" s="190">
        <v>3.5</v>
      </c>
      <c r="I170" s="192">
        <v>1</v>
      </c>
      <c r="J170" s="192">
        <v>4.5</v>
      </c>
      <c r="K170" s="192" t="s">
        <v>246</v>
      </c>
    </row>
    <row r="171" spans="2:11">
      <c r="B171" s="192">
        <f t="shared" si="3"/>
        <v>19</v>
      </c>
      <c r="C171" s="190" t="s">
        <v>1433</v>
      </c>
      <c r="D171" s="190" t="s">
        <v>1434</v>
      </c>
      <c r="E171" s="192">
        <v>63</v>
      </c>
      <c r="F171" s="192">
        <v>160</v>
      </c>
      <c r="G171" s="190" t="s">
        <v>95</v>
      </c>
      <c r="H171" s="190">
        <v>3.5</v>
      </c>
      <c r="I171" s="192">
        <v>1</v>
      </c>
      <c r="J171" s="192">
        <v>4.5</v>
      </c>
      <c r="K171" s="192" t="s">
        <v>246</v>
      </c>
    </row>
    <row r="172" spans="2:11">
      <c r="B172" s="192">
        <f t="shared" si="3"/>
        <v>20</v>
      </c>
      <c r="C172" s="190" t="s">
        <v>1434</v>
      </c>
      <c r="D172" s="190" t="s">
        <v>1435</v>
      </c>
      <c r="E172" s="192">
        <v>63</v>
      </c>
      <c r="F172" s="192">
        <v>3</v>
      </c>
      <c r="G172" s="190" t="s">
        <v>95</v>
      </c>
      <c r="H172" s="190">
        <v>3.5</v>
      </c>
      <c r="I172" s="192">
        <v>1</v>
      </c>
      <c r="J172" s="192">
        <v>4.5</v>
      </c>
      <c r="K172" s="192" t="s">
        <v>246</v>
      </c>
    </row>
    <row r="173" spans="2:11">
      <c r="B173" s="192">
        <f t="shared" si="3"/>
        <v>21</v>
      </c>
      <c r="C173" s="190" t="s">
        <v>1434</v>
      </c>
      <c r="D173" s="190" t="s">
        <v>1435</v>
      </c>
      <c r="E173" s="192">
        <v>63</v>
      </c>
      <c r="F173" s="192">
        <v>206</v>
      </c>
      <c r="G173" s="190" t="s">
        <v>95</v>
      </c>
      <c r="H173" s="190">
        <v>3.5</v>
      </c>
      <c r="I173" s="192">
        <v>1</v>
      </c>
      <c r="J173" s="192">
        <v>4.5</v>
      </c>
      <c r="K173" s="192" t="s">
        <v>246</v>
      </c>
    </row>
    <row r="174" spans="2:11">
      <c r="B174" s="192">
        <f t="shared" si="3"/>
        <v>22</v>
      </c>
      <c r="C174" s="190" t="s">
        <v>1434</v>
      </c>
      <c r="D174" s="190" t="s">
        <v>1436</v>
      </c>
      <c r="E174" s="192">
        <v>63</v>
      </c>
      <c r="F174" s="192">
        <v>32</v>
      </c>
      <c r="G174" s="190" t="s">
        <v>95</v>
      </c>
      <c r="H174" s="190">
        <v>3.5</v>
      </c>
      <c r="I174" s="192">
        <v>1</v>
      </c>
      <c r="J174" s="192">
        <v>4.5</v>
      </c>
      <c r="K174" s="192" t="s">
        <v>246</v>
      </c>
    </row>
    <row r="175" spans="2:11">
      <c r="B175" s="192">
        <f t="shared" si="3"/>
        <v>23</v>
      </c>
      <c r="C175" s="190" t="s">
        <v>1436</v>
      </c>
      <c r="D175" s="190" t="s">
        <v>452</v>
      </c>
      <c r="E175" s="192">
        <v>63</v>
      </c>
      <c r="F175" s="192">
        <v>3</v>
      </c>
      <c r="G175" s="190" t="s">
        <v>95</v>
      </c>
      <c r="H175" s="190">
        <v>3.5</v>
      </c>
      <c r="I175" s="192">
        <v>1</v>
      </c>
      <c r="J175" s="192">
        <v>4.5</v>
      </c>
      <c r="K175" s="192" t="s">
        <v>246</v>
      </c>
    </row>
    <row r="176" spans="2:11">
      <c r="B176" s="192">
        <f t="shared" si="3"/>
        <v>24</v>
      </c>
      <c r="C176" s="190" t="s">
        <v>1436</v>
      </c>
      <c r="D176" s="190" t="s">
        <v>452</v>
      </c>
      <c r="E176" s="192">
        <v>63</v>
      </c>
      <c r="F176" s="192">
        <v>81.2</v>
      </c>
      <c r="G176" s="190" t="s">
        <v>95</v>
      </c>
      <c r="H176" s="190">
        <v>3.5</v>
      </c>
      <c r="I176" s="192">
        <v>1</v>
      </c>
      <c r="J176" s="192">
        <v>4.5</v>
      </c>
      <c r="K176" s="192" t="s">
        <v>246</v>
      </c>
    </row>
    <row r="177" spans="2:11">
      <c r="B177" s="192">
        <f t="shared" si="3"/>
        <v>25</v>
      </c>
      <c r="C177" s="190" t="s">
        <v>1436</v>
      </c>
      <c r="D177" s="190" t="s">
        <v>1437</v>
      </c>
      <c r="E177" s="192">
        <v>63</v>
      </c>
      <c r="F177" s="192">
        <v>134.5</v>
      </c>
      <c r="G177" s="190" t="s">
        <v>95</v>
      </c>
      <c r="H177" s="190">
        <v>3.5</v>
      </c>
      <c r="I177" s="192">
        <v>1</v>
      </c>
      <c r="J177" s="192">
        <v>4.5</v>
      </c>
      <c r="K177" s="192" t="s">
        <v>246</v>
      </c>
    </row>
    <row r="178" spans="2:11">
      <c r="B178" s="192">
        <f t="shared" si="3"/>
        <v>26</v>
      </c>
      <c r="C178" s="190" t="s">
        <v>1438</v>
      </c>
      <c r="D178" s="190" t="s">
        <v>1439</v>
      </c>
      <c r="E178" s="192">
        <v>63</v>
      </c>
      <c r="F178" s="192">
        <v>18.8</v>
      </c>
      <c r="G178" s="190" t="s">
        <v>95</v>
      </c>
      <c r="H178" s="190">
        <v>3.5</v>
      </c>
      <c r="I178" s="192">
        <v>1</v>
      </c>
      <c r="J178" s="192">
        <v>4.5</v>
      </c>
      <c r="K178" s="192" t="s">
        <v>246</v>
      </c>
    </row>
    <row r="179" spans="2:11">
      <c r="B179" s="192">
        <f t="shared" si="3"/>
        <v>27</v>
      </c>
      <c r="C179" s="190" t="s">
        <v>371</v>
      </c>
      <c r="D179" s="190" t="s">
        <v>451</v>
      </c>
      <c r="E179" s="192">
        <v>63</v>
      </c>
      <c r="F179" s="192">
        <v>308.5</v>
      </c>
      <c r="G179" s="190" t="s">
        <v>95</v>
      </c>
      <c r="H179" s="190">
        <v>3.5</v>
      </c>
      <c r="I179" s="192">
        <v>1</v>
      </c>
      <c r="J179" s="192">
        <v>4.5</v>
      </c>
      <c r="K179" s="192" t="s">
        <v>246</v>
      </c>
    </row>
    <row r="180" spans="2:11">
      <c r="B180" s="192">
        <f t="shared" si="3"/>
        <v>28</v>
      </c>
      <c r="C180" s="190" t="s">
        <v>371</v>
      </c>
      <c r="D180" s="190" t="s">
        <v>451</v>
      </c>
      <c r="E180" s="192">
        <v>63</v>
      </c>
      <c r="F180" s="192">
        <v>36.200000000000003</v>
      </c>
      <c r="G180" s="190" t="s">
        <v>95</v>
      </c>
      <c r="H180" s="190">
        <v>3.5</v>
      </c>
      <c r="I180" s="192">
        <v>1</v>
      </c>
      <c r="J180" s="192">
        <v>4.5</v>
      </c>
      <c r="K180" s="192" t="s">
        <v>246</v>
      </c>
    </row>
    <row r="181" spans="2:11">
      <c r="B181" s="192">
        <f t="shared" si="3"/>
        <v>29</v>
      </c>
      <c r="C181" s="190" t="s">
        <v>371</v>
      </c>
      <c r="D181" s="190" t="s">
        <v>451</v>
      </c>
      <c r="E181" s="192">
        <v>63</v>
      </c>
      <c r="F181" s="192">
        <v>111.1</v>
      </c>
      <c r="G181" s="190" t="s">
        <v>95</v>
      </c>
      <c r="H181" s="190">
        <v>3.5</v>
      </c>
      <c r="I181" s="192">
        <v>1</v>
      </c>
      <c r="J181" s="192">
        <v>4.5</v>
      </c>
      <c r="K181" s="192" t="s">
        <v>246</v>
      </c>
    </row>
    <row r="182" spans="2:11" ht="15.75">
      <c r="B182" s="208" t="s">
        <v>1055</v>
      </c>
      <c r="C182" s="208"/>
      <c r="D182" s="208"/>
      <c r="E182" s="208"/>
      <c r="F182" s="284" t="s">
        <v>1056</v>
      </c>
      <c r="G182" s="284"/>
      <c r="H182" s="284"/>
      <c r="I182" s="482" t="s">
        <v>1464</v>
      </c>
      <c r="J182" s="483"/>
      <c r="K182" s="484"/>
    </row>
    <row r="183" spans="2:11" ht="15.75">
      <c r="B183" s="283" t="s">
        <v>1058</v>
      </c>
      <c r="C183" s="283"/>
      <c r="D183" s="283"/>
      <c r="E183" s="283"/>
      <c r="F183" s="284" t="s">
        <v>1058</v>
      </c>
      <c r="G183" s="284"/>
      <c r="H183" s="284"/>
      <c r="I183" s="284"/>
      <c r="J183" s="284" t="s">
        <v>1058</v>
      </c>
      <c r="K183" s="284"/>
    </row>
    <row r="184" spans="2:11" ht="15.75">
      <c r="B184" s="283" t="s">
        <v>1059</v>
      </c>
      <c r="C184" s="283"/>
      <c r="D184" s="283"/>
      <c r="E184" s="283"/>
      <c r="F184" s="284" t="s">
        <v>1059</v>
      </c>
      <c r="G184" s="284"/>
      <c r="H184" s="284"/>
      <c r="I184" s="284"/>
      <c r="J184" s="284" t="s">
        <v>1059</v>
      </c>
      <c r="K184" s="284"/>
    </row>
    <row r="185" spans="2:11" ht="15.75">
      <c r="B185" s="283" t="s">
        <v>1060</v>
      </c>
      <c r="C185" s="283"/>
      <c r="D185" s="283"/>
      <c r="E185" s="283"/>
      <c r="F185" s="284" t="s">
        <v>1060</v>
      </c>
      <c r="G185" s="284"/>
      <c r="H185" s="284"/>
      <c r="I185" s="284"/>
      <c r="J185" s="284" t="s">
        <v>1060</v>
      </c>
      <c r="K185" s="284"/>
    </row>
    <row r="188" spans="2:11" ht="18.75">
      <c r="B188" s="285" t="s">
        <v>1032</v>
      </c>
      <c r="C188" s="285"/>
      <c r="D188" s="285" t="s">
        <v>1033</v>
      </c>
      <c r="E188" s="285"/>
      <c r="F188" s="285"/>
      <c r="G188" s="285"/>
      <c r="H188" s="285"/>
      <c r="I188" s="285"/>
      <c r="J188" s="285"/>
      <c r="K188" s="285"/>
    </row>
    <row r="189" spans="2:11" ht="18.75">
      <c r="B189" s="285" t="s">
        <v>1034</v>
      </c>
      <c r="C189" s="285"/>
      <c r="D189" s="285" t="s">
        <v>1035</v>
      </c>
      <c r="E189" s="285"/>
      <c r="F189" s="285"/>
      <c r="G189" s="285"/>
      <c r="H189" s="285"/>
      <c r="I189" s="285"/>
      <c r="J189" s="285"/>
      <c r="K189" s="285"/>
    </row>
    <row r="190" spans="2:11" ht="18.75">
      <c r="B190" s="285" t="s">
        <v>1036</v>
      </c>
      <c r="C190" s="285"/>
      <c r="D190" s="285" t="s">
        <v>1037</v>
      </c>
      <c r="E190" s="285"/>
      <c r="F190" s="285"/>
      <c r="G190" s="285"/>
      <c r="H190" s="285"/>
      <c r="I190" s="285"/>
      <c r="J190" s="285"/>
      <c r="K190" s="285"/>
    </row>
    <row r="191" spans="2:11" ht="18.75">
      <c r="B191" s="285" t="s">
        <v>1038</v>
      </c>
      <c r="C191" s="285"/>
      <c r="D191" s="285" t="s">
        <v>1039</v>
      </c>
      <c r="E191" s="285"/>
      <c r="F191" s="285"/>
      <c r="G191" s="285"/>
      <c r="H191" s="285"/>
      <c r="I191" s="285"/>
      <c r="J191" s="285"/>
      <c r="K191" s="285"/>
    </row>
    <row r="192" spans="2:11" ht="18.75">
      <c r="B192" s="285" t="s">
        <v>1040</v>
      </c>
      <c r="C192" s="285"/>
      <c r="D192" s="285" t="s">
        <v>1041</v>
      </c>
      <c r="E192" s="285"/>
      <c r="F192" s="285"/>
      <c r="G192" s="285"/>
      <c r="H192" s="285"/>
      <c r="I192" s="285"/>
      <c r="J192" s="285"/>
      <c r="K192" s="285"/>
    </row>
    <row r="193" spans="2:11" ht="18.75">
      <c r="B193" s="285" t="s">
        <v>1042</v>
      </c>
      <c r="C193" s="285"/>
      <c r="D193" s="285" t="s">
        <v>1451</v>
      </c>
      <c r="E193" s="285"/>
      <c r="F193" s="285"/>
      <c r="G193" s="285"/>
      <c r="H193" s="285"/>
      <c r="I193" s="285"/>
      <c r="J193" s="191" t="s">
        <v>1108</v>
      </c>
      <c r="K193" s="191"/>
    </row>
    <row r="194" spans="2:11" ht="45">
      <c r="B194" s="188" t="s">
        <v>1044</v>
      </c>
      <c r="C194" s="188" t="s">
        <v>69</v>
      </c>
      <c r="D194" s="188" t="s">
        <v>70</v>
      </c>
      <c r="E194" s="188" t="s">
        <v>1045</v>
      </c>
      <c r="F194" s="188" t="s">
        <v>1046</v>
      </c>
      <c r="G194" s="188" t="s">
        <v>1047</v>
      </c>
      <c r="H194" s="188" t="s">
        <v>1048</v>
      </c>
      <c r="I194" s="132" t="s">
        <v>1049</v>
      </c>
      <c r="J194" s="133" t="s">
        <v>56</v>
      </c>
      <c r="K194" s="188" t="s">
        <v>1050</v>
      </c>
    </row>
    <row r="195" spans="2:11">
      <c r="B195" s="192">
        <v>1</v>
      </c>
      <c r="C195" s="190" t="s">
        <v>1440</v>
      </c>
      <c r="D195" s="190" t="s">
        <v>965</v>
      </c>
      <c r="E195" s="192">
        <v>63</v>
      </c>
      <c r="F195" s="192">
        <v>248</v>
      </c>
      <c r="G195" s="190" t="s">
        <v>118</v>
      </c>
      <c r="H195" s="190">
        <v>3.5</v>
      </c>
      <c r="I195" s="192">
        <v>1</v>
      </c>
      <c r="J195" s="192">
        <v>4.5</v>
      </c>
      <c r="K195" s="192" t="s">
        <v>246</v>
      </c>
    </row>
    <row r="196" spans="2:11">
      <c r="B196" s="192">
        <f>1+B195</f>
        <v>2</v>
      </c>
      <c r="C196" s="190" t="s">
        <v>965</v>
      </c>
      <c r="D196" s="190" t="s">
        <v>1441</v>
      </c>
      <c r="E196" s="192">
        <v>63</v>
      </c>
      <c r="F196" s="192">
        <v>8.5</v>
      </c>
      <c r="G196" s="190" t="s">
        <v>118</v>
      </c>
      <c r="H196" s="190">
        <v>3.5</v>
      </c>
      <c r="I196" s="192">
        <v>1</v>
      </c>
      <c r="J196" s="192">
        <v>4.5</v>
      </c>
      <c r="K196" s="192" t="s">
        <v>246</v>
      </c>
    </row>
    <row r="197" spans="2:11">
      <c r="B197" s="192">
        <f t="shared" ref="B197:B216" si="4">1+B196</f>
        <v>3</v>
      </c>
      <c r="C197" s="190" t="s">
        <v>1441</v>
      </c>
      <c r="D197" s="190" t="s">
        <v>1442</v>
      </c>
      <c r="E197" s="192">
        <v>63</v>
      </c>
      <c r="F197" s="192">
        <v>45.1</v>
      </c>
      <c r="G197" s="190" t="s">
        <v>118</v>
      </c>
      <c r="H197" s="190">
        <v>3.5</v>
      </c>
      <c r="I197" s="192">
        <v>1</v>
      </c>
      <c r="J197" s="192">
        <v>4.5</v>
      </c>
      <c r="K197" s="192" t="s">
        <v>246</v>
      </c>
    </row>
    <row r="198" spans="2:11">
      <c r="B198" s="192">
        <f t="shared" si="4"/>
        <v>4</v>
      </c>
      <c r="C198" s="190" t="s">
        <v>1441</v>
      </c>
      <c r="D198" s="190" t="s">
        <v>1443</v>
      </c>
      <c r="E198" s="192">
        <v>63</v>
      </c>
      <c r="F198" s="192">
        <v>6.3</v>
      </c>
      <c r="G198" s="190" t="s">
        <v>118</v>
      </c>
      <c r="H198" s="190">
        <v>3.5</v>
      </c>
      <c r="I198" s="192">
        <v>1</v>
      </c>
      <c r="J198" s="192">
        <v>4.5</v>
      </c>
      <c r="K198" s="192" t="s">
        <v>246</v>
      </c>
    </row>
    <row r="199" spans="2:11">
      <c r="B199" s="192">
        <f t="shared" si="4"/>
        <v>5</v>
      </c>
      <c r="C199" s="190" t="s">
        <v>1443</v>
      </c>
      <c r="D199" s="190" t="s">
        <v>1444</v>
      </c>
      <c r="E199" s="192">
        <v>63</v>
      </c>
      <c r="F199" s="192">
        <v>29.2</v>
      </c>
      <c r="G199" s="190" t="s">
        <v>118</v>
      </c>
      <c r="H199" s="190">
        <v>3.5</v>
      </c>
      <c r="I199" s="192">
        <v>1</v>
      </c>
      <c r="J199" s="192">
        <v>4.5</v>
      </c>
      <c r="K199" s="192" t="s">
        <v>246</v>
      </c>
    </row>
    <row r="200" spans="2:11">
      <c r="B200" s="192">
        <f t="shared" si="4"/>
        <v>6</v>
      </c>
      <c r="C200" s="190" t="s">
        <v>1443</v>
      </c>
      <c r="D200" s="190" t="s">
        <v>1445</v>
      </c>
      <c r="E200" s="192">
        <v>63</v>
      </c>
      <c r="F200" s="192">
        <v>4.3</v>
      </c>
      <c r="G200" s="190" t="s">
        <v>118</v>
      </c>
      <c r="H200" s="190">
        <v>3.5</v>
      </c>
      <c r="I200" s="192">
        <v>1</v>
      </c>
      <c r="J200" s="192">
        <v>4.5</v>
      </c>
      <c r="K200" s="192" t="s">
        <v>246</v>
      </c>
    </row>
    <row r="201" spans="2:11">
      <c r="B201" s="192">
        <f t="shared" si="4"/>
        <v>7</v>
      </c>
      <c r="C201" s="190" t="s">
        <v>1445</v>
      </c>
      <c r="D201" s="190" t="s">
        <v>1446</v>
      </c>
      <c r="E201" s="192">
        <v>63</v>
      </c>
      <c r="F201" s="192">
        <v>24.7</v>
      </c>
      <c r="G201" s="190" t="s">
        <v>118</v>
      </c>
      <c r="H201" s="190">
        <v>3.5</v>
      </c>
      <c r="I201" s="192">
        <v>1</v>
      </c>
      <c r="J201" s="192">
        <v>4.5</v>
      </c>
      <c r="K201" s="192" t="s">
        <v>246</v>
      </c>
    </row>
    <row r="202" spans="2:11">
      <c r="B202" s="192">
        <f t="shared" si="4"/>
        <v>8</v>
      </c>
      <c r="C202" s="190" t="s">
        <v>1441</v>
      </c>
      <c r="D202" s="190" t="s">
        <v>456</v>
      </c>
      <c r="E202" s="192">
        <v>63</v>
      </c>
      <c r="F202" s="192">
        <v>140.30000000000001</v>
      </c>
      <c r="G202" s="190" t="s">
        <v>118</v>
      </c>
      <c r="H202" s="190">
        <v>3.5</v>
      </c>
      <c r="I202" s="192">
        <v>1</v>
      </c>
      <c r="J202" s="192">
        <v>4.5</v>
      </c>
      <c r="K202" s="192" t="s">
        <v>246</v>
      </c>
    </row>
    <row r="203" spans="2:11">
      <c r="B203" s="192">
        <f t="shared" si="4"/>
        <v>9</v>
      </c>
      <c r="C203" s="190" t="s">
        <v>950</v>
      </c>
      <c r="D203" s="190" t="s">
        <v>940</v>
      </c>
      <c r="E203" s="192">
        <v>63</v>
      </c>
      <c r="F203" s="192">
        <v>58</v>
      </c>
      <c r="G203" s="190" t="s">
        <v>118</v>
      </c>
      <c r="H203" s="190">
        <v>3.5</v>
      </c>
      <c r="I203" s="192">
        <v>1</v>
      </c>
      <c r="J203" s="192">
        <v>4.5</v>
      </c>
      <c r="K203" s="192" t="s">
        <v>246</v>
      </c>
    </row>
    <row r="204" spans="2:11">
      <c r="B204" s="192">
        <f t="shared" si="4"/>
        <v>10</v>
      </c>
      <c r="C204" s="190" t="s">
        <v>950</v>
      </c>
      <c r="D204" s="190" t="s">
        <v>899</v>
      </c>
      <c r="E204" s="192">
        <v>63</v>
      </c>
      <c r="F204" s="192">
        <v>573.5</v>
      </c>
      <c r="G204" s="190" t="s">
        <v>118</v>
      </c>
      <c r="H204" s="190">
        <v>3.5</v>
      </c>
      <c r="I204" s="192">
        <v>1</v>
      </c>
      <c r="J204" s="192">
        <v>4.5</v>
      </c>
      <c r="K204" s="192" t="s">
        <v>246</v>
      </c>
    </row>
    <row r="205" spans="2:11">
      <c r="B205" s="192">
        <f t="shared" si="4"/>
        <v>11</v>
      </c>
      <c r="C205" s="190" t="s">
        <v>950</v>
      </c>
      <c r="D205" s="190" t="s">
        <v>938</v>
      </c>
      <c r="E205" s="192">
        <v>63</v>
      </c>
      <c r="F205" s="192">
        <v>469.1</v>
      </c>
      <c r="G205" s="190" t="s">
        <v>118</v>
      </c>
      <c r="H205" s="190">
        <v>3.5</v>
      </c>
      <c r="I205" s="192">
        <v>1</v>
      </c>
      <c r="J205" s="192">
        <v>4.5</v>
      </c>
      <c r="K205" s="192" t="s">
        <v>246</v>
      </c>
    </row>
    <row r="206" spans="2:11">
      <c r="B206" s="192">
        <f t="shared" si="4"/>
        <v>12</v>
      </c>
      <c r="C206" s="190" t="s">
        <v>938</v>
      </c>
      <c r="D206" s="190" t="s">
        <v>910</v>
      </c>
      <c r="E206" s="192">
        <v>63</v>
      </c>
      <c r="F206" s="192">
        <v>107</v>
      </c>
      <c r="G206" s="190" t="s">
        <v>118</v>
      </c>
      <c r="H206" s="190">
        <v>3.5</v>
      </c>
      <c r="I206" s="192">
        <v>1</v>
      </c>
      <c r="J206" s="192">
        <v>4.5</v>
      </c>
      <c r="K206" s="192" t="s">
        <v>246</v>
      </c>
    </row>
    <row r="207" spans="2:11">
      <c r="B207" s="192">
        <f t="shared" si="4"/>
        <v>13</v>
      </c>
      <c r="C207" s="190" t="s">
        <v>938</v>
      </c>
      <c r="D207" s="190" t="s">
        <v>931</v>
      </c>
      <c r="E207" s="192">
        <v>63</v>
      </c>
      <c r="F207" s="192">
        <v>116</v>
      </c>
      <c r="G207" s="190" t="s">
        <v>118</v>
      </c>
      <c r="H207" s="190">
        <v>3.5</v>
      </c>
      <c r="I207" s="192">
        <v>1</v>
      </c>
      <c r="J207" s="192">
        <v>4.5</v>
      </c>
      <c r="K207" s="192" t="s">
        <v>246</v>
      </c>
    </row>
    <row r="208" spans="2:11">
      <c r="B208" s="192">
        <f t="shared" si="4"/>
        <v>14</v>
      </c>
      <c r="C208" s="190" t="s">
        <v>931</v>
      </c>
      <c r="D208" s="190" t="s">
        <v>951</v>
      </c>
      <c r="E208" s="192">
        <v>63</v>
      </c>
      <c r="F208" s="192">
        <v>176.6</v>
      </c>
      <c r="G208" s="190" t="s">
        <v>118</v>
      </c>
      <c r="H208" s="190">
        <v>3.5</v>
      </c>
      <c r="I208" s="192">
        <v>1</v>
      </c>
      <c r="J208" s="192">
        <v>4.5</v>
      </c>
      <c r="K208" s="192" t="s">
        <v>246</v>
      </c>
    </row>
    <row r="209" spans="2:11">
      <c r="B209" s="192">
        <f t="shared" si="4"/>
        <v>15</v>
      </c>
      <c r="C209" s="190" t="s">
        <v>931</v>
      </c>
      <c r="D209" s="190" t="s">
        <v>943</v>
      </c>
      <c r="E209" s="192">
        <v>63</v>
      </c>
      <c r="F209" s="192">
        <v>183.1</v>
      </c>
      <c r="G209" s="190" t="s">
        <v>118</v>
      </c>
      <c r="H209" s="190">
        <v>3.5</v>
      </c>
      <c r="I209" s="192">
        <v>1</v>
      </c>
      <c r="J209" s="192">
        <v>4.5</v>
      </c>
      <c r="K209" s="192" t="s">
        <v>246</v>
      </c>
    </row>
    <row r="210" spans="2:11">
      <c r="B210" s="192">
        <f t="shared" si="4"/>
        <v>16</v>
      </c>
      <c r="C210" s="190" t="s">
        <v>943</v>
      </c>
      <c r="D210" s="190" t="s">
        <v>451</v>
      </c>
      <c r="E210" s="192">
        <v>63</v>
      </c>
      <c r="F210" s="192">
        <v>3</v>
      </c>
      <c r="G210" s="190" t="s">
        <v>118</v>
      </c>
      <c r="H210" s="190">
        <v>3.5</v>
      </c>
      <c r="I210" s="192">
        <v>1</v>
      </c>
      <c r="J210" s="192">
        <v>4.5</v>
      </c>
      <c r="K210" s="192" t="s">
        <v>246</v>
      </c>
    </row>
    <row r="211" spans="2:11">
      <c r="B211" s="192">
        <f t="shared" si="4"/>
        <v>17</v>
      </c>
      <c r="C211" s="190" t="s">
        <v>943</v>
      </c>
      <c r="D211" s="190" t="s">
        <v>451</v>
      </c>
      <c r="E211" s="192">
        <v>63</v>
      </c>
      <c r="F211" s="192">
        <v>247.4</v>
      </c>
      <c r="G211" s="190" t="s">
        <v>118</v>
      </c>
      <c r="H211" s="190">
        <v>3.5</v>
      </c>
      <c r="I211" s="192">
        <v>1</v>
      </c>
      <c r="J211" s="192">
        <v>4.5</v>
      </c>
      <c r="K211" s="192" t="s">
        <v>246</v>
      </c>
    </row>
    <row r="212" spans="2:11">
      <c r="B212" s="192">
        <f t="shared" si="4"/>
        <v>18</v>
      </c>
      <c r="C212" s="190" t="s">
        <v>1398</v>
      </c>
      <c r="D212" s="190" t="s">
        <v>1447</v>
      </c>
      <c r="E212" s="192">
        <v>63</v>
      </c>
      <c r="F212" s="192">
        <v>3</v>
      </c>
      <c r="G212" s="190" t="s">
        <v>118</v>
      </c>
      <c r="H212" s="190">
        <v>3.5</v>
      </c>
      <c r="I212" s="192">
        <v>1</v>
      </c>
      <c r="J212" s="192">
        <v>4.5</v>
      </c>
      <c r="K212" s="192" t="s">
        <v>246</v>
      </c>
    </row>
    <row r="213" spans="2:11">
      <c r="B213" s="192">
        <f t="shared" si="4"/>
        <v>19</v>
      </c>
      <c r="C213" s="190" t="s">
        <v>1398</v>
      </c>
      <c r="D213" s="190" t="s">
        <v>1447</v>
      </c>
      <c r="E213" s="192">
        <v>63</v>
      </c>
      <c r="F213" s="192">
        <v>170.1</v>
      </c>
      <c r="G213" s="190" t="s">
        <v>118</v>
      </c>
      <c r="H213" s="190">
        <v>3.5</v>
      </c>
      <c r="I213" s="192">
        <v>1</v>
      </c>
      <c r="J213" s="192">
        <v>4.5</v>
      </c>
      <c r="K213" s="192" t="s">
        <v>246</v>
      </c>
    </row>
    <row r="214" spans="2:11">
      <c r="B214" s="192">
        <f t="shared" si="4"/>
        <v>20</v>
      </c>
      <c r="C214" s="190" t="s">
        <v>1398</v>
      </c>
      <c r="D214" s="190" t="s">
        <v>1447</v>
      </c>
      <c r="E214" s="192">
        <v>63</v>
      </c>
      <c r="F214" s="192">
        <v>12</v>
      </c>
      <c r="G214" s="190" t="s">
        <v>118</v>
      </c>
      <c r="H214" s="190">
        <v>3.5</v>
      </c>
      <c r="I214" s="192">
        <v>1</v>
      </c>
      <c r="J214" s="192">
        <v>4.5</v>
      </c>
      <c r="K214" s="192" t="s">
        <v>246</v>
      </c>
    </row>
    <row r="215" spans="2:11">
      <c r="B215" s="192">
        <f t="shared" si="4"/>
        <v>21</v>
      </c>
      <c r="C215" s="190" t="s">
        <v>1398</v>
      </c>
      <c r="D215" s="190" t="s">
        <v>1447</v>
      </c>
      <c r="E215" s="192">
        <v>63</v>
      </c>
      <c r="F215" s="192">
        <v>12</v>
      </c>
      <c r="G215" s="190" t="s">
        <v>118</v>
      </c>
      <c r="H215" s="190">
        <v>3.5</v>
      </c>
      <c r="I215" s="192">
        <v>1</v>
      </c>
      <c r="J215" s="192">
        <v>4.5</v>
      </c>
      <c r="K215" s="192" t="s">
        <v>246</v>
      </c>
    </row>
    <row r="216" spans="2:11">
      <c r="B216" s="192">
        <f t="shared" si="4"/>
        <v>22</v>
      </c>
      <c r="C216" s="190" t="s">
        <v>1398</v>
      </c>
      <c r="D216" s="190" t="s">
        <v>1447</v>
      </c>
      <c r="E216" s="192">
        <v>63</v>
      </c>
      <c r="F216" s="192">
        <v>656</v>
      </c>
      <c r="G216" s="190" t="s">
        <v>118</v>
      </c>
      <c r="H216" s="190">
        <v>3.5</v>
      </c>
      <c r="I216" s="192">
        <v>1</v>
      </c>
      <c r="J216" s="192">
        <v>4.5</v>
      </c>
      <c r="K216" s="192" t="s">
        <v>246</v>
      </c>
    </row>
    <row r="217" spans="2:11" ht="15.75">
      <c r="B217" s="208" t="s">
        <v>1055</v>
      </c>
      <c r="C217" s="208"/>
      <c r="D217" s="208"/>
      <c r="E217" s="208"/>
      <c r="F217" s="284" t="s">
        <v>1056</v>
      </c>
      <c r="G217" s="284"/>
      <c r="H217" s="284"/>
      <c r="I217" s="482" t="s">
        <v>1464</v>
      </c>
      <c r="J217" s="483"/>
      <c r="K217" s="484"/>
    </row>
    <row r="218" spans="2:11" ht="15.75">
      <c r="B218" s="283" t="s">
        <v>1058</v>
      </c>
      <c r="C218" s="283"/>
      <c r="D218" s="283"/>
      <c r="E218" s="283"/>
      <c r="F218" s="284" t="s">
        <v>1058</v>
      </c>
      <c r="G218" s="284"/>
      <c r="H218" s="284"/>
      <c r="I218" s="284"/>
      <c r="J218" s="284" t="s">
        <v>1058</v>
      </c>
      <c r="K218" s="284"/>
    </row>
    <row r="219" spans="2:11" ht="15.75">
      <c r="B219" s="283" t="s">
        <v>1059</v>
      </c>
      <c r="C219" s="283"/>
      <c r="D219" s="283"/>
      <c r="E219" s="283"/>
      <c r="F219" s="284" t="s">
        <v>1059</v>
      </c>
      <c r="G219" s="284"/>
      <c r="H219" s="284"/>
      <c r="I219" s="284"/>
      <c r="J219" s="284" t="s">
        <v>1059</v>
      </c>
      <c r="K219" s="284"/>
    </row>
    <row r="220" spans="2:11" ht="15.75">
      <c r="B220" s="283" t="s">
        <v>1060</v>
      </c>
      <c r="C220" s="283"/>
      <c r="D220" s="283"/>
      <c r="E220" s="283"/>
      <c r="F220" s="284" t="s">
        <v>1060</v>
      </c>
      <c r="G220" s="284"/>
      <c r="H220" s="284"/>
      <c r="I220" s="284"/>
      <c r="J220" s="284" t="s">
        <v>1060</v>
      </c>
      <c r="K220" s="284"/>
    </row>
    <row r="223" spans="2:11" ht="18.75">
      <c r="B223" s="285" t="s">
        <v>1032</v>
      </c>
      <c r="C223" s="285"/>
      <c r="D223" s="285" t="s">
        <v>1033</v>
      </c>
      <c r="E223" s="285"/>
      <c r="F223" s="285"/>
      <c r="G223" s="285"/>
      <c r="H223" s="285"/>
      <c r="I223" s="285"/>
      <c r="J223" s="285"/>
      <c r="K223" s="285"/>
    </row>
    <row r="224" spans="2:11" ht="18.75">
      <c r="B224" s="285" t="s">
        <v>1034</v>
      </c>
      <c r="C224" s="285"/>
      <c r="D224" s="285" t="s">
        <v>1035</v>
      </c>
      <c r="E224" s="285"/>
      <c r="F224" s="285"/>
      <c r="G224" s="285"/>
      <c r="H224" s="285"/>
      <c r="I224" s="285"/>
      <c r="J224" s="285"/>
      <c r="K224" s="285"/>
    </row>
    <row r="225" spans="2:11" ht="18.75">
      <c r="B225" s="285" t="s">
        <v>1036</v>
      </c>
      <c r="C225" s="285"/>
      <c r="D225" s="285" t="s">
        <v>1037</v>
      </c>
      <c r="E225" s="285"/>
      <c r="F225" s="285"/>
      <c r="G225" s="285"/>
      <c r="H225" s="285"/>
      <c r="I225" s="285"/>
      <c r="J225" s="285"/>
      <c r="K225" s="285"/>
    </row>
    <row r="226" spans="2:11" ht="18.75">
      <c r="B226" s="285" t="s">
        <v>1038</v>
      </c>
      <c r="C226" s="285"/>
      <c r="D226" s="285" t="s">
        <v>1039</v>
      </c>
      <c r="E226" s="285"/>
      <c r="F226" s="285"/>
      <c r="G226" s="285"/>
      <c r="H226" s="285"/>
      <c r="I226" s="285"/>
      <c r="J226" s="285"/>
      <c r="K226" s="285"/>
    </row>
    <row r="227" spans="2:11" ht="18.75">
      <c r="B227" s="285" t="s">
        <v>1040</v>
      </c>
      <c r="C227" s="285"/>
      <c r="D227" s="285" t="s">
        <v>1041</v>
      </c>
      <c r="E227" s="285"/>
      <c r="F227" s="285"/>
      <c r="G227" s="285"/>
      <c r="H227" s="285"/>
      <c r="I227" s="285"/>
      <c r="J227" s="285"/>
      <c r="K227" s="285"/>
    </row>
    <row r="228" spans="2:11" ht="18.75">
      <c r="B228" s="285" t="s">
        <v>1042</v>
      </c>
      <c r="C228" s="285"/>
      <c r="D228" s="285" t="s">
        <v>1451</v>
      </c>
      <c r="E228" s="285"/>
      <c r="F228" s="285"/>
      <c r="G228" s="285"/>
      <c r="H228" s="285"/>
      <c r="I228" s="285"/>
      <c r="J228" s="191" t="s">
        <v>1108</v>
      </c>
      <c r="K228" s="191"/>
    </row>
    <row r="229" spans="2:11" ht="45">
      <c r="B229" s="188" t="s">
        <v>1044</v>
      </c>
      <c r="C229" s="188" t="s">
        <v>69</v>
      </c>
      <c r="D229" s="188" t="s">
        <v>70</v>
      </c>
      <c r="E229" s="188" t="s">
        <v>1045</v>
      </c>
      <c r="F229" s="188" t="s">
        <v>1046</v>
      </c>
      <c r="G229" s="188" t="s">
        <v>1047</v>
      </c>
      <c r="H229" s="188" t="s">
        <v>1048</v>
      </c>
      <c r="I229" s="132" t="s">
        <v>1049</v>
      </c>
      <c r="J229" s="133" t="s">
        <v>56</v>
      </c>
      <c r="K229" s="188" t="s">
        <v>1050</v>
      </c>
    </row>
    <row r="230" spans="2:11">
      <c r="B230">
        <v>1</v>
      </c>
      <c r="C230" s="190" t="s">
        <v>1440</v>
      </c>
      <c r="D230" s="190" t="s">
        <v>965</v>
      </c>
      <c r="E230" s="192">
        <v>63</v>
      </c>
      <c r="F230" s="192">
        <v>248</v>
      </c>
      <c r="G230" s="192">
        <v>5.5</v>
      </c>
      <c r="H230" s="192">
        <v>3.3</v>
      </c>
      <c r="I230" s="192">
        <v>1</v>
      </c>
      <c r="J230" s="192">
        <v>4.3</v>
      </c>
      <c r="K230" s="192" t="s">
        <v>1053</v>
      </c>
    </row>
    <row r="231" spans="2:11">
      <c r="B231" s="192">
        <f>1+B230</f>
        <v>2</v>
      </c>
      <c r="C231" s="190" t="s">
        <v>965</v>
      </c>
      <c r="D231" s="190" t="s">
        <v>1441</v>
      </c>
      <c r="E231" s="192">
        <v>63</v>
      </c>
      <c r="F231" s="192">
        <v>8.5</v>
      </c>
      <c r="G231" s="192">
        <v>5.5</v>
      </c>
      <c r="H231" s="192">
        <v>3.3</v>
      </c>
      <c r="I231" s="192">
        <v>1</v>
      </c>
      <c r="J231" s="192">
        <v>4.3</v>
      </c>
      <c r="K231" s="192" t="s">
        <v>1053</v>
      </c>
    </row>
    <row r="232" spans="2:11">
      <c r="B232" s="192">
        <f t="shared" ref="B232:B251" si="5">1+B231</f>
        <v>3</v>
      </c>
      <c r="C232" s="190" t="s">
        <v>1441</v>
      </c>
      <c r="D232" s="190" t="s">
        <v>1442</v>
      </c>
      <c r="E232" s="192">
        <v>63</v>
      </c>
      <c r="F232" s="192">
        <v>45.1</v>
      </c>
      <c r="G232" s="192">
        <v>5.5</v>
      </c>
      <c r="H232" s="192">
        <v>3.3</v>
      </c>
      <c r="I232" s="192">
        <v>1</v>
      </c>
      <c r="J232" s="192">
        <v>4.3</v>
      </c>
      <c r="K232" s="192" t="s">
        <v>1053</v>
      </c>
    </row>
    <row r="233" spans="2:11">
      <c r="B233" s="192">
        <f t="shared" si="5"/>
        <v>4</v>
      </c>
      <c r="C233" s="190" t="s">
        <v>1441</v>
      </c>
      <c r="D233" s="190" t="s">
        <v>1443</v>
      </c>
      <c r="E233" s="192">
        <v>63</v>
      </c>
      <c r="F233" s="192">
        <v>6.3</v>
      </c>
      <c r="G233" s="192">
        <v>5.5</v>
      </c>
      <c r="H233" s="192">
        <v>3.3</v>
      </c>
      <c r="I233" s="192">
        <v>1</v>
      </c>
      <c r="J233" s="192">
        <v>4.3</v>
      </c>
      <c r="K233" s="192" t="s">
        <v>1053</v>
      </c>
    </row>
    <row r="234" spans="2:11">
      <c r="B234" s="192">
        <f t="shared" si="5"/>
        <v>5</v>
      </c>
      <c r="C234" s="190" t="s">
        <v>1443</v>
      </c>
      <c r="D234" s="190" t="s">
        <v>1444</v>
      </c>
      <c r="E234" s="192">
        <v>63</v>
      </c>
      <c r="F234" s="192">
        <v>29.2</v>
      </c>
      <c r="G234" s="192">
        <v>5.5</v>
      </c>
      <c r="H234" s="192">
        <v>3.3</v>
      </c>
      <c r="I234" s="192">
        <v>1</v>
      </c>
      <c r="J234" s="192">
        <v>4.3</v>
      </c>
      <c r="K234" s="192" t="s">
        <v>1053</v>
      </c>
    </row>
    <row r="235" spans="2:11">
      <c r="B235" s="192">
        <f t="shared" si="5"/>
        <v>6</v>
      </c>
      <c r="C235" s="190" t="s">
        <v>1443</v>
      </c>
      <c r="D235" s="190" t="s">
        <v>1445</v>
      </c>
      <c r="E235" s="192">
        <v>63</v>
      </c>
      <c r="F235" s="192">
        <v>4.3</v>
      </c>
      <c r="G235" s="192">
        <v>5.5</v>
      </c>
      <c r="H235" s="192">
        <v>3.3</v>
      </c>
      <c r="I235" s="192">
        <v>1</v>
      </c>
      <c r="J235" s="192">
        <v>4.3</v>
      </c>
      <c r="K235" s="192" t="s">
        <v>1053</v>
      </c>
    </row>
    <row r="236" spans="2:11">
      <c r="B236" s="192">
        <f t="shared" si="5"/>
        <v>7</v>
      </c>
      <c r="C236" s="190" t="s">
        <v>1445</v>
      </c>
      <c r="D236" s="190" t="s">
        <v>1446</v>
      </c>
      <c r="E236" s="192">
        <v>63</v>
      </c>
      <c r="F236" s="192">
        <v>24.7</v>
      </c>
      <c r="G236" s="192">
        <v>5.5</v>
      </c>
      <c r="H236" s="192">
        <v>3.3</v>
      </c>
      <c r="I236" s="192">
        <v>1</v>
      </c>
      <c r="J236" s="192">
        <v>4.3</v>
      </c>
      <c r="K236" s="192" t="s">
        <v>1053</v>
      </c>
    </row>
    <row r="237" spans="2:11">
      <c r="B237" s="192">
        <f t="shared" si="5"/>
        <v>8</v>
      </c>
      <c r="C237" s="190" t="s">
        <v>1441</v>
      </c>
      <c r="D237" s="190" t="s">
        <v>456</v>
      </c>
      <c r="E237" s="192">
        <v>63</v>
      </c>
      <c r="F237" s="192">
        <v>140.30000000000001</v>
      </c>
      <c r="G237" s="192">
        <v>5.5</v>
      </c>
      <c r="H237" s="192">
        <v>3.3</v>
      </c>
      <c r="I237" s="192">
        <v>1</v>
      </c>
      <c r="J237" s="192">
        <v>4.3</v>
      </c>
      <c r="K237" s="192" t="s">
        <v>1053</v>
      </c>
    </row>
    <row r="238" spans="2:11">
      <c r="B238" s="192">
        <f t="shared" si="5"/>
        <v>9</v>
      </c>
      <c r="C238" s="190" t="s">
        <v>950</v>
      </c>
      <c r="D238" s="190" t="s">
        <v>940</v>
      </c>
      <c r="E238" s="192">
        <v>63</v>
      </c>
      <c r="F238" s="192">
        <v>58</v>
      </c>
      <c r="G238" s="192">
        <v>5.5</v>
      </c>
      <c r="H238" s="192">
        <v>3.3</v>
      </c>
      <c r="I238" s="192">
        <v>1</v>
      </c>
      <c r="J238" s="192">
        <v>4.3</v>
      </c>
      <c r="K238" s="192" t="s">
        <v>1053</v>
      </c>
    </row>
    <row r="239" spans="2:11">
      <c r="B239" s="192">
        <f t="shared" si="5"/>
        <v>10</v>
      </c>
      <c r="C239" s="190" t="s">
        <v>950</v>
      </c>
      <c r="D239" s="190" t="s">
        <v>899</v>
      </c>
      <c r="E239" s="192">
        <v>63</v>
      </c>
      <c r="F239" s="192">
        <v>573.5</v>
      </c>
      <c r="G239" s="192">
        <v>5.5</v>
      </c>
      <c r="H239" s="192">
        <v>3.3</v>
      </c>
      <c r="I239" s="192">
        <v>1</v>
      </c>
      <c r="J239" s="192">
        <v>4.3</v>
      </c>
      <c r="K239" s="192" t="s">
        <v>1053</v>
      </c>
    </row>
    <row r="240" spans="2:11">
      <c r="B240" s="192">
        <f t="shared" si="5"/>
        <v>11</v>
      </c>
      <c r="C240" s="190" t="s">
        <v>950</v>
      </c>
      <c r="D240" s="190" t="s">
        <v>938</v>
      </c>
      <c r="E240" s="192">
        <v>63</v>
      </c>
      <c r="F240" s="192">
        <v>469.1</v>
      </c>
      <c r="G240" s="192">
        <v>5.5</v>
      </c>
      <c r="H240" s="192">
        <v>3.3</v>
      </c>
      <c r="I240" s="192">
        <v>1</v>
      </c>
      <c r="J240" s="192">
        <v>4.3</v>
      </c>
      <c r="K240" s="192" t="s">
        <v>1053</v>
      </c>
    </row>
    <row r="241" spans="2:11">
      <c r="B241" s="192">
        <f t="shared" si="5"/>
        <v>12</v>
      </c>
      <c r="C241" s="190" t="s">
        <v>938</v>
      </c>
      <c r="D241" s="190" t="s">
        <v>910</v>
      </c>
      <c r="E241" s="192">
        <v>63</v>
      </c>
      <c r="F241" s="192">
        <v>107</v>
      </c>
      <c r="G241" s="192">
        <v>5.5</v>
      </c>
      <c r="H241" s="192">
        <v>3.3</v>
      </c>
      <c r="I241" s="192">
        <v>1</v>
      </c>
      <c r="J241" s="192">
        <v>4.3</v>
      </c>
      <c r="K241" s="192" t="s">
        <v>1053</v>
      </c>
    </row>
    <row r="242" spans="2:11">
      <c r="B242" s="192">
        <f t="shared" si="5"/>
        <v>13</v>
      </c>
      <c r="C242" s="190" t="s">
        <v>938</v>
      </c>
      <c r="D242" s="190" t="s">
        <v>931</v>
      </c>
      <c r="E242" s="192">
        <v>63</v>
      </c>
      <c r="F242" s="192">
        <v>116</v>
      </c>
      <c r="G242" s="192">
        <v>5.5</v>
      </c>
      <c r="H242" s="192">
        <v>3.3</v>
      </c>
      <c r="I242" s="192">
        <v>1</v>
      </c>
      <c r="J242" s="192">
        <v>4.3</v>
      </c>
      <c r="K242" s="192" t="s">
        <v>1053</v>
      </c>
    </row>
    <row r="243" spans="2:11">
      <c r="B243" s="192">
        <f t="shared" si="5"/>
        <v>14</v>
      </c>
      <c r="C243" s="190" t="s">
        <v>931</v>
      </c>
      <c r="D243" s="190" t="s">
        <v>951</v>
      </c>
      <c r="E243" s="192">
        <v>63</v>
      </c>
      <c r="F243" s="192">
        <v>176.6</v>
      </c>
      <c r="G243" s="192">
        <v>5.5</v>
      </c>
      <c r="H243" s="192">
        <v>3.3</v>
      </c>
      <c r="I243" s="192">
        <v>1</v>
      </c>
      <c r="J243" s="192">
        <v>4.3</v>
      </c>
      <c r="K243" s="192" t="s">
        <v>1053</v>
      </c>
    </row>
    <row r="244" spans="2:11">
      <c r="B244" s="192">
        <f t="shared" si="5"/>
        <v>15</v>
      </c>
      <c r="C244" s="190" t="s">
        <v>931</v>
      </c>
      <c r="D244" s="190" t="s">
        <v>943</v>
      </c>
      <c r="E244" s="192">
        <v>63</v>
      </c>
      <c r="F244" s="192">
        <v>183.1</v>
      </c>
      <c r="G244" s="192">
        <v>5.5</v>
      </c>
      <c r="H244" s="192">
        <v>3.3</v>
      </c>
      <c r="I244" s="192">
        <v>1</v>
      </c>
      <c r="J244" s="192">
        <v>4.3</v>
      </c>
      <c r="K244" s="192" t="s">
        <v>1053</v>
      </c>
    </row>
    <row r="245" spans="2:11">
      <c r="B245" s="192">
        <f t="shared" si="5"/>
        <v>16</v>
      </c>
      <c r="C245" s="190" t="s">
        <v>943</v>
      </c>
      <c r="D245" s="190" t="s">
        <v>451</v>
      </c>
      <c r="E245" s="192">
        <v>63</v>
      </c>
      <c r="F245" s="192">
        <v>3</v>
      </c>
      <c r="G245" s="192">
        <v>5.5</v>
      </c>
      <c r="H245" s="192">
        <v>3.3</v>
      </c>
      <c r="I245" s="192">
        <v>1</v>
      </c>
      <c r="J245" s="192">
        <v>4.3</v>
      </c>
      <c r="K245" s="192" t="s">
        <v>1053</v>
      </c>
    </row>
    <row r="246" spans="2:11">
      <c r="B246" s="192">
        <f t="shared" si="5"/>
        <v>17</v>
      </c>
      <c r="C246" s="190" t="s">
        <v>943</v>
      </c>
      <c r="D246" s="190" t="s">
        <v>451</v>
      </c>
      <c r="E246" s="192">
        <v>63</v>
      </c>
      <c r="F246" s="192">
        <v>247.4</v>
      </c>
      <c r="G246" s="192">
        <v>5.5</v>
      </c>
      <c r="H246" s="192">
        <v>3.3</v>
      </c>
      <c r="I246" s="192">
        <v>1</v>
      </c>
      <c r="J246" s="192">
        <v>4.3</v>
      </c>
      <c r="K246" s="192" t="s">
        <v>1053</v>
      </c>
    </row>
    <row r="247" spans="2:11">
      <c r="B247" s="192">
        <f t="shared" si="5"/>
        <v>18</v>
      </c>
      <c r="C247" s="190" t="s">
        <v>1398</v>
      </c>
      <c r="D247" s="190" t="s">
        <v>1447</v>
      </c>
      <c r="E247" s="192">
        <v>63</v>
      </c>
      <c r="F247" s="192">
        <v>3</v>
      </c>
      <c r="G247" s="192">
        <v>5.5</v>
      </c>
      <c r="H247" s="192">
        <v>3.3</v>
      </c>
      <c r="I247" s="192">
        <v>1</v>
      </c>
      <c r="J247" s="192">
        <v>4.3</v>
      </c>
      <c r="K247" s="192" t="s">
        <v>1053</v>
      </c>
    </row>
    <row r="248" spans="2:11">
      <c r="B248" s="192">
        <f t="shared" si="5"/>
        <v>19</v>
      </c>
      <c r="C248" s="190" t="s">
        <v>1398</v>
      </c>
      <c r="D248" s="190" t="s">
        <v>1447</v>
      </c>
      <c r="E248" s="192">
        <v>63</v>
      </c>
      <c r="F248" s="192">
        <v>170.1</v>
      </c>
      <c r="G248" s="192">
        <v>5.5</v>
      </c>
      <c r="H248" s="192">
        <v>3.3</v>
      </c>
      <c r="I248" s="192">
        <v>1</v>
      </c>
      <c r="J248" s="192">
        <v>4.3</v>
      </c>
      <c r="K248" s="192" t="s">
        <v>1053</v>
      </c>
    </row>
    <row r="249" spans="2:11">
      <c r="B249" s="192">
        <f t="shared" si="5"/>
        <v>20</v>
      </c>
      <c r="C249" s="190" t="s">
        <v>1398</v>
      </c>
      <c r="D249" s="190" t="s">
        <v>1447</v>
      </c>
      <c r="E249" s="192">
        <v>63</v>
      </c>
      <c r="F249" s="192">
        <v>12</v>
      </c>
      <c r="G249" s="192">
        <v>5.5</v>
      </c>
      <c r="H249" s="192">
        <v>3.3</v>
      </c>
      <c r="I249" s="192">
        <v>1</v>
      </c>
      <c r="J249" s="192">
        <v>4.3</v>
      </c>
      <c r="K249" s="192" t="s">
        <v>1053</v>
      </c>
    </row>
    <row r="250" spans="2:11">
      <c r="B250" s="192">
        <f t="shared" si="5"/>
        <v>21</v>
      </c>
      <c r="C250" s="190" t="s">
        <v>1398</v>
      </c>
      <c r="D250" s="190" t="s">
        <v>1447</v>
      </c>
      <c r="E250" s="192">
        <v>63</v>
      </c>
      <c r="F250" s="192">
        <v>12</v>
      </c>
      <c r="G250" s="192">
        <v>5.5</v>
      </c>
      <c r="H250" s="192">
        <v>3.3</v>
      </c>
      <c r="I250" s="192">
        <v>1</v>
      </c>
      <c r="J250" s="192">
        <v>4.3</v>
      </c>
      <c r="K250" s="192" t="s">
        <v>1053</v>
      </c>
    </row>
    <row r="251" spans="2:11">
      <c r="B251" s="192">
        <f t="shared" si="5"/>
        <v>22</v>
      </c>
      <c r="C251" s="190" t="s">
        <v>1398</v>
      </c>
      <c r="D251" s="190" t="s">
        <v>1447</v>
      </c>
      <c r="E251" s="192">
        <v>63</v>
      </c>
      <c r="F251" s="192">
        <v>656</v>
      </c>
      <c r="G251" s="192">
        <v>5.5</v>
      </c>
      <c r="H251" s="192">
        <v>3.3</v>
      </c>
      <c r="I251" s="192">
        <v>1</v>
      </c>
      <c r="J251" s="192">
        <v>4.3</v>
      </c>
      <c r="K251" s="192" t="s">
        <v>1053</v>
      </c>
    </row>
    <row r="252" spans="2:11" ht="15.75">
      <c r="B252" s="208" t="s">
        <v>1055</v>
      </c>
      <c r="C252" s="208"/>
      <c r="D252" s="208"/>
      <c r="E252" s="208"/>
      <c r="F252" s="284" t="s">
        <v>1056</v>
      </c>
      <c r="G252" s="284"/>
      <c r="H252" s="284"/>
      <c r="I252" s="482" t="s">
        <v>1464</v>
      </c>
      <c r="J252" s="483"/>
      <c r="K252" s="484"/>
    </row>
    <row r="253" spans="2:11" ht="15.75">
      <c r="B253" s="283" t="s">
        <v>1058</v>
      </c>
      <c r="C253" s="283"/>
      <c r="D253" s="283"/>
      <c r="E253" s="283"/>
      <c r="F253" s="284" t="s">
        <v>1058</v>
      </c>
      <c r="G253" s="284"/>
      <c r="H253" s="284"/>
      <c r="I253" s="284"/>
      <c r="J253" s="284" t="s">
        <v>1058</v>
      </c>
      <c r="K253" s="284"/>
    </row>
    <row r="254" spans="2:11" ht="15.75">
      <c r="B254" s="283" t="s">
        <v>1059</v>
      </c>
      <c r="C254" s="283"/>
      <c r="D254" s="283"/>
      <c r="E254" s="283"/>
      <c r="F254" s="284" t="s">
        <v>1059</v>
      </c>
      <c r="G254" s="284"/>
      <c r="H254" s="284"/>
      <c r="I254" s="284"/>
      <c r="J254" s="284" t="s">
        <v>1059</v>
      </c>
      <c r="K254" s="284"/>
    </row>
    <row r="255" spans="2:11" ht="15.75">
      <c r="B255" s="283" t="s">
        <v>1060</v>
      </c>
      <c r="C255" s="283"/>
      <c r="D255" s="283"/>
      <c r="E255" s="283"/>
      <c r="F255" s="284" t="s">
        <v>1060</v>
      </c>
      <c r="G255" s="284"/>
      <c r="H255" s="284"/>
      <c r="I255" s="284"/>
      <c r="J255" s="284" t="s">
        <v>1060</v>
      </c>
      <c r="K255" s="284"/>
    </row>
  </sheetData>
  <mergeCells count="138">
    <mergeCell ref="B2:C2"/>
    <mergeCell ref="D2:K2"/>
    <mergeCell ref="B3:C3"/>
    <mergeCell ref="D3:K3"/>
    <mergeCell ref="B4:C4"/>
    <mergeCell ref="D4:K4"/>
    <mergeCell ref="B39:E39"/>
    <mergeCell ref="F39:I39"/>
    <mergeCell ref="J39:K39"/>
    <mergeCell ref="B5:C5"/>
    <mergeCell ref="D5:K5"/>
    <mergeCell ref="B6:C6"/>
    <mergeCell ref="D6:K6"/>
    <mergeCell ref="B7:C7"/>
    <mergeCell ref="D7:I7"/>
    <mergeCell ref="F36:H36"/>
    <mergeCell ref="B37:E37"/>
    <mergeCell ref="F37:I37"/>
    <mergeCell ref="J37:K37"/>
    <mergeCell ref="B38:E38"/>
    <mergeCell ref="F38:I38"/>
    <mergeCell ref="J38:K38"/>
    <mergeCell ref="I36:K36"/>
    <mergeCell ref="B88:E88"/>
    <mergeCell ref="F88:I88"/>
    <mergeCell ref="B44:C44"/>
    <mergeCell ref="D44:K44"/>
    <mergeCell ref="B45:C45"/>
    <mergeCell ref="D45:K45"/>
    <mergeCell ref="B46:C46"/>
    <mergeCell ref="D46:K46"/>
    <mergeCell ref="B42:C42"/>
    <mergeCell ref="D42:K42"/>
    <mergeCell ref="B43:C43"/>
    <mergeCell ref="D43:K43"/>
    <mergeCell ref="B47:C47"/>
    <mergeCell ref="D47:I47"/>
    <mergeCell ref="F85:H85"/>
    <mergeCell ref="B86:E86"/>
    <mergeCell ref="F86:I86"/>
    <mergeCell ref="J86:K86"/>
    <mergeCell ref="B87:E87"/>
    <mergeCell ref="F87:I87"/>
    <mergeCell ref="J87:K87"/>
    <mergeCell ref="J88:K88"/>
    <mergeCell ref="I85:K85"/>
    <mergeCell ref="B93:C93"/>
    <mergeCell ref="D93:K93"/>
    <mergeCell ref="B94:C94"/>
    <mergeCell ref="D94:K94"/>
    <mergeCell ref="B95:C95"/>
    <mergeCell ref="D95:K95"/>
    <mergeCell ref="B91:C91"/>
    <mergeCell ref="D91:K91"/>
    <mergeCell ref="B92:C92"/>
    <mergeCell ref="D92:K92"/>
    <mergeCell ref="D149:K149"/>
    <mergeCell ref="B150:C150"/>
    <mergeCell ref="D150:K150"/>
    <mergeCell ref="B146:C146"/>
    <mergeCell ref="D146:K146"/>
    <mergeCell ref="B147:C147"/>
    <mergeCell ref="D147:K147"/>
    <mergeCell ref="B96:C96"/>
    <mergeCell ref="D96:I96"/>
    <mergeCell ref="F141:H141"/>
    <mergeCell ref="B142:E142"/>
    <mergeCell ref="F142:I142"/>
    <mergeCell ref="J142:K142"/>
    <mergeCell ref="B143:E143"/>
    <mergeCell ref="F143:I143"/>
    <mergeCell ref="J143:K143"/>
    <mergeCell ref="B144:E144"/>
    <mergeCell ref="F144:I144"/>
    <mergeCell ref="J144:K144"/>
    <mergeCell ref="I141:K141"/>
    <mergeCell ref="B148:C148"/>
    <mergeCell ref="D148:K148"/>
    <mergeCell ref="B149:C149"/>
    <mergeCell ref="D223:K223"/>
    <mergeCell ref="B224:C224"/>
    <mergeCell ref="D224:K224"/>
    <mergeCell ref="B220:E220"/>
    <mergeCell ref="F220:I220"/>
    <mergeCell ref="J220:K220"/>
    <mergeCell ref="B193:C193"/>
    <mergeCell ref="D193:I193"/>
    <mergeCell ref="B219:E219"/>
    <mergeCell ref="F219:I219"/>
    <mergeCell ref="J219:K219"/>
    <mergeCell ref="D192:K192"/>
    <mergeCell ref="B188:C188"/>
    <mergeCell ref="D188:K188"/>
    <mergeCell ref="B189:C189"/>
    <mergeCell ref="B255:E255"/>
    <mergeCell ref="F255:I255"/>
    <mergeCell ref="J255:K255"/>
    <mergeCell ref="B225:C225"/>
    <mergeCell ref="D225:K225"/>
    <mergeCell ref="B226:C226"/>
    <mergeCell ref="D226:K226"/>
    <mergeCell ref="B227:C227"/>
    <mergeCell ref="D227:K227"/>
    <mergeCell ref="B228:C228"/>
    <mergeCell ref="D228:I228"/>
    <mergeCell ref="F252:H252"/>
    <mergeCell ref="I252:K252"/>
    <mergeCell ref="B253:E253"/>
    <mergeCell ref="F253:I253"/>
    <mergeCell ref="J253:K253"/>
    <mergeCell ref="B254:E254"/>
    <mergeCell ref="F254:I254"/>
    <mergeCell ref="J254:K254"/>
    <mergeCell ref="B223:C223"/>
    <mergeCell ref="J185:K185"/>
    <mergeCell ref="I182:K182"/>
    <mergeCell ref="F217:H217"/>
    <mergeCell ref="I217:K217"/>
    <mergeCell ref="B218:E218"/>
    <mergeCell ref="F218:I218"/>
    <mergeCell ref="J218:K218"/>
    <mergeCell ref="D189:K189"/>
    <mergeCell ref="B151:C151"/>
    <mergeCell ref="D151:I151"/>
    <mergeCell ref="F182:H182"/>
    <mergeCell ref="B183:E183"/>
    <mergeCell ref="F183:I183"/>
    <mergeCell ref="J183:K183"/>
    <mergeCell ref="B184:E184"/>
    <mergeCell ref="F184:I184"/>
    <mergeCell ref="J184:K184"/>
    <mergeCell ref="B185:E185"/>
    <mergeCell ref="F185:I185"/>
    <mergeCell ref="B190:C190"/>
    <mergeCell ref="D190:K190"/>
    <mergeCell ref="B191:C191"/>
    <mergeCell ref="D191:K191"/>
    <mergeCell ref="B192:C19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4"/>
  <sheetViews>
    <sheetView topLeftCell="A139" workbookViewId="0">
      <selection activeCell="F160" sqref="F160:J160"/>
    </sheetView>
  </sheetViews>
  <sheetFormatPr defaultRowHeight="15"/>
  <cols>
    <col min="1" max="1" width="11.5703125" customWidth="1"/>
    <col min="3" max="3" width="16.42578125" customWidth="1"/>
    <col min="4" max="4" width="14" customWidth="1"/>
    <col min="5" max="5" width="14.5703125" customWidth="1"/>
    <col min="6" max="7" width="13.7109375" customWidth="1"/>
    <col min="8" max="8" width="15.140625" customWidth="1"/>
    <col min="9" max="9" width="18.85546875" customWidth="1"/>
    <col min="10" max="11" width="23.85546875" customWidth="1"/>
  </cols>
  <sheetData>
    <row r="2" spans="1:11" ht="18.75">
      <c r="A2" s="285" t="s">
        <v>1032</v>
      </c>
      <c r="B2" s="285"/>
      <c r="C2" s="285" t="s">
        <v>1033</v>
      </c>
      <c r="D2" s="285"/>
      <c r="E2" s="285"/>
      <c r="F2" s="285"/>
      <c r="G2" s="285"/>
      <c r="H2" s="285"/>
      <c r="I2" s="285"/>
      <c r="J2" s="285"/>
      <c r="K2" s="196"/>
    </row>
    <row r="3" spans="1:11" ht="18.75">
      <c r="A3" s="285" t="s">
        <v>1034</v>
      </c>
      <c r="B3" s="285"/>
      <c r="C3" s="285" t="s">
        <v>1035</v>
      </c>
      <c r="D3" s="285"/>
      <c r="E3" s="285"/>
      <c r="F3" s="285"/>
      <c r="G3" s="285"/>
      <c r="H3" s="285"/>
      <c r="I3" s="285"/>
      <c r="J3" s="285"/>
      <c r="K3" s="196"/>
    </row>
    <row r="4" spans="1:11" ht="18.75">
      <c r="A4" s="285" t="s">
        <v>1036</v>
      </c>
      <c r="B4" s="285"/>
      <c r="C4" s="285" t="s">
        <v>1037</v>
      </c>
      <c r="D4" s="285"/>
      <c r="E4" s="285"/>
      <c r="F4" s="285"/>
      <c r="G4" s="285"/>
      <c r="H4" s="285"/>
      <c r="I4" s="285"/>
      <c r="J4" s="285"/>
      <c r="K4" s="196"/>
    </row>
    <row r="5" spans="1:11" ht="18.75">
      <c r="A5" s="285" t="s">
        <v>1038</v>
      </c>
      <c r="B5" s="285"/>
      <c r="C5" s="285" t="s">
        <v>1039</v>
      </c>
      <c r="D5" s="285"/>
      <c r="E5" s="285"/>
      <c r="F5" s="285"/>
      <c r="G5" s="285"/>
      <c r="H5" s="285"/>
      <c r="I5" s="285"/>
      <c r="J5" s="285"/>
      <c r="K5" s="196"/>
    </row>
    <row r="6" spans="1:11" ht="18.75">
      <c r="A6" s="285" t="s">
        <v>1040</v>
      </c>
      <c r="B6" s="285"/>
      <c r="C6" s="285" t="s">
        <v>1041</v>
      </c>
      <c r="D6" s="285"/>
      <c r="E6" s="285"/>
      <c r="F6" s="285"/>
      <c r="G6" s="285"/>
      <c r="H6" s="285"/>
      <c r="I6" s="285"/>
      <c r="J6" s="285"/>
      <c r="K6" s="196"/>
    </row>
    <row r="7" spans="1:11" ht="18.75">
      <c r="A7" s="285" t="s">
        <v>1042</v>
      </c>
      <c r="B7" s="285"/>
      <c r="C7" s="285" t="s">
        <v>1465</v>
      </c>
      <c r="D7" s="285"/>
      <c r="E7" s="285"/>
      <c r="F7" s="285"/>
      <c r="G7" s="285"/>
      <c r="H7" s="285"/>
      <c r="I7" s="207" t="s">
        <v>1108</v>
      </c>
      <c r="J7" s="207"/>
      <c r="K7" s="196"/>
    </row>
    <row r="8" spans="1:11" ht="45">
      <c r="A8" s="203" t="s">
        <v>1044</v>
      </c>
      <c r="B8" s="203" t="s">
        <v>69</v>
      </c>
      <c r="C8" s="203" t="s">
        <v>70</v>
      </c>
      <c r="D8" s="203" t="s">
        <v>1045</v>
      </c>
      <c r="E8" s="203" t="s">
        <v>1046</v>
      </c>
      <c r="F8" s="203" t="s">
        <v>1047</v>
      </c>
      <c r="G8" s="203" t="s">
        <v>1048</v>
      </c>
      <c r="H8" s="132" t="s">
        <v>1049</v>
      </c>
      <c r="I8" s="133" t="s">
        <v>56</v>
      </c>
      <c r="J8" s="203" t="s">
        <v>1050</v>
      </c>
      <c r="K8" s="197"/>
    </row>
    <row r="9" spans="1:11" ht="15.75">
      <c r="A9" s="204">
        <v>1</v>
      </c>
      <c r="B9" s="193" t="s">
        <v>187</v>
      </c>
      <c r="C9" s="193" t="s">
        <v>177</v>
      </c>
      <c r="D9" s="193">
        <v>160</v>
      </c>
      <c r="E9" s="193">
        <v>53.2</v>
      </c>
      <c r="F9" s="206">
        <v>6</v>
      </c>
      <c r="G9" s="206">
        <v>3</v>
      </c>
      <c r="H9" s="206">
        <v>1</v>
      </c>
      <c r="I9" s="206">
        <v>4</v>
      </c>
      <c r="J9" s="206" t="s">
        <v>1053</v>
      </c>
    </row>
    <row r="10" spans="1:11" ht="15.75">
      <c r="A10" s="204">
        <f>1+A9</f>
        <v>2</v>
      </c>
      <c r="B10" s="193" t="s">
        <v>177</v>
      </c>
      <c r="C10" s="193" t="s">
        <v>176</v>
      </c>
      <c r="D10" s="193">
        <v>160</v>
      </c>
      <c r="E10" s="193">
        <v>71.599999999999994</v>
      </c>
      <c r="F10" s="206">
        <v>6</v>
      </c>
      <c r="G10" s="206">
        <v>3</v>
      </c>
      <c r="H10" s="206">
        <v>1</v>
      </c>
      <c r="I10" s="206">
        <v>4</v>
      </c>
      <c r="J10" s="206" t="s">
        <v>1053</v>
      </c>
    </row>
    <row r="11" spans="1:11" ht="15.75">
      <c r="A11" s="204">
        <f t="shared" ref="A11:A46" si="0">1+A10</f>
        <v>3</v>
      </c>
      <c r="B11" s="193" t="s">
        <v>176</v>
      </c>
      <c r="C11" s="193" t="s">
        <v>1107</v>
      </c>
      <c r="D11" s="193">
        <v>160</v>
      </c>
      <c r="E11" s="193">
        <v>37.700000000000003</v>
      </c>
      <c r="F11" s="206">
        <v>6</v>
      </c>
      <c r="G11" s="206">
        <v>3</v>
      </c>
      <c r="H11" s="206">
        <v>1</v>
      </c>
      <c r="I11" s="206">
        <v>4</v>
      </c>
      <c r="J11" s="206" t="s">
        <v>1053</v>
      </c>
    </row>
    <row r="12" spans="1:11" ht="15.75">
      <c r="A12" s="204">
        <f t="shared" si="0"/>
        <v>4</v>
      </c>
      <c r="B12" s="193" t="s">
        <v>176</v>
      </c>
      <c r="C12" s="193" t="s">
        <v>1458</v>
      </c>
      <c r="D12" s="193">
        <v>160</v>
      </c>
      <c r="E12" s="193">
        <v>23</v>
      </c>
      <c r="F12" s="206">
        <v>6</v>
      </c>
      <c r="G12" s="206">
        <v>3</v>
      </c>
      <c r="H12" s="206">
        <v>1</v>
      </c>
      <c r="I12" s="206">
        <v>4</v>
      </c>
      <c r="J12" s="206" t="s">
        <v>1053</v>
      </c>
    </row>
    <row r="13" spans="1:11" ht="15.75">
      <c r="A13" s="204">
        <f t="shared" si="0"/>
        <v>5</v>
      </c>
      <c r="B13" s="193" t="s">
        <v>1107</v>
      </c>
      <c r="C13" s="193" t="s">
        <v>873</v>
      </c>
      <c r="D13" s="193">
        <v>160</v>
      </c>
      <c r="E13" s="193">
        <v>49</v>
      </c>
      <c r="F13" s="206">
        <v>6</v>
      </c>
      <c r="G13" s="206">
        <v>3</v>
      </c>
      <c r="H13" s="206">
        <v>1</v>
      </c>
      <c r="I13" s="206">
        <v>4</v>
      </c>
      <c r="J13" s="206" t="s">
        <v>1053</v>
      </c>
    </row>
    <row r="14" spans="1:11" ht="15.75">
      <c r="A14" s="204">
        <f t="shared" si="0"/>
        <v>6</v>
      </c>
      <c r="B14" s="193" t="s">
        <v>193</v>
      </c>
      <c r="C14" s="193" t="s">
        <v>199</v>
      </c>
      <c r="D14" s="193">
        <v>160</v>
      </c>
      <c r="E14" s="193">
        <v>60</v>
      </c>
      <c r="F14" s="206">
        <v>6</v>
      </c>
      <c r="G14" s="206">
        <v>3</v>
      </c>
      <c r="H14" s="206">
        <v>1</v>
      </c>
      <c r="I14" s="206">
        <v>4</v>
      </c>
      <c r="J14" s="206" t="s">
        <v>1053</v>
      </c>
    </row>
    <row r="15" spans="1:11" ht="15.75">
      <c r="A15" s="204">
        <f t="shared" si="0"/>
        <v>7</v>
      </c>
      <c r="B15" s="193" t="s">
        <v>844</v>
      </c>
      <c r="C15" s="193" t="s">
        <v>855</v>
      </c>
      <c r="D15" s="193">
        <v>63</v>
      </c>
      <c r="E15" s="193">
        <v>37.4</v>
      </c>
      <c r="F15" s="206">
        <v>6</v>
      </c>
      <c r="G15" s="206">
        <v>3</v>
      </c>
      <c r="H15" s="206">
        <v>1</v>
      </c>
      <c r="I15" s="206">
        <v>4</v>
      </c>
      <c r="J15" s="206" t="s">
        <v>1053</v>
      </c>
    </row>
    <row r="16" spans="1:11" ht="15.75">
      <c r="A16" s="204">
        <f t="shared" si="0"/>
        <v>8</v>
      </c>
      <c r="B16" s="193" t="s">
        <v>235</v>
      </c>
      <c r="C16" s="193" t="s">
        <v>197</v>
      </c>
      <c r="D16" s="193">
        <v>63</v>
      </c>
      <c r="E16" s="193">
        <v>38.700000000000003</v>
      </c>
      <c r="F16" s="206">
        <v>6</v>
      </c>
      <c r="G16" s="206">
        <v>3</v>
      </c>
      <c r="H16" s="206">
        <v>1</v>
      </c>
      <c r="I16" s="206">
        <v>4</v>
      </c>
      <c r="J16" s="206" t="s">
        <v>1053</v>
      </c>
    </row>
    <row r="17" spans="1:10" ht="15.75">
      <c r="A17" s="204">
        <f t="shared" si="0"/>
        <v>9</v>
      </c>
      <c r="B17" s="193" t="s">
        <v>235</v>
      </c>
      <c r="C17" s="193" t="s">
        <v>198</v>
      </c>
      <c r="D17" s="193">
        <v>63</v>
      </c>
      <c r="E17" s="193">
        <v>17</v>
      </c>
      <c r="F17" s="206">
        <v>6</v>
      </c>
      <c r="G17" s="206">
        <v>3</v>
      </c>
      <c r="H17" s="206">
        <v>1</v>
      </c>
      <c r="I17" s="206">
        <v>4</v>
      </c>
      <c r="J17" s="206" t="s">
        <v>1053</v>
      </c>
    </row>
    <row r="18" spans="1:10" ht="15.75">
      <c r="A18" s="204">
        <f t="shared" si="0"/>
        <v>10</v>
      </c>
      <c r="B18" s="193" t="s">
        <v>198</v>
      </c>
      <c r="C18" s="193" t="s">
        <v>466</v>
      </c>
      <c r="D18" s="193">
        <v>63</v>
      </c>
      <c r="E18" s="193">
        <v>127.3</v>
      </c>
      <c r="F18" s="206">
        <v>6</v>
      </c>
      <c r="G18" s="206">
        <v>3</v>
      </c>
      <c r="H18" s="206">
        <v>1</v>
      </c>
      <c r="I18" s="206">
        <v>4</v>
      </c>
      <c r="J18" s="206" t="s">
        <v>1053</v>
      </c>
    </row>
    <row r="19" spans="1:10" ht="15.75">
      <c r="A19" s="204">
        <f t="shared" si="0"/>
        <v>11</v>
      </c>
      <c r="B19" s="193" t="s">
        <v>466</v>
      </c>
      <c r="C19" s="193" t="s">
        <v>231</v>
      </c>
      <c r="D19" s="193">
        <v>63</v>
      </c>
      <c r="E19" s="193">
        <v>71.2</v>
      </c>
      <c r="F19" s="206">
        <v>6</v>
      </c>
      <c r="G19" s="206">
        <v>3</v>
      </c>
      <c r="H19" s="206">
        <v>1</v>
      </c>
      <c r="I19" s="206">
        <v>4</v>
      </c>
      <c r="J19" s="206" t="s">
        <v>1053</v>
      </c>
    </row>
    <row r="20" spans="1:10" ht="15.75">
      <c r="A20" s="204">
        <f t="shared" si="0"/>
        <v>12</v>
      </c>
      <c r="B20" s="193" t="s">
        <v>198</v>
      </c>
      <c r="C20" s="193" t="s">
        <v>1078</v>
      </c>
      <c r="D20" s="193">
        <v>63</v>
      </c>
      <c r="E20" s="193">
        <v>60.5</v>
      </c>
      <c r="F20" s="206">
        <v>6</v>
      </c>
      <c r="G20" s="206">
        <v>3</v>
      </c>
      <c r="H20" s="206">
        <v>1</v>
      </c>
      <c r="I20" s="206">
        <v>4</v>
      </c>
      <c r="J20" s="206" t="s">
        <v>1053</v>
      </c>
    </row>
    <row r="21" spans="1:10" ht="15.75">
      <c r="A21" s="204">
        <f t="shared" si="0"/>
        <v>13</v>
      </c>
      <c r="B21" s="193" t="s">
        <v>235</v>
      </c>
      <c r="C21" s="193" t="s">
        <v>463</v>
      </c>
      <c r="D21" s="193">
        <v>63</v>
      </c>
      <c r="E21" s="193">
        <v>95.1</v>
      </c>
      <c r="F21" s="206">
        <v>6</v>
      </c>
      <c r="G21" s="206">
        <v>3</v>
      </c>
      <c r="H21" s="206">
        <v>1</v>
      </c>
      <c r="I21" s="206">
        <v>4</v>
      </c>
      <c r="J21" s="206" t="s">
        <v>1053</v>
      </c>
    </row>
    <row r="22" spans="1:10" ht="15.75">
      <c r="A22" s="204">
        <f t="shared" si="0"/>
        <v>14</v>
      </c>
      <c r="B22" s="193" t="s">
        <v>235</v>
      </c>
      <c r="C22" s="193" t="s">
        <v>463</v>
      </c>
      <c r="D22" s="193">
        <v>63</v>
      </c>
      <c r="E22" s="193">
        <v>1.5</v>
      </c>
      <c r="F22" s="206">
        <v>6</v>
      </c>
      <c r="G22" s="206">
        <v>3</v>
      </c>
      <c r="H22" s="206">
        <v>1</v>
      </c>
      <c r="I22" s="206">
        <v>4</v>
      </c>
      <c r="J22" s="206" t="s">
        <v>1053</v>
      </c>
    </row>
    <row r="23" spans="1:10" ht="15.75">
      <c r="A23" s="204">
        <f t="shared" si="0"/>
        <v>15</v>
      </c>
      <c r="B23" s="193" t="s">
        <v>463</v>
      </c>
      <c r="C23" s="193" t="s">
        <v>200</v>
      </c>
      <c r="D23" s="193">
        <v>63</v>
      </c>
      <c r="E23" s="193">
        <v>110</v>
      </c>
      <c r="F23" s="206">
        <v>6</v>
      </c>
      <c r="G23" s="206">
        <v>3</v>
      </c>
      <c r="H23" s="206">
        <v>1</v>
      </c>
      <c r="I23" s="206">
        <v>4</v>
      </c>
      <c r="J23" s="206" t="s">
        <v>1053</v>
      </c>
    </row>
    <row r="24" spans="1:10" ht="15.75">
      <c r="A24" s="204">
        <f t="shared" si="0"/>
        <v>16</v>
      </c>
      <c r="B24" s="193" t="s">
        <v>463</v>
      </c>
      <c r="C24" s="193" t="s">
        <v>231</v>
      </c>
      <c r="D24" s="193">
        <v>63</v>
      </c>
      <c r="E24" s="193">
        <v>59.1</v>
      </c>
      <c r="F24" s="206">
        <v>6</v>
      </c>
      <c r="G24" s="206">
        <v>3</v>
      </c>
      <c r="H24" s="206">
        <v>1</v>
      </c>
      <c r="I24" s="206">
        <v>4</v>
      </c>
      <c r="J24" s="206" t="s">
        <v>1053</v>
      </c>
    </row>
    <row r="25" spans="1:10" ht="15.75">
      <c r="A25" s="204">
        <f t="shared" si="0"/>
        <v>17</v>
      </c>
      <c r="B25" s="193" t="s">
        <v>231</v>
      </c>
      <c r="C25" s="193" t="s">
        <v>860</v>
      </c>
      <c r="D25" s="193">
        <v>63</v>
      </c>
      <c r="E25" s="193">
        <v>72.2</v>
      </c>
      <c r="F25" s="206">
        <v>6</v>
      </c>
      <c r="G25" s="206">
        <v>3</v>
      </c>
      <c r="H25" s="206">
        <v>1</v>
      </c>
      <c r="I25" s="206">
        <v>4</v>
      </c>
      <c r="J25" s="206" t="s">
        <v>1053</v>
      </c>
    </row>
    <row r="26" spans="1:10" ht="15.75">
      <c r="A26" s="204">
        <f t="shared" si="0"/>
        <v>18</v>
      </c>
      <c r="B26" s="193" t="s">
        <v>860</v>
      </c>
      <c r="C26" s="193" t="s">
        <v>870</v>
      </c>
      <c r="D26" s="193">
        <v>63</v>
      </c>
      <c r="E26" s="193">
        <v>25.1</v>
      </c>
      <c r="F26" s="206">
        <v>6</v>
      </c>
      <c r="G26" s="206">
        <v>3</v>
      </c>
      <c r="H26" s="206">
        <v>1</v>
      </c>
      <c r="I26" s="206">
        <v>4</v>
      </c>
      <c r="J26" s="206" t="s">
        <v>1053</v>
      </c>
    </row>
    <row r="27" spans="1:10" ht="15.75">
      <c r="A27" s="204">
        <f t="shared" si="0"/>
        <v>19</v>
      </c>
      <c r="B27" s="193" t="s">
        <v>870</v>
      </c>
      <c r="C27" s="193" t="s">
        <v>210</v>
      </c>
      <c r="D27" s="193">
        <v>63</v>
      </c>
      <c r="E27" s="193">
        <v>50.7</v>
      </c>
      <c r="F27" s="206">
        <v>6</v>
      </c>
      <c r="G27" s="206">
        <v>3</v>
      </c>
      <c r="H27" s="206">
        <v>1</v>
      </c>
      <c r="I27" s="206">
        <v>4</v>
      </c>
      <c r="J27" s="206" t="s">
        <v>1053</v>
      </c>
    </row>
    <row r="28" spans="1:10" ht="15.75">
      <c r="A28" s="204">
        <f t="shared" si="0"/>
        <v>20</v>
      </c>
      <c r="B28" s="193" t="s">
        <v>210</v>
      </c>
      <c r="C28" s="193" t="s">
        <v>871</v>
      </c>
      <c r="D28" s="193">
        <v>63</v>
      </c>
      <c r="E28" s="193">
        <v>29.7</v>
      </c>
      <c r="F28" s="206">
        <v>6</v>
      </c>
      <c r="G28" s="206">
        <v>3</v>
      </c>
      <c r="H28" s="206">
        <v>1</v>
      </c>
      <c r="I28" s="206">
        <v>4</v>
      </c>
      <c r="J28" s="206" t="s">
        <v>1053</v>
      </c>
    </row>
    <row r="29" spans="1:10" ht="15.75">
      <c r="A29" s="204">
        <f t="shared" si="0"/>
        <v>21</v>
      </c>
      <c r="B29" s="193" t="s">
        <v>210</v>
      </c>
      <c r="C29" s="193" t="s">
        <v>867</v>
      </c>
      <c r="D29" s="193">
        <v>63</v>
      </c>
      <c r="E29" s="193">
        <v>35</v>
      </c>
      <c r="F29" s="206">
        <v>6</v>
      </c>
      <c r="G29" s="206">
        <v>3</v>
      </c>
      <c r="H29" s="206">
        <v>1</v>
      </c>
      <c r="I29" s="206">
        <v>4</v>
      </c>
      <c r="J29" s="206" t="s">
        <v>1053</v>
      </c>
    </row>
    <row r="30" spans="1:10" ht="15.75">
      <c r="A30" s="204">
        <f t="shared" si="0"/>
        <v>22</v>
      </c>
      <c r="B30" s="193" t="s">
        <v>867</v>
      </c>
      <c r="C30" s="193" t="s">
        <v>871</v>
      </c>
      <c r="D30" s="193">
        <v>63</v>
      </c>
      <c r="E30" s="193">
        <v>3.4</v>
      </c>
      <c r="F30" s="206">
        <v>6</v>
      </c>
      <c r="G30" s="206">
        <v>3</v>
      </c>
      <c r="H30" s="206">
        <v>1</v>
      </c>
      <c r="I30" s="206">
        <v>4</v>
      </c>
      <c r="J30" s="206" t="s">
        <v>1053</v>
      </c>
    </row>
    <row r="31" spans="1:10" ht="15.75">
      <c r="A31" s="204">
        <f t="shared" si="0"/>
        <v>23</v>
      </c>
      <c r="B31" s="193" t="s">
        <v>871</v>
      </c>
      <c r="C31" s="193" t="s">
        <v>203</v>
      </c>
      <c r="D31" s="193">
        <v>63</v>
      </c>
      <c r="E31" s="193">
        <v>15.4</v>
      </c>
      <c r="F31" s="206">
        <v>6</v>
      </c>
      <c r="G31" s="206">
        <v>3</v>
      </c>
      <c r="H31" s="206">
        <v>1</v>
      </c>
      <c r="I31" s="206">
        <v>4</v>
      </c>
      <c r="J31" s="206" t="s">
        <v>1053</v>
      </c>
    </row>
    <row r="32" spans="1:10" ht="15.75">
      <c r="A32" s="204">
        <f t="shared" si="0"/>
        <v>24</v>
      </c>
      <c r="B32" s="193" t="s">
        <v>203</v>
      </c>
      <c r="C32" s="193" t="s">
        <v>907</v>
      </c>
      <c r="D32" s="193">
        <v>63</v>
      </c>
      <c r="E32" s="193">
        <v>69.5</v>
      </c>
      <c r="F32" s="206">
        <v>6</v>
      </c>
      <c r="G32" s="206">
        <v>3</v>
      </c>
      <c r="H32" s="206">
        <v>1</v>
      </c>
      <c r="I32" s="206">
        <v>4</v>
      </c>
      <c r="J32" s="206" t="s">
        <v>1053</v>
      </c>
    </row>
    <row r="33" spans="1:10" ht="15.75">
      <c r="A33" s="204">
        <f t="shared" si="0"/>
        <v>25</v>
      </c>
      <c r="B33" s="193" t="s">
        <v>871</v>
      </c>
      <c r="C33" s="193" t="s">
        <v>192</v>
      </c>
      <c r="D33" s="193">
        <v>63</v>
      </c>
      <c r="E33" s="193">
        <v>142.80000000000001</v>
      </c>
      <c r="F33" s="206">
        <v>6</v>
      </c>
      <c r="G33" s="206">
        <v>3</v>
      </c>
      <c r="H33" s="206">
        <v>1</v>
      </c>
      <c r="I33" s="206">
        <v>4</v>
      </c>
      <c r="J33" s="206" t="s">
        <v>1053</v>
      </c>
    </row>
    <row r="34" spans="1:10" ht="15.75">
      <c r="A34" s="204">
        <f t="shared" si="0"/>
        <v>26</v>
      </c>
      <c r="B34" s="193" t="s">
        <v>192</v>
      </c>
      <c r="C34" s="193" t="s">
        <v>881</v>
      </c>
      <c r="D34" s="193">
        <v>63</v>
      </c>
      <c r="E34" s="193">
        <v>25.6</v>
      </c>
      <c r="F34" s="206">
        <v>6</v>
      </c>
      <c r="G34" s="206">
        <v>3</v>
      </c>
      <c r="H34" s="206">
        <v>1</v>
      </c>
      <c r="I34" s="206">
        <v>4</v>
      </c>
      <c r="J34" s="206" t="s">
        <v>1053</v>
      </c>
    </row>
    <row r="35" spans="1:10" ht="15.75">
      <c r="A35" s="204">
        <f t="shared" si="0"/>
        <v>27</v>
      </c>
      <c r="B35" s="193" t="s">
        <v>881</v>
      </c>
      <c r="C35" s="193" t="s">
        <v>263</v>
      </c>
      <c r="D35" s="193">
        <v>63</v>
      </c>
      <c r="E35" s="193">
        <v>26.6</v>
      </c>
      <c r="F35" s="206">
        <v>6</v>
      </c>
      <c r="G35" s="206">
        <v>3</v>
      </c>
      <c r="H35" s="206">
        <v>1</v>
      </c>
      <c r="I35" s="206">
        <v>4</v>
      </c>
      <c r="J35" s="206" t="s">
        <v>1053</v>
      </c>
    </row>
    <row r="36" spans="1:10" ht="15.75">
      <c r="A36" s="204">
        <f t="shared" si="0"/>
        <v>28</v>
      </c>
      <c r="B36" s="193" t="s">
        <v>263</v>
      </c>
      <c r="C36" s="193" t="s">
        <v>221</v>
      </c>
      <c r="D36" s="193">
        <v>63</v>
      </c>
      <c r="E36" s="193">
        <v>317.2</v>
      </c>
      <c r="F36" s="206">
        <v>6</v>
      </c>
      <c r="G36" s="206">
        <v>3</v>
      </c>
      <c r="H36" s="206">
        <v>1</v>
      </c>
      <c r="I36" s="206">
        <v>4</v>
      </c>
      <c r="J36" s="206" t="s">
        <v>1053</v>
      </c>
    </row>
    <row r="37" spans="1:10" ht="15.75">
      <c r="A37" s="204">
        <f t="shared" si="0"/>
        <v>29</v>
      </c>
      <c r="B37" s="193" t="s">
        <v>204</v>
      </c>
      <c r="C37" s="193" t="s">
        <v>972</v>
      </c>
      <c r="D37" s="193">
        <v>63</v>
      </c>
      <c r="E37" s="193">
        <v>197</v>
      </c>
      <c r="F37" s="206">
        <v>6</v>
      </c>
      <c r="G37" s="206">
        <v>3</v>
      </c>
      <c r="H37" s="206">
        <v>1</v>
      </c>
      <c r="I37" s="206">
        <v>4</v>
      </c>
      <c r="J37" s="206" t="s">
        <v>1053</v>
      </c>
    </row>
    <row r="38" spans="1:10" ht="15.75">
      <c r="A38" s="204">
        <f t="shared" si="0"/>
        <v>30</v>
      </c>
      <c r="B38" s="193" t="s">
        <v>972</v>
      </c>
      <c r="C38" s="193" t="s">
        <v>843</v>
      </c>
      <c r="D38" s="193">
        <v>63</v>
      </c>
      <c r="E38" s="193">
        <v>27.7</v>
      </c>
      <c r="F38" s="206">
        <v>6</v>
      </c>
      <c r="G38" s="206">
        <v>3</v>
      </c>
      <c r="H38" s="206">
        <v>1</v>
      </c>
      <c r="I38" s="206">
        <v>4</v>
      </c>
      <c r="J38" s="206" t="s">
        <v>1053</v>
      </c>
    </row>
    <row r="39" spans="1:10" ht="15.75">
      <c r="A39" s="204">
        <f t="shared" si="0"/>
        <v>31</v>
      </c>
      <c r="B39" s="193" t="s">
        <v>972</v>
      </c>
      <c r="C39" s="193" t="s">
        <v>238</v>
      </c>
      <c r="D39" s="193">
        <v>63</v>
      </c>
      <c r="E39" s="193">
        <v>111.3</v>
      </c>
      <c r="F39" s="206">
        <v>6</v>
      </c>
      <c r="G39" s="206">
        <v>3</v>
      </c>
      <c r="H39" s="206">
        <v>1</v>
      </c>
      <c r="I39" s="206">
        <v>4</v>
      </c>
      <c r="J39" s="206" t="s">
        <v>1053</v>
      </c>
    </row>
    <row r="40" spans="1:10" ht="15.75">
      <c r="A40" s="204">
        <f t="shared" si="0"/>
        <v>32</v>
      </c>
      <c r="B40" s="193" t="s">
        <v>238</v>
      </c>
      <c r="C40" s="193" t="s">
        <v>244</v>
      </c>
      <c r="D40" s="193">
        <v>63</v>
      </c>
      <c r="E40" s="193">
        <v>106.1</v>
      </c>
      <c r="F40" s="206">
        <v>6</v>
      </c>
      <c r="G40" s="206">
        <v>3</v>
      </c>
      <c r="H40" s="206">
        <v>1</v>
      </c>
      <c r="I40" s="206">
        <v>4</v>
      </c>
      <c r="J40" s="206" t="s">
        <v>1053</v>
      </c>
    </row>
    <row r="41" spans="1:10" ht="15.75">
      <c r="A41" s="204">
        <f t="shared" si="0"/>
        <v>33</v>
      </c>
      <c r="B41" s="193" t="s">
        <v>238</v>
      </c>
      <c r="C41" s="193" t="s">
        <v>845</v>
      </c>
      <c r="D41" s="193">
        <v>63</v>
      </c>
      <c r="E41" s="193">
        <v>119.6</v>
      </c>
      <c r="F41" s="206">
        <v>6</v>
      </c>
      <c r="G41" s="206">
        <v>3</v>
      </c>
      <c r="H41" s="206">
        <v>1</v>
      </c>
      <c r="I41" s="206">
        <v>4</v>
      </c>
      <c r="J41" s="206" t="s">
        <v>1053</v>
      </c>
    </row>
    <row r="42" spans="1:10" ht="15.75">
      <c r="A42" s="204">
        <f t="shared" si="0"/>
        <v>34</v>
      </c>
      <c r="B42" s="193" t="s">
        <v>845</v>
      </c>
      <c r="C42" s="193" t="s">
        <v>211</v>
      </c>
      <c r="D42" s="193">
        <v>63</v>
      </c>
      <c r="E42" s="193">
        <v>42.7</v>
      </c>
      <c r="F42" s="206">
        <v>6</v>
      </c>
      <c r="G42" s="206">
        <v>3</v>
      </c>
      <c r="H42" s="206">
        <v>1</v>
      </c>
      <c r="I42" s="206">
        <v>4</v>
      </c>
      <c r="J42" s="206" t="s">
        <v>1053</v>
      </c>
    </row>
    <row r="43" spans="1:10" ht="15.75">
      <c r="A43" s="204">
        <f t="shared" si="0"/>
        <v>35</v>
      </c>
      <c r="B43" s="193" t="s">
        <v>211</v>
      </c>
      <c r="C43" s="193" t="s">
        <v>226</v>
      </c>
      <c r="D43" s="193">
        <v>63</v>
      </c>
      <c r="E43" s="193">
        <v>3</v>
      </c>
      <c r="F43" s="206">
        <v>6</v>
      </c>
      <c r="G43" s="206">
        <v>3</v>
      </c>
      <c r="H43" s="206">
        <v>1</v>
      </c>
      <c r="I43" s="206">
        <v>4</v>
      </c>
      <c r="J43" s="206" t="s">
        <v>1053</v>
      </c>
    </row>
    <row r="44" spans="1:10" ht="15.75">
      <c r="A44" s="204">
        <f t="shared" si="0"/>
        <v>36</v>
      </c>
      <c r="B44" s="193" t="s">
        <v>211</v>
      </c>
      <c r="C44" s="193" t="s">
        <v>226</v>
      </c>
      <c r="D44" s="193">
        <v>63</v>
      </c>
      <c r="E44" s="193">
        <v>25</v>
      </c>
      <c r="F44" s="206">
        <v>6</v>
      </c>
      <c r="G44" s="206">
        <v>3</v>
      </c>
      <c r="H44" s="206">
        <v>1</v>
      </c>
      <c r="I44" s="206">
        <v>4</v>
      </c>
      <c r="J44" s="206" t="s">
        <v>1053</v>
      </c>
    </row>
    <row r="45" spans="1:10" ht="15.75">
      <c r="A45" s="204">
        <f t="shared" si="0"/>
        <v>37</v>
      </c>
      <c r="B45" s="193" t="s">
        <v>211</v>
      </c>
      <c r="C45" s="193" t="s">
        <v>226</v>
      </c>
      <c r="D45" s="193">
        <v>63</v>
      </c>
      <c r="E45" s="193">
        <v>31</v>
      </c>
      <c r="F45" s="206">
        <v>6</v>
      </c>
      <c r="G45" s="206">
        <v>3</v>
      </c>
      <c r="H45" s="206">
        <v>1</v>
      </c>
      <c r="I45" s="206">
        <v>4</v>
      </c>
      <c r="J45" s="206" t="s">
        <v>1053</v>
      </c>
    </row>
    <row r="46" spans="1:10" ht="15.75">
      <c r="A46" s="204">
        <f t="shared" si="0"/>
        <v>38</v>
      </c>
      <c r="B46" s="193" t="s">
        <v>211</v>
      </c>
      <c r="C46" s="193" t="s">
        <v>226</v>
      </c>
      <c r="D46" s="193">
        <v>63</v>
      </c>
      <c r="E46" s="193">
        <v>5</v>
      </c>
      <c r="F46" s="206">
        <v>6</v>
      </c>
      <c r="G46" s="206">
        <v>3</v>
      </c>
      <c r="H46" s="206">
        <v>1</v>
      </c>
      <c r="I46" s="206">
        <v>4</v>
      </c>
      <c r="J46" s="206" t="s">
        <v>1053</v>
      </c>
    </row>
    <row r="47" spans="1:10" ht="15.75">
      <c r="A47" s="208" t="s">
        <v>1055</v>
      </c>
      <c r="B47" s="208"/>
      <c r="C47" s="208"/>
      <c r="D47" s="208"/>
      <c r="E47" s="284" t="s">
        <v>1056</v>
      </c>
      <c r="F47" s="284"/>
      <c r="G47" s="284"/>
      <c r="H47" s="206"/>
      <c r="I47" s="206" t="s">
        <v>1057</v>
      </c>
      <c r="J47" s="206"/>
    </row>
    <row r="48" spans="1:10" ht="15.75">
      <c r="A48" s="283" t="s">
        <v>1058</v>
      </c>
      <c r="B48" s="283"/>
      <c r="C48" s="283"/>
      <c r="D48" s="283"/>
      <c r="E48" s="284" t="s">
        <v>1058</v>
      </c>
      <c r="F48" s="284"/>
      <c r="G48" s="284"/>
      <c r="H48" s="284"/>
      <c r="I48" s="284" t="s">
        <v>1058</v>
      </c>
      <c r="J48" s="284"/>
    </row>
    <row r="49" spans="1:10" ht="15.75">
      <c r="A49" s="283" t="s">
        <v>1059</v>
      </c>
      <c r="B49" s="283"/>
      <c r="C49" s="283"/>
      <c r="D49" s="283"/>
      <c r="E49" s="284" t="s">
        <v>1059</v>
      </c>
      <c r="F49" s="284"/>
      <c r="G49" s="284"/>
      <c r="H49" s="284"/>
      <c r="I49" s="284" t="s">
        <v>1059</v>
      </c>
      <c r="J49" s="284"/>
    </row>
    <row r="50" spans="1:10" ht="15.75">
      <c r="A50" s="283" t="s">
        <v>1060</v>
      </c>
      <c r="B50" s="283"/>
      <c r="C50" s="283"/>
      <c r="D50" s="283"/>
      <c r="E50" s="284" t="s">
        <v>1060</v>
      </c>
      <c r="F50" s="284"/>
      <c r="G50" s="284"/>
      <c r="H50" s="284"/>
      <c r="I50" s="284" t="s">
        <v>1060</v>
      </c>
      <c r="J50" s="284"/>
    </row>
    <row r="52" spans="1:10" ht="18.75">
      <c r="A52" s="285" t="s">
        <v>1032</v>
      </c>
      <c r="B52" s="285"/>
      <c r="C52" s="285" t="s">
        <v>1033</v>
      </c>
      <c r="D52" s="285"/>
      <c r="E52" s="285"/>
      <c r="F52" s="285"/>
      <c r="G52" s="285"/>
      <c r="H52" s="285"/>
      <c r="I52" s="285"/>
      <c r="J52" s="285"/>
    </row>
    <row r="53" spans="1:10" ht="18.75">
      <c r="A53" s="285" t="s">
        <v>1034</v>
      </c>
      <c r="B53" s="285"/>
      <c r="C53" s="285" t="s">
        <v>1035</v>
      </c>
      <c r="D53" s="285"/>
      <c r="E53" s="285"/>
      <c r="F53" s="285"/>
      <c r="G53" s="285"/>
      <c r="H53" s="285"/>
      <c r="I53" s="285"/>
      <c r="J53" s="285"/>
    </row>
    <row r="54" spans="1:10" ht="18.75">
      <c r="A54" s="285" t="s">
        <v>1036</v>
      </c>
      <c r="B54" s="285"/>
      <c r="C54" s="285" t="s">
        <v>1037</v>
      </c>
      <c r="D54" s="285"/>
      <c r="E54" s="285"/>
      <c r="F54" s="285"/>
      <c r="G54" s="285"/>
      <c r="H54" s="285"/>
      <c r="I54" s="285"/>
      <c r="J54" s="285"/>
    </row>
    <row r="55" spans="1:10" ht="18.75">
      <c r="A55" s="285" t="s">
        <v>1038</v>
      </c>
      <c r="B55" s="285"/>
      <c r="C55" s="285" t="s">
        <v>1039</v>
      </c>
      <c r="D55" s="285"/>
      <c r="E55" s="285"/>
      <c r="F55" s="285"/>
      <c r="G55" s="285"/>
      <c r="H55" s="285"/>
      <c r="I55" s="285"/>
      <c r="J55" s="285"/>
    </row>
    <row r="56" spans="1:10" ht="18.75">
      <c r="A56" s="285" t="s">
        <v>1040</v>
      </c>
      <c r="B56" s="285"/>
      <c r="C56" s="285" t="s">
        <v>1041</v>
      </c>
      <c r="D56" s="285"/>
      <c r="E56" s="285"/>
      <c r="F56" s="285"/>
      <c r="G56" s="285"/>
      <c r="H56" s="285"/>
      <c r="I56" s="285"/>
      <c r="J56" s="285"/>
    </row>
    <row r="57" spans="1:10" ht="18.75">
      <c r="A57" s="285" t="s">
        <v>1042</v>
      </c>
      <c r="B57" s="285"/>
      <c r="C57" s="285" t="s">
        <v>1465</v>
      </c>
      <c r="D57" s="285"/>
      <c r="E57" s="285"/>
      <c r="F57" s="285"/>
      <c r="G57" s="285"/>
      <c r="H57" s="285"/>
      <c r="I57" s="207" t="s">
        <v>1108</v>
      </c>
      <c r="J57" s="207"/>
    </row>
    <row r="58" spans="1:10" ht="45">
      <c r="A58" s="203" t="s">
        <v>1044</v>
      </c>
      <c r="B58" s="203" t="s">
        <v>69</v>
      </c>
      <c r="C58" s="203" t="s">
        <v>70</v>
      </c>
      <c r="D58" s="203" t="s">
        <v>1045</v>
      </c>
      <c r="E58" s="203" t="s">
        <v>1046</v>
      </c>
      <c r="F58" s="203" t="s">
        <v>1047</v>
      </c>
      <c r="G58" s="203" t="s">
        <v>1048</v>
      </c>
      <c r="H58" s="132" t="s">
        <v>1049</v>
      </c>
      <c r="I58" s="133" t="s">
        <v>56</v>
      </c>
      <c r="J58" s="203" t="s">
        <v>1050</v>
      </c>
    </row>
    <row r="59" spans="1:10" ht="15.75">
      <c r="A59" s="204">
        <v>1</v>
      </c>
      <c r="B59" s="193" t="s">
        <v>199</v>
      </c>
      <c r="C59" s="193" t="s">
        <v>172</v>
      </c>
      <c r="D59" s="193">
        <v>160</v>
      </c>
      <c r="E59" s="193">
        <v>87.8</v>
      </c>
      <c r="F59" s="206">
        <v>5.5</v>
      </c>
      <c r="G59" s="206">
        <v>3.3</v>
      </c>
      <c r="H59" s="206">
        <v>1</v>
      </c>
      <c r="I59" s="206">
        <v>4.3</v>
      </c>
      <c r="J59" s="206" t="s">
        <v>1053</v>
      </c>
    </row>
    <row r="60" spans="1:10" ht="15.75">
      <c r="A60" s="206">
        <f>1+A59</f>
        <v>2</v>
      </c>
      <c r="B60" s="193" t="s">
        <v>172</v>
      </c>
      <c r="C60" s="193" t="s">
        <v>856</v>
      </c>
      <c r="D60" s="193">
        <v>140</v>
      </c>
      <c r="E60" s="193">
        <v>35.200000000000003</v>
      </c>
      <c r="F60" s="206">
        <v>5.5</v>
      </c>
      <c r="G60" s="206">
        <v>3.3</v>
      </c>
      <c r="H60" s="206">
        <v>1</v>
      </c>
      <c r="I60" s="206">
        <v>4.3</v>
      </c>
      <c r="J60" s="206" t="s">
        <v>1053</v>
      </c>
    </row>
    <row r="61" spans="1:10" ht="15.75">
      <c r="A61" s="206">
        <f t="shared" ref="A61:A96" si="1">1+A60</f>
        <v>3</v>
      </c>
      <c r="B61" s="193" t="s">
        <v>856</v>
      </c>
      <c r="C61" s="193" t="s">
        <v>839</v>
      </c>
      <c r="D61" s="193">
        <v>140</v>
      </c>
      <c r="E61" s="193">
        <v>143</v>
      </c>
      <c r="F61" s="206">
        <v>5.5</v>
      </c>
      <c r="G61" s="206">
        <v>3.3</v>
      </c>
      <c r="H61" s="206">
        <v>1</v>
      </c>
      <c r="I61" s="206">
        <v>4.3</v>
      </c>
      <c r="J61" s="206" t="s">
        <v>1053</v>
      </c>
    </row>
    <row r="62" spans="1:10" ht="15.75">
      <c r="A62" s="206">
        <f t="shared" si="1"/>
        <v>4</v>
      </c>
      <c r="B62" s="193" t="s">
        <v>248</v>
      </c>
      <c r="C62" s="193" t="s">
        <v>187</v>
      </c>
      <c r="D62" s="193">
        <v>140</v>
      </c>
      <c r="E62" s="193">
        <v>184.3</v>
      </c>
      <c r="F62" s="206">
        <v>5.5</v>
      </c>
      <c r="G62" s="206">
        <v>3.3</v>
      </c>
      <c r="H62" s="206">
        <v>1</v>
      </c>
      <c r="I62" s="206">
        <v>4.3</v>
      </c>
      <c r="J62" s="206" t="s">
        <v>1053</v>
      </c>
    </row>
    <row r="63" spans="1:10" ht="15.75">
      <c r="A63" s="206">
        <f t="shared" si="1"/>
        <v>5</v>
      </c>
      <c r="B63" s="193" t="s">
        <v>839</v>
      </c>
      <c r="C63" s="193" t="s">
        <v>202</v>
      </c>
      <c r="D63" s="193">
        <v>140</v>
      </c>
      <c r="E63" s="193">
        <v>185.4</v>
      </c>
      <c r="F63" s="206">
        <v>5.5</v>
      </c>
      <c r="G63" s="206">
        <v>3.3</v>
      </c>
      <c r="H63" s="206">
        <v>1</v>
      </c>
      <c r="I63" s="206">
        <v>4.3</v>
      </c>
      <c r="J63" s="206" t="s">
        <v>1053</v>
      </c>
    </row>
    <row r="64" spans="1:10" ht="15.75">
      <c r="A64" s="206">
        <f t="shared" si="1"/>
        <v>6</v>
      </c>
      <c r="B64" s="193" t="s">
        <v>202</v>
      </c>
      <c r="C64" s="193" t="s">
        <v>464</v>
      </c>
      <c r="D64" s="193">
        <v>140</v>
      </c>
      <c r="E64" s="193">
        <v>9</v>
      </c>
      <c r="F64" s="206">
        <v>5.5</v>
      </c>
      <c r="G64" s="206">
        <v>3.3</v>
      </c>
      <c r="H64" s="206">
        <v>1</v>
      </c>
      <c r="I64" s="206">
        <v>4.3</v>
      </c>
      <c r="J64" s="206" t="s">
        <v>1053</v>
      </c>
    </row>
    <row r="65" spans="1:10" ht="15.75">
      <c r="A65" s="206">
        <f t="shared" si="1"/>
        <v>7</v>
      </c>
      <c r="B65" s="193" t="s">
        <v>202</v>
      </c>
      <c r="C65" s="193" t="s">
        <v>464</v>
      </c>
      <c r="D65" s="193">
        <v>140</v>
      </c>
      <c r="E65" s="193">
        <v>66.8</v>
      </c>
      <c r="F65" s="206">
        <v>5.5</v>
      </c>
      <c r="G65" s="206">
        <v>3.3</v>
      </c>
      <c r="H65" s="206">
        <v>1</v>
      </c>
      <c r="I65" s="206">
        <v>4.3</v>
      </c>
      <c r="J65" s="206" t="s">
        <v>1053</v>
      </c>
    </row>
    <row r="66" spans="1:10" ht="15.75">
      <c r="A66" s="206">
        <f t="shared" si="1"/>
        <v>8</v>
      </c>
      <c r="B66" s="193" t="s">
        <v>180</v>
      </c>
      <c r="C66" s="193" t="s">
        <v>178</v>
      </c>
      <c r="D66" s="193">
        <v>125</v>
      </c>
      <c r="E66" s="193">
        <v>60.6</v>
      </c>
      <c r="F66" s="206">
        <v>5.5</v>
      </c>
      <c r="G66" s="206">
        <v>3.3</v>
      </c>
      <c r="H66" s="206">
        <v>1</v>
      </c>
      <c r="I66" s="206">
        <v>4.3</v>
      </c>
      <c r="J66" s="206" t="s">
        <v>1053</v>
      </c>
    </row>
    <row r="67" spans="1:10" ht="15.75">
      <c r="A67" s="206">
        <f t="shared" si="1"/>
        <v>9</v>
      </c>
      <c r="B67" s="193" t="s">
        <v>178</v>
      </c>
      <c r="C67" s="193" t="s">
        <v>464</v>
      </c>
      <c r="D67" s="193">
        <v>125</v>
      </c>
      <c r="E67" s="193">
        <v>44.3</v>
      </c>
      <c r="F67" s="206">
        <v>5.5</v>
      </c>
      <c r="G67" s="206">
        <v>3.3</v>
      </c>
      <c r="H67" s="206">
        <v>1</v>
      </c>
      <c r="I67" s="206">
        <v>4.3</v>
      </c>
      <c r="J67" s="206" t="s">
        <v>1053</v>
      </c>
    </row>
    <row r="68" spans="1:10" ht="15.75">
      <c r="A68" s="206">
        <f t="shared" si="1"/>
        <v>10</v>
      </c>
      <c r="B68" s="193" t="s">
        <v>226</v>
      </c>
      <c r="C68" s="193" t="s">
        <v>244</v>
      </c>
      <c r="D68" s="193">
        <v>63</v>
      </c>
      <c r="E68" s="193">
        <v>17.5</v>
      </c>
      <c r="F68" s="206">
        <v>5.5</v>
      </c>
      <c r="G68" s="206">
        <v>3.3</v>
      </c>
      <c r="H68" s="206">
        <v>1</v>
      </c>
      <c r="I68" s="206">
        <v>4.3</v>
      </c>
      <c r="J68" s="206" t="s">
        <v>1053</v>
      </c>
    </row>
    <row r="69" spans="1:10" ht="15.75">
      <c r="A69" s="206">
        <f t="shared" si="1"/>
        <v>11</v>
      </c>
      <c r="B69" s="193" t="s">
        <v>244</v>
      </c>
      <c r="C69" s="193" t="s">
        <v>206</v>
      </c>
      <c r="D69" s="193">
        <v>63</v>
      </c>
      <c r="E69" s="193">
        <v>21.4</v>
      </c>
      <c r="F69" s="206">
        <v>5.5</v>
      </c>
      <c r="G69" s="206">
        <v>3.3</v>
      </c>
      <c r="H69" s="206">
        <v>1</v>
      </c>
      <c r="I69" s="206">
        <v>4.3</v>
      </c>
      <c r="J69" s="206" t="s">
        <v>1053</v>
      </c>
    </row>
    <row r="70" spans="1:10" ht="15.75">
      <c r="A70" s="206">
        <f t="shared" si="1"/>
        <v>12</v>
      </c>
      <c r="B70" s="193" t="s">
        <v>206</v>
      </c>
      <c r="C70" s="193" t="s">
        <v>218</v>
      </c>
      <c r="D70" s="193">
        <v>63</v>
      </c>
      <c r="E70" s="193">
        <v>15.8</v>
      </c>
      <c r="F70" s="206">
        <v>5.5</v>
      </c>
      <c r="G70" s="206">
        <v>3.3</v>
      </c>
      <c r="H70" s="206">
        <v>1</v>
      </c>
      <c r="I70" s="206">
        <v>4.3</v>
      </c>
      <c r="J70" s="206" t="s">
        <v>1053</v>
      </c>
    </row>
    <row r="71" spans="1:10" ht="15.75">
      <c r="A71" s="206">
        <f t="shared" si="1"/>
        <v>13</v>
      </c>
      <c r="B71" s="193" t="s">
        <v>211</v>
      </c>
      <c r="C71" s="193" t="s">
        <v>180</v>
      </c>
      <c r="D71" s="193">
        <v>63</v>
      </c>
      <c r="E71" s="193">
        <v>130.69999999999999</v>
      </c>
      <c r="F71" s="206">
        <v>5.5</v>
      </c>
      <c r="G71" s="206">
        <v>3.3</v>
      </c>
      <c r="H71" s="206">
        <v>1</v>
      </c>
      <c r="I71" s="206">
        <v>4.3</v>
      </c>
      <c r="J71" s="206" t="s">
        <v>1053</v>
      </c>
    </row>
    <row r="72" spans="1:10" ht="15.75">
      <c r="A72" s="206">
        <f t="shared" si="1"/>
        <v>14</v>
      </c>
      <c r="B72" s="193" t="s">
        <v>211</v>
      </c>
      <c r="C72" s="193" t="s">
        <v>180</v>
      </c>
      <c r="D72" s="193">
        <v>63</v>
      </c>
      <c r="E72" s="193">
        <v>32.299999999999997</v>
      </c>
      <c r="F72" s="206">
        <v>5.5</v>
      </c>
      <c r="G72" s="206">
        <v>3.3</v>
      </c>
      <c r="H72" s="206">
        <v>1</v>
      </c>
      <c r="I72" s="206">
        <v>4.3</v>
      </c>
      <c r="J72" s="206" t="s">
        <v>1053</v>
      </c>
    </row>
    <row r="73" spans="1:10" ht="15.75">
      <c r="A73" s="206">
        <f t="shared" si="1"/>
        <v>15</v>
      </c>
      <c r="B73" s="193" t="s">
        <v>211</v>
      </c>
      <c r="C73" s="193" t="s">
        <v>180</v>
      </c>
      <c r="D73" s="193">
        <v>63</v>
      </c>
      <c r="E73" s="193">
        <v>60.5</v>
      </c>
      <c r="F73" s="206">
        <v>5.5</v>
      </c>
      <c r="G73" s="206">
        <v>3.3</v>
      </c>
      <c r="H73" s="206">
        <v>1</v>
      </c>
      <c r="I73" s="206">
        <v>4.3</v>
      </c>
      <c r="J73" s="206" t="s">
        <v>1053</v>
      </c>
    </row>
    <row r="74" spans="1:10" ht="15.75">
      <c r="A74" s="206">
        <f t="shared" si="1"/>
        <v>16</v>
      </c>
      <c r="B74" s="193" t="s">
        <v>211</v>
      </c>
      <c r="C74" s="193" t="s">
        <v>180</v>
      </c>
      <c r="D74" s="193">
        <v>63</v>
      </c>
      <c r="E74" s="193">
        <v>6.3</v>
      </c>
      <c r="F74" s="206">
        <v>5.5</v>
      </c>
      <c r="G74" s="206">
        <v>3.3</v>
      </c>
      <c r="H74" s="206">
        <v>1</v>
      </c>
      <c r="I74" s="206">
        <v>4.3</v>
      </c>
      <c r="J74" s="206" t="s">
        <v>1053</v>
      </c>
    </row>
    <row r="75" spans="1:10" ht="15.75">
      <c r="A75" s="206">
        <f t="shared" si="1"/>
        <v>17</v>
      </c>
      <c r="B75" s="193" t="s">
        <v>232</v>
      </c>
      <c r="C75" s="193" t="s">
        <v>186</v>
      </c>
      <c r="D75" s="193">
        <v>63</v>
      </c>
      <c r="E75" s="193">
        <v>9.8000000000000007</v>
      </c>
      <c r="F75" s="206">
        <v>5.5</v>
      </c>
      <c r="G75" s="206">
        <v>3.3</v>
      </c>
      <c r="H75" s="206">
        <v>1</v>
      </c>
      <c r="I75" s="206">
        <v>4.3</v>
      </c>
      <c r="J75" s="206" t="s">
        <v>1053</v>
      </c>
    </row>
    <row r="76" spans="1:10" ht="15.75">
      <c r="A76" s="206">
        <f t="shared" si="1"/>
        <v>18</v>
      </c>
      <c r="B76" s="193" t="s">
        <v>186</v>
      </c>
      <c r="C76" s="193" t="s">
        <v>223</v>
      </c>
      <c r="D76" s="193">
        <v>63</v>
      </c>
      <c r="E76" s="193">
        <v>50.7</v>
      </c>
      <c r="F76" s="206">
        <v>5.5</v>
      </c>
      <c r="G76" s="206">
        <v>3.3</v>
      </c>
      <c r="H76" s="206">
        <v>1</v>
      </c>
      <c r="I76" s="206">
        <v>4.3</v>
      </c>
      <c r="J76" s="206" t="s">
        <v>1053</v>
      </c>
    </row>
    <row r="77" spans="1:10" ht="15.75">
      <c r="A77" s="206">
        <f t="shared" si="1"/>
        <v>19</v>
      </c>
      <c r="B77" s="193" t="s">
        <v>186</v>
      </c>
      <c r="C77" s="193" t="s">
        <v>878</v>
      </c>
      <c r="D77" s="193">
        <v>63</v>
      </c>
      <c r="E77" s="193">
        <v>224</v>
      </c>
      <c r="F77" s="206">
        <v>5.5</v>
      </c>
      <c r="G77" s="206">
        <v>3.3</v>
      </c>
      <c r="H77" s="206">
        <v>1</v>
      </c>
      <c r="I77" s="206">
        <v>4.3</v>
      </c>
      <c r="J77" s="206" t="s">
        <v>1053</v>
      </c>
    </row>
    <row r="78" spans="1:10" ht="15.75">
      <c r="A78" s="206">
        <f t="shared" si="1"/>
        <v>20</v>
      </c>
      <c r="B78" s="193" t="s">
        <v>232</v>
      </c>
      <c r="C78" s="193" t="s">
        <v>852</v>
      </c>
      <c r="D78" s="193">
        <v>63</v>
      </c>
      <c r="E78" s="193">
        <v>300</v>
      </c>
      <c r="F78" s="206">
        <v>5.5</v>
      </c>
      <c r="G78" s="206">
        <v>3.3</v>
      </c>
      <c r="H78" s="206">
        <v>1</v>
      </c>
      <c r="I78" s="206">
        <v>4.3</v>
      </c>
      <c r="J78" s="206" t="s">
        <v>1053</v>
      </c>
    </row>
    <row r="79" spans="1:10" ht="15.75">
      <c r="A79" s="206">
        <f t="shared" si="1"/>
        <v>21</v>
      </c>
      <c r="B79" s="193" t="s">
        <v>852</v>
      </c>
      <c r="C79" s="193" t="s">
        <v>968</v>
      </c>
      <c r="D79" s="193">
        <v>63</v>
      </c>
      <c r="E79" s="193">
        <v>367.1</v>
      </c>
      <c r="F79" s="206">
        <v>5.5</v>
      </c>
      <c r="G79" s="206">
        <v>3.3</v>
      </c>
      <c r="H79" s="206">
        <v>1</v>
      </c>
      <c r="I79" s="206">
        <v>4.3</v>
      </c>
      <c r="J79" s="206" t="s">
        <v>1053</v>
      </c>
    </row>
    <row r="80" spans="1:10" ht="15.75">
      <c r="A80" s="206">
        <f t="shared" si="1"/>
        <v>22</v>
      </c>
      <c r="B80" s="193" t="s">
        <v>852</v>
      </c>
      <c r="C80" s="193" t="s">
        <v>858</v>
      </c>
      <c r="D80" s="193">
        <v>63</v>
      </c>
      <c r="E80" s="193">
        <v>264.3</v>
      </c>
      <c r="F80" s="206">
        <v>5.5</v>
      </c>
      <c r="G80" s="206">
        <v>3.3</v>
      </c>
      <c r="H80" s="206">
        <v>1</v>
      </c>
      <c r="I80" s="206">
        <v>4.3</v>
      </c>
      <c r="J80" s="206" t="s">
        <v>1053</v>
      </c>
    </row>
    <row r="81" spans="1:10" ht="15.75">
      <c r="A81" s="206">
        <f t="shared" si="1"/>
        <v>23</v>
      </c>
      <c r="B81" s="193" t="s">
        <v>858</v>
      </c>
      <c r="C81" s="193" t="s">
        <v>151</v>
      </c>
      <c r="D81" s="193">
        <v>63</v>
      </c>
      <c r="E81" s="193">
        <v>147.1</v>
      </c>
      <c r="F81" s="206">
        <v>5.5</v>
      </c>
      <c r="G81" s="206">
        <v>3.3</v>
      </c>
      <c r="H81" s="206">
        <v>1</v>
      </c>
      <c r="I81" s="206">
        <v>4.3</v>
      </c>
      <c r="J81" s="206" t="s">
        <v>1053</v>
      </c>
    </row>
    <row r="82" spans="1:10" ht="15.75">
      <c r="A82" s="206">
        <f t="shared" si="1"/>
        <v>24</v>
      </c>
      <c r="B82" s="193" t="s">
        <v>151</v>
      </c>
      <c r="C82" s="193" t="s">
        <v>988</v>
      </c>
      <c r="D82" s="193">
        <v>63</v>
      </c>
      <c r="E82" s="193">
        <v>74.7</v>
      </c>
      <c r="F82" s="206">
        <v>5.5</v>
      </c>
      <c r="G82" s="206">
        <v>3.3</v>
      </c>
      <c r="H82" s="206">
        <v>1</v>
      </c>
      <c r="I82" s="206">
        <v>4.3</v>
      </c>
      <c r="J82" s="206" t="s">
        <v>1053</v>
      </c>
    </row>
    <row r="83" spans="1:10" ht="15.75">
      <c r="A83" s="206">
        <f t="shared" si="1"/>
        <v>25</v>
      </c>
      <c r="B83" s="193" t="s">
        <v>151</v>
      </c>
      <c r="C83" s="193" t="s">
        <v>213</v>
      </c>
      <c r="D83" s="193">
        <v>63</v>
      </c>
      <c r="E83" s="193">
        <v>581.29999999999995</v>
      </c>
      <c r="F83" s="206">
        <v>5.5</v>
      </c>
      <c r="G83" s="206">
        <v>3.3</v>
      </c>
      <c r="H83" s="206">
        <v>1</v>
      </c>
      <c r="I83" s="206">
        <v>4.3</v>
      </c>
      <c r="J83" s="206" t="s">
        <v>1053</v>
      </c>
    </row>
    <row r="84" spans="1:10" ht="15.75">
      <c r="A84" s="206">
        <f t="shared" si="1"/>
        <v>26</v>
      </c>
      <c r="B84" s="193" t="s">
        <v>260</v>
      </c>
      <c r="C84" s="193" t="s">
        <v>239</v>
      </c>
      <c r="D84" s="193">
        <v>63</v>
      </c>
      <c r="E84" s="193">
        <v>56.8</v>
      </c>
      <c r="F84" s="206">
        <v>5.5</v>
      </c>
      <c r="G84" s="206">
        <v>3.3</v>
      </c>
      <c r="H84" s="206">
        <v>1</v>
      </c>
      <c r="I84" s="206">
        <v>4.3</v>
      </c>
      <c r="J84" s="206" t="s">
        <v>1053</v>
      </c>
    </row>
    <row r="85" spans="1:10" ht="15.75">
      <c r="A85" s="206">
        <f t="shared" si="1"/>
        <v>27</v>
      </c>
      <c r="B85" s="193" t="s">
        <v>239</v>
      </c>
      <c r="C85" s="193" t="s">
        <v>207</v>
      </c>
      <c r="D85" s="193">
        <v>63</v>
      </c>
      <c r="E85" s="193">
        <v>86</v>
      </c>
      <c r="F85" s="206">
        <v>5.5</v>
      </c>
      <c r="G85" s="206">
        <v>3.3</v>
      </c>
      <c r="H85" s="206">
        <v>1</v>
      </c>
      <c r="I85" s="206">
        <v>4.3</v>
      </c>
      <c r="J85" s="206" t="s">
        <v>1053</v>
      </c>
    </row>
    <row r="86" spans="1:10" ht="15.75">
      <c r="A86" s="206">
        <f t="shared" si="1"/>
        <v>28</v>
      </c>
      <c r="B86" s="193" t="s">
        <v>207</v>
      </c>
      <c r="C86" s="193" t="s">
        <v>864</v>
      </c>
      <c r="D86" s="193">
        <v>63</v>
      </c>
      <c r="E86" s="193">
        <v>23.1</v>
      </c>
      <c r="F86" s="206">
        <v>5.5</v>
      </c>
      <c r="G86" s="206">
        <v>3.3</v>
      </c>
      <c r="H86" s="206">
        <v>1</v>
      </c>
      <c r="I86" s="206">
        <v>4.3</v>
      </c>
      <c r="J86" s="206" t="s">
        <v>1053</v>
      </c>
    </row>
    <row r="87" spans="1:10" ht="15.75">
      <c r="A87" s="206">
        <f t="shared" si="1"/>
        <v>29</v>
      </c>
      <c r="B87" s="193" t="s">
        <v>864</v>
      </c>
      <c r="C87" s="193" t="s">
        <v>215</v>
      </c>
      <c r="D87" s="193">
        <v>63</v>
      </c>
      <c r="E87" s="193">
        <v>49.9</v>
      </c>
      <c r="F87" s="206">
        <v>5.5</v>
      </c>
      <c r="G87" s="206">
        <v>3.3</v>
      </c>
      <c r="H87" s="206">
        <v>1</v>
      </c>
      <c r="I87" s="206">
        <v>4.3</v>
      </c>
      <c r="J87" s="206" t="s">
        <v>1053</v>
      </c>
    </row>
    <row r="88" spans="1:10" ht="15.75">
      <c r="A88" s="206">
        <f t="shared" si="1"/>
        <v>30</v>
      </c>
      <c r="B88" s="193" t="s">
        <v>864</v>
      </c>
      <c r="C88" s="193" t="s">
        <v>862</v>
      </c>
      <c r="D88" s="193">
        <v>63</v>
      </c>
      <c r="E88" s="193">
        <v>36.9</v>
      </c>
      <c r="F88" s="206">
        <v>5.5</v>
      </c>
      <c r="G88" s="206">
        <v>3.3</v>
      </c>
      <c r="H88" s="206">
        <v>1</v>
      </c>
      <c r="I88" s="206">
        <v>4.3</v>
      </c>
      <c r="J88" s="206" t="s">
        <v>1053</v>
      </c>
    </row>
    <row r="89" spans="1:10" ht="15.75">
      <c r="A89" s="206">
        <f t="shared" si="1"/>
        <v>31</v>
      </c>
      <c r="B89" s="193" t="s">
        <v>864</v>
      </c>
      <c r="C89" s="193" t="s">
        <v>862</v>
      </c>
      <c r="D89" s="193">
        <v>63</v>
      </c>
      <c r="E89" s="193">
        <v>30</v>
      </c>
      <c r="F89" s="206">
        <v>5.5</v>
      </c>
      <c r="G89" s="206">
        <v>3.3</v>
      </c>
      <c r="H89" s="206">
        <v>1</v>
      </c>
      <c r="I89" s="206">
        <v>4.3</v>
      </c>
      <c r="J89" s="206" t="s">
        <v>1053</v>
      </c>
    </row>
    <row r="90" spans="1:10" ht="15.75">
      <c r="A90" s="206">
        <f t="shared" si="1"/>
        <v>32</v>
      </c>
      <c r="B90" s="193" t="s">
        <v>936</v>
      </c>
      <c r="C90" s="193" t="s">
        <v>469</v>
      </c>
      <c r="D90" s="193">
        <v>63</v>
      </c>
      <c r="E90" s="193">
        <v>102</v>
      </c>
      <c r="F90" s="206">
        <v>5.5</v>
      </c>
      <c r="G90" s="206">
        <v>3.3</v>
      </c>
      <c r="H90" s="206">
        <v>1</v>
      </c>
      <c r="I90" s="206">
        <v>4.3</v>
      </c>
      <c r="J90" s="206" t="s">
        <v>1053</v>
      </c>
    </row>
    <row r="91" spans="1:10" ht="15.75">
      <c r="A91" s="206">
        <f t="shared" si="1"/>
        <v>33</v>
      </c>
      <c r="B91" s="193" t="s">
        <v>469</v>
      </c>
      <c r="C91" s="193" t="s">
        <v>898</v>
      </c>
      <c r="D91" s="193">
        <v>63</v>
      </c>
      <c r="E91" s="193">
        <v>150.30000000000001</v>
      </c>
      <c r="F91" s="206">
        <v>5.5</v>
      </c>
      <c r="G91" s="206">
        <v>3.3</v>
      </c>
      <c r="H91" s="206">
        <v>1</v>
      </c>
      <c r="I91" s="206">
        <v>4.3</v>
      </c>
      <c r="J91" s="206" t="s">
        <v>1053</v>
      </c>
    </row>
    <row r="92" spans="1:10" ht="15.75">
      <c r="A92" s="206">
        <f t="shared" si="1"/>
        <v>34</v>
      </c>
      <c r="B92" s="193" t="s">
        <v>898</v>
      </c>
      <c r="C92" s="193" t="s">
        <v>919</v>
      </c>
      <c r="D92" s="193">
        <v>63</v>
      </c>
      <c r="E92" s="193">
        <v>43.8</v>
      </c>
      <c r="F92" s="206">
        <v>5.5</v>
      </c>
      <c r="G92" s="206">
        <v>3.3</v>
      </c>
      <c r="H92" s="206">
        <v>1</v>
      </c>
      <c r="I92" s="206">
        <v>4.3</v>
      </c>
      <c r="J92" s="206" t="s">
        <v>1053</v>
      </c>
    </row>
    <row r="93" spans="1:10" ht="15.75">
      <c r="A93" s="206">
        <f t="shared" si="1"/>
        <v>35</v>
      </c>
      <c r="B93" s="193" t="s">
        <v>919</v>
      </c>
      <c r="C93" s="193" t="s">
        <v>912</v>
      </c>
      <c r="D93" s="193">
        <v>63</v>
      </c>
      <c r="E93" s="193">
        <v>28.7</v>
      </c>
      <c r="F93" s="206">
        <v>5.5</v>
      </c>
      <c r="G93" s="206">
        <v>3.3</v>
      </c>
      <c r="H93" s="206">
        <v>1</v>
      </c>
      <c r="I93" s="206">
        <v>4.3</v>
      </c>
      <c r="J93" s="206" t="s">
        <v>1053</v>
      </c>
    </row>
    <row r="94" spans="1:10" ht="15.75">
      <c r="A94" s="206">
        <f t="shared" si="1"/>
        <v>36</v>
      </c>
      <c r="B94" s="193" t="s">
        <v>919</v>
      </c>
      <c r="C94" s="193" t="s">
        <v>912</v>
      </c>
      <c r="D94" s="193">
        <v>63</v>
      </c>
      <c r="E94" s="193">
        <v>10.5</v>
      </c>
      <c r="F94" s="206">
        <v>5.5</v>
      </c>
      <c r="G94" s="206">
        <v>3.3</v>
      </c>
      <c r="H94" s="206">
        <v>1</v>
      </c>
      <c r="I94" s="206">
        <v>4.3</v>
      </c>
      <c r="J94" s="206" t="s">
        <v>1053</v>
      </c>
    </row>
    <row r="95" spans="1:10" ht="15.75">
      <c r="A95" s="206">
        <f t="shared" si="1"/>
        <v>37</v>
      </c>
      <c r="B95" s="193" t="s">
        <v>919</v>
      </c>
      <c r="C95" s="193" t="s">
        <v>912</v>
      </c>
      <c r="D95" s="193">
        <v>63</v>
      </c>
      <c r="E95" s="193">
        <v>31</v>
      </c>
      <c r="F95" s="206">
        <v>5.5</v>
      </c>
      <c r="G95" s="206">
        <v>3.3</v>
      </c>
      <c r="H95" s="206">
        <v>1</v>
      </c>
      <c r="I95" s="206">
        <v>4.3</v>
      </c>
      <c r="J95" s="206" t="s">
        <v>1053</v>
      </c>
    </row>
    <row r="96" spans="1:10" ht="15.75">
      <c r="A96" s="206">
        <f t="shared" si="1"/>
        <v>38</v>
      </c>
      <c r="B96" s="193" t="s">
        <v>919</v>
      </c>
      <c r="C96" s="193" t="s">
        <v>912</v>
      </c>
      <c r="D96" s="193">
        <v>63</v>
      </c>
      <c r="E96" s="193">
        <v>2.4</v>
      </c>
      <c r="F96" s="206">
        <v>5.5</v>
      </c>
      <c r="G96" s="206">
        <v>3.3</v>
      </c>
      <c r="H96" s="206">
        <v>1</v>
      </c>
      <c r="I96" s="206">
        <v>4.3</v>
      </c>
      <c r="J96" s="206" t="s">
        <v>1053</v>
      </c>
    </row>
    <row r="97" spans="1:10" ht="15.75">
      <c r="A97" s="208" t="s">
        <v>1055</v>
      </c>
      <c r="B97" s="208"/>
      <c r="C97" s="208"/>
      <c r="D97" s="208"/>
      <c r="E97" s="284" t="s">
        <v>1056</v>
      </c>
      <c r="F97" s="284"/>
      <c r="G97" s="284"/>
      <c r="H97" s="206"/>
      <c r="I97" s="206" t="s">
        <v>1057</v>
      </c>
      <c r="J97" s="206"/>
    </row>
    <row r="98" spans="1:10" ht="15.75">
      <c r="A98" s="283" t="s">
        <v>1058</v>
      </c>
      <c r="B98" s="283"/>
      <c r="C98" s="283"/>
      <c r="D98" s="283"/>
      <c r="E98" s="284" t="s">
        <v>1058</v>
      </c>
      <c r="F98" s="284"/>
      <c r="G98" s="284"/>
      <c r="H98" s="284"/>
      <c r="I98" s="284" t="s">
        <v>1058</v>
      </c>
      <c r="J98" s="284"/>
    </row>
    <row r="99" spans="1:10" ht="15.75">
      <c r="A99" s="283" t="s">
        <v>1059</v>
      </c>
      <c r="B99" s="283"/>
      <c r="C99" s="283"/>
      <c r="D99" s="283"/>
      <c r="E99" s="284" t="s">
        <v>1059</v>
      </c>
      <c r="F99" s="284"/>
      <c r="G99" s="284"/>
      <c r="H99" s="284"/>
      <c r="I99" s="284" t="s">
        <v>1059</v>
      </c>
      <c r="J99" s="284"/>
    </row>
    <row r="100" spans="1:10" ht="15.75">
      <c r="A100" s="283" t="s">
        <v>1060</v>
      </c>
      <c r="B100" s="283"/>
      <c r="C100" s="283"/>
      <c r="D100" s="283"/>
      <c r="E100" s="284" t="s">
        <v>1060</v>
      </c>
      <c r="F100" s="284"/>
      <c r="G100" s="284"/>
      <c r="H100" s="284"/>
      <c r="I100" s="284" t="s">
        <v>1060</v>
      </c>
      <c r="J100" s="284"/>
    </row>
    <row r="102" spans="1:10" ht="18.75">
      <c r="A102" s="285" t="s">
        <v>1032</v>
      </c>
      <c r="B102" s="285"/>
      <c r="C102" s="285" t="s">
        <v>1033</v>
      </c>
      <c r="D102" s="285"/>
      <c r="E102" s="285"/>
      <c r="F102" s="285"/>
      <c r="G102" s="285"/>
      <c r="H102" s="285"/>
      <c r="I102" s="285"/>
      <c r="J102" s="285"/>
    </row>
    <row r="103" spans="1:10" ht="18.75">
      <c r="A103" s="285" t="s">
        <v>1034</v>
      </c>
      <c r="B103" s="285"/>
      <c r="C103" s="285" t="s">
        <v>1035</v>
      </c>
      <c r="D103" s="285"/>
      <c r="E103" s="285"/>
      <c r="F103" s="285"/>
      <c r="G103" s="285"/>
      <c r="H103" s="285"/>
      <c r="I103" s="285"/>
      <c r="J103" s="285"/>
    </row>
    <row r="104" spans="1:10" ht="18.75">
      <c r="A104" s="285" t="s">
        <v>1036</v>
      </c>
      <c r="B104" s="285"/>
      <c r="C104" s="285" t="s">
        <v>1037</v>
      </c>
      <c r="D104" s="285"/>
      <c r="E104" s="285"/>
      <c r="F104" s="285"/>
      <c r="G104" s="285"/>
      <c r="H104" s="285"/>
      <c r="I104" s="285"/>
      <c r="J104" s="285"/>
    </row>
    <row r="105" spans="1:10" ht="18.75">
      <c r="A105" s="285" t="s">
        <v>1038</v>
      </c>
      <c r="B105" s="285"/>
      <c r="C105" s="285" t="s">
        <v>1039</v>
      </c>
      <c r="D105" s="285"/>
      <c r="E105" s="285"/>
      <c r="F105" s="285"/>
      <c r="G105" s="285"/>
      <c r="H105" s="285"/>
      <c r="I105" s="285"/>
      <c r="J105" s="285"/>
    </row>
    <row r="106" spans="1:10" ht="18.75">
      <c r="A106" s="285" t="s">
        <v>1040</v>
      </c>
      <c r="B106" s="285"/>
      <c r="C106" s="285" t="s">
        <v>1041</v>
      </c>
      <c r="D106" s="285"/>
      <c r="E106" s="285"/>
      <c r="F106" s="285"/>
      <c r="G106" s="285"/>
      <c r="H106" s="285"/>
      <c r="I106" s="285"/>
      <c r="J106" s="285"/>
    </row>
    <row r="107" spans="1:10" ht="18.75">
      <c r="A107" s="285" t="s">
        <v>1042</v>
      </c>
      <c r="B107" s="285"/>
      <c r="C107" s="285" t="s">
        <v>1465</v>
      </c>
      <c r="D107" s="285"/>
      <c r="E107" s="285"/>
      <c r="F107" s="285"/>
      <c r="G107" s="285"/>
      <c r="H107" s="285"/>
      <c r="I107" s="207" t="s">
        <v>1108</v>
      </c>
      <c r="J107" s="207"/>
    </row>
    <row r="108" spans="1:10" ht="45">
      <c r="A108" s="203" t="s">
        <v>1044</v>
      </c>
      <c r="B108" s="203" t="s">
        <v>69</v>
      </c>
      <c r="C108" s="203" t="s">
        <v>70</v>
      </c>
      <c r="D108" s="203" t="s">
        <v>1045</v>
      </c>
      <c r="E108" s="203" t="s">
        <v>1046</v>
      </c>
      <c r="F108" s="203" t="s">
        <v>1047</v>
      </c>
      <c r="G108" s="203" t="s">
        <v>1048</v>
      </c>
      <c r="H108" s="132" t="s">
        <v>1049</v>
      </c>
      <c r="I108" s="133" t="s">
        <v>56</v>
      </c>
      <c r="J108" s="203" t="s">
        <v>1050</v>
      </c>
    </row>
    <row r="109" spans="1:10" ht="15.75">
      <c r="A109" s="204">
        <v>1</v>
      </c>
      <c r="B109" s="193" t="s">
        <v>248</v>
      </c>
      <c r="C109" s="193" t="s">
        <v>256</v>
      </c>
      <c r="D109" s="193">
        <v>140</v>
      </c>
      <c r="E109" s="193">
        <v>84</v>
      </c>
      <c r="F109" s="205" t="s">
        <v>118</v>
      </c>
      <c r="G109" s="205">
        <v>3.5</v>
      </c>
      <c r="H109" s="206">
        <v>1</v>
      </c>
      <c r="I109" s="206">
        <v>4.5</v>
      </c>
      <c r="J109" s="206" t="s">
        <v>246</v>
      </c>
    </row>
    <row r="110" spans="1:10" ht="15.75">
      <c r="A110" s="204">
        <f>1+A109</f>
        <v>2</v>
      </c>
      <c r="B110" s="193" t="s">
        <v>256</v>
      </c>
      <c r="C110" s="193" t="s">
        <v>249</v>
      </c>
      <c r="D110" s="193">
        <v>140</v>
      </c>
      <c r="E110" s="193">
        <v>73.8</v>
      </c>
      <c r="F110" s="205" t="s">
        <v>118</v>
      </c>
      <c r="G110" s="205">
        <v>3.5</v>
      </c>
      <c r="H110" s="206">
        <v>1</v>
      </c>
      <c r="I110" s="206">
        <v>4.5</v>
      </c>
      <c r="J110" s="206" t="s">
        <v>246</v>
      </c>
    </row>
    <row r="111" spans="1:10" ht="15.75">
      <c r="A111" s="204">
        <f t="shared" ref="A111:A146" si="2">1+A110</f>
        <v>3</v>
      </c>
      <c r="B111" s="193" t="s">
        <v>249</v>
      </c>
      <c r="C111" s="193" t="s">
        <v>268</v>
      </c>
      <c r="D111" s="193">
        <v>140</v>
      </c>
      <c r="E111" s="193">
        <v>2</v>
      </c>
      <c r="F111" s="205" t="s">
        <v>118</v>
      </c>
      <c r="G111" s="205">
        <v>3.5</v>
      </c>
      <c r="H111" s="206">
        <v>1</v>
      </c>
      <c r="I111" s="206">
        <v>4.5</v>
      </c>
      <c r="J111" s="206" t="s">
        <v>246</v>
      </c>
    </row>
    <row r="112" spans="1:10" ht="15.75">
      <c r="A112" s="204">
        <f t="shared" si="2"/>
        <v>4</v>
      </c>
      <c r="B112" s="193" t="s">
        <v>249</v>
      </c>
      <c r="C112" s="193" t="s">
        <v>268</v>
      </c>
      <c r="D112" s="193">
        <v>140</v>
      </c>
      <c r="E112" s="193">
        <v>109.5</v>
      </c>
      <c r="F112" s="205" t="s">
        <v>118</v>
      </c>
      <c r="G112" s="205">
        <v>3.5</v>
      </c>
      <c r="H112" s="206">
        <v>1</v>
      </c>
      <c r="I112" s="206">
        <v>4.5</v>
      </c>
      <c r="J112" s="206" t="s">
        <v>246</v>
      </c>
    </row>
    <row r="113" spans="1:15" ht="15.75">
      <c r="A113" s="204">
        <f t="shared" si="2"/>
        <v>5</v>
      </c>
      <c r="B113" s="193" t="s">
        <v>268</v>
      </c>
      <c r="C113" s="193" t="s">
        <v>926</v>
      </c>
      <c r="D113" s="193">
        <v>140</v>
      </c>
      <c r="E113" s="193">
        <v>135.5</v>
      </c>
      <c r="F113" s="205" t="s">
        <v>118</v>
      </c>
      <c r="G113" s="205">
        <v>3.5</v>
      </c>
      <c r="H113" s="206">
        <v>1</v>
      </c>
      <c r="I113" s="206">
        <v>4.5</v>
      </c>
      <c r="J113" s="206" t="s">
        <v>246</v>
      </c>
      <c r="L113" s="193"/>
      <c r="M113" s="193"/>
      <c r="N113" s="193"/>
      <c r="O113" s="193"/>
    </row>
    <row r="114" spans="1:15" ht="15.75">
      <c r="A114" s="204">
        <f t="shared" si="2"/>
        <v>6</v>
      </c>
      <c r="B114" s="193" t="s">
        <v>180</v>
      </c>
      <c r="C114" s="193" t="s">
        <v>879</v>
      </c>
      <c r="D114" s="193">
        <v>125</v>
      </c>
      <c r="E114" s="488">
        <v>155</v>
      </c>
      <c r="F114" s="205" t="s">
        <v>118</v>
      </c>
      <c r="G114" s="205">
        <v>3.5</v>
      </c>
      <c r="H114" s="206">
        <v>1</v>
      </c>
      <c r="I114" s="206">
        <v>4.5</v>
      </c>
      <c r="J114" s="206" t="s">
        <v>246</v>
      </c>
    </row>
    <row r="115" spans="1:15" ht="15.75">
      <c r="A115" s="204">
        <f t="shared" si="2"/>
        <v>7</v>
      </c>
      <c r="B115" s="193" t="s">
        <v>879</v>
      </c>
      <c r="C115" s="193" t="s">
        <v>854</v>
      </c>
      <c r="D115" s="193">
        <v>125</v>
      </c>
      <c r="E115" s="488"/>
      <c r="F115" s="205" t="s">
        <v>118</v>
      </c>
      <c r="G115" s="205">
        <v>3.5</v>
      </c>
      <c r="H115" s="206">
        <v>1</v>
      </c>
      <c r="I115" s="206">
        <v>4.5</v>
      </c>
      <c r="J115" s="206" t="s">
        <v>246</v>
      </c>
    </row>
    <row r="116" spans="1:15" ht="15.75">
      <c r="A116" s="204">
        <f t="shared" si="2"/>
        <v>8</v>
      </c>
      <c r="B116" s="193" t="s">
        <v>854</v>
      </c>
      <c r="C116" s="193" t="s">
        <v>213</v>
      </c>
      <c r="D116" s="193">
        <v>125</v>
      </c>
      <c r="E116" s="193">
        <v>61.5</v>
      </c>
      <c r="F116" s="205" t="s">
        <v>118</v>
      </c>
      <c r="G116" s="205">
        <v>3.5</v>
      </c>
      <c r="H116" s="206">
        <v>1</v>
      </c>
      <c r="I116" s="206">
        <v>4.5</v>
      </c>
      <c r="J116" s="206" t="s">
        <v>246</v>
      </c>
    </row>
    <row r="117" spans="1:15" ht="15.75">
      <c r="A117" s="204">
        <f t="shared" si="2"/>
        <v>9</v>
      </c>
      <c r="B117" s="193" t="s">
        <v>926</v>
      </c>
      <c r="C117" s="193" t="s">
        <v>253</v>
      </c>
      <c r="D117" s="193">
        <v>110</v>
      </c>
      <c r="E117" s="193">
        <v>134.30000000000001</v>
      </c>
      <c r="F117" s="205" t="s">
        <v>118</v>
      </c>
      <c r="G117" s="205">
        <v>3.5</v>
      </c>
      <c r="H117" s="206">
        <v>1</v>
      </c>
      <c r="I117" s="206">
        <v>4.5</v>
      </c>
      <c r="J117" s="206" t="s">
        <v>246</v>
      </c>
    </row>
    <row r="118" spans="1:15" ht="15.75">
      <c r="A118" s="204">
        <f t="shared" si="2"/>
        <v>10</v>
      </c>
      <c r="B118" s="193" t="s">
        <v>254</v>
      </c>
      <c r="C118" s="193" t="s">
        <v>853</v>
      </c>
      <c r="D118" s="193">
        <v>110</v>
      </c>
      <c r="E118" s="193">
        <v>83.2</v>
      </c>
      <c r="F118" s="205" t="s">
        <v>118</v>
      </c>
      <c r="G118" s="205">
        <v>3.5</v>
      </c>
      <c r="H118" s="206">
        <v>1</v>
      </c>
      <c r="I118" s="206">
        <v>4.5</v>
      </c>
      <c r="J118" s="206" t="s">
        <v>246</v>
      </c>
    </row>
    <row r="119" spans="1:15" ht="15.75">
      <c r="A119" s="204">
        <f t="shared" si="2"/>
        <v>11</v>
      </c>
      <c r="B119" s="193" t="s">
        <v>853</v>
      </c>
      <c r="C119" s="193" t="s">
        <v>252</v>
      </c>
      <c r="D119" s="193">
        <v>110</v>
      </c>
      <c r="E119" s="193">
        <v>58</v>
      </c>
      <c r="F119" s="205" t="s">
        <v>118</v>
      </c>
      <c r="G119" s="205">
        <v>3.5</v>
      </c>
      <c r="H119" s="206">
        <v>1</v>
      </c>
      <c r="I119" s="206">
        <v>4.5</v>
      </c>
      <c r="J119" s="206" t="s">
        <v>246</v>
      </c>
    </row>
    <row r="120" spans="1:15" ht="15.75">
      <c r="A120" s="204">
        <f t="shared" si="2"/>
        <v>12</v>
      </c>
      <c r="B120" s="193" t="s">
        <v>252</v>
      </c>
      <c r="C120" s="193" t="s">
        <v>844</v>
      </c>
      <c r="D120" s="193">
        <v>90</v>
      </c>
      <c r="E120" s="193">
        <f>18.7+13</f>
        <v>31.7</v>
      </c>
      <c r="F120" s="205" t="s">
        <v>118</v>
      </c>
      <c r="G120" s="205">
        <v>3.5</v>
      </c>
      <c r="H120" s="206">
        <v>1</v>
      </c>
      <c r="I120" s="206">
        <v>4.5</v>
      </c>
      <c r="J120" s="206" t="s">
        <v>246</v>
      </c>
    </row>
    <row r="121" spans="1:15" ht="15.75">
      <c r="A121" s="204">
        <f t="shared" si="2"/>
        <v>13</v>
      </c>
      <c r="B121" s="193" t="s">
        <v>252</v>
      </c>
      <c r="C121" s="193" t="s">
        <v>233</v>
      </c>
      <c r="D121" s="193">
        <v>63</v>
      </c>
      <c r="E121" s="193">
        <v>9</v>
      </c>
      <c r="F121" s="205" t="s">
        <v>118</v>
      </c>
      <c r="G121" s="205">
        <v>3.5</v>
      </c>
      <c r="H121" s="206">
        <v>1</v>
      </c>
      <c r="I121" s="206">
        <v>4.5</v>
      </c>
      <c r="J121" s="206" t="s">
        <v>246</v>
      </c>
    </row>
    <row r="122" spans="1:15" ht="15.75">
      <c r="A122" s="204">
        <f t="shared" si="2"/>
        <v>14</v>
      </c>
      <c r="B122" s="193" t="s">
        <v>233</v>
      </c>
      <c r="C122" s="193" t="s">
        <v>1461</v>
      </c>
      <c r="D122" s="193">
        <v>63</v>
      </c>
      <c r="E122" s="193">
        <v>98.3</v>
      </c>
      <c r="F122" s="205" t="s">
        <v>118</v>
      </c>
      <c r="G122" s="205">
        <v>3.5</v>
      </c>
      <c r="H122" s="206">
        <v>1</v>
      </c>
      <c r="I122" s="206">
        <v>4.5</v>
      </c>
      <c r="J122" s="206" t="s">
        <v>246</v>
      </c>
    </row>
    <row r="123" spans="1:15" ht="15.75">
      <c r="A123" s="204">
        <f t="shared" si="2"/>
        <v>15</v>
      </c>
      <c r="B123" s="193" t="s">
        <v>1461</v>
      </c>
      <c r="C123" s="193" t="s">
        <v>179</v>
      </c>
      <c r="D123" s="193">
        <v>63</v>
      </c>
      <c r="E123" s="193">
        <v>19</v>
      </c>
      <c r="F123" s="205" t="s">
        <v>118</v>
      </c>
      <c r="G123" s="205">
        <v>3.5</v>
      </c>
      <c r="H123" s="206">
        <v>1</v>
      </c>
      <c r="I123" s="206">
        <v>4.5</v>
      </c>
      <c r="J123" s="206" t="s">
        <v>246</v>
      </c>
    </row>
    <row r="124" spans="1:15" ht="15.75">
      <c r="A124" s="204">
        <f t="shared" si="2"/>
        <v>16</v>
      </c>
      <c r="B124" s="193" t="s">
        <v>179</v>
      </c>
      <c r="C124" s="193" t="s">
        <v>189</v>
      </c>
      <c r="D124" s="193">
        <v>63</v>
      </c>
      <c r="E124" s="193">
        <v>43.1</v>
      </c>
      <c r="F124" s="205" t="s">
        <v>118</v>
      </c>
      <c r="G124" s="205">
        <v>3.5</v>
      </c>
      <c r="H124" s="206">
        <v>1</v>
      </c>
      <c r="I124" s="206">
        <v>4.5</v>
      </c>
      <c r="J124" s="206" t="s">
        <v>246</v>
      </c>
    </row>
    <row r="125" spans="1:15" ht="15.75">
      <c r="A125" s="204">
        <f t="shared" si="2"/>
        <v>17</v>
      </c>
      <c r="B125" s="193" t="s">
        <v>189</v>
      </c>
      <c r="C125" s="193" t="s">
        <v>233</v>
      </c>
      <c r="D125" s="193">
        <v>63</v>
      </c>
      <c r="E125" s="193">
        <v>98</v>
      </c>
      <c r="F125" s="205" t="s">
        <v>118</v>
      </c>
      <c r="G125" s="205">
        <v>3.5</v>
      </c>
      <c r="H125" s="206">
        <v>1</v>
      </c>
      <c r="I125" s="206">
        <v>4.5</v>
      </c>
      <c r="J125" s="206" t="s">
        <v>246</v>
      </c>
    </row>
    <row r="126" spans="1:15" ht="15.75">
      <c r="A126" s="204">
        <f t="shared" si="2"/>
        <v>18</v>
      </c>
      <c r="B126" s="193" t="s">
        <v>189</v>
      </c>
      <c r="C126" s="193" t="s">
        <v>200</v>
      </c>
      <c r="D126" s="193">
        <v>63</v>
      </c>
      <c r="E126" s="193">
        <v>47</v>
      </c>
      <c r="F126" s="205" t="s">
        <v>118</v>
      </c>
      <c r="G126" s="205">
        <v>3.5</v>
      </c>
      <c r="H126" s="206">
        <v>1</v>
      </c>
      <c r="I126" s="206">
        <v>4.5</v>
      </c>
      <c r="J126" s="206" t="s">
        <v>246</v>
      </c>
    </row>
    <row r="127" spans="1:15" ht="15.75">
      <c r="A127" s="204">
        <f t="shared" si="2"/>
        <v>19</v>
      </c>
      <c r="B127" s="193" t="s">
        <v>179</v>
      </c>
      <c r="C127" s="193">
        <v>52</v>
      </c>
      <c r="D127" s="193">
        <v>63</v>
      </c>
      <c r="E127" s="193">
        <v>90.6</v>
      </c>
      <c r="F127" s="205" t="s">
        <v>118</v>
      </c>
      <c r="G127" s="205">
        <v>3.5</v>
      </c>
      <c r="H127" s="206">
        <v>1</v>
      </c>
      <c r="I127" s="206">
        <v>4.5</v>
      </c>
      <c r="J127" s="206" t="s">
        <v>246</v>
      </c>
    </row>
    <row r="128" spans="1:15" ht="15.75">
      <c r="A128" s="204">
        <f t="shared" si="2"/>
        <v>20</v>
      </c>
      <c r="B128" s="193" t="s">
        <v>200</v>
      </c>
      <c r="C128" s="193" t="s">
        <v>228</v>
      </c>
      <c r="D128" s="193">
        <v>63</v>
      </c>
      <c r="E128" s="193">
        <v>97</v>
      </c>
      <c r="F128" s="205" t="s">
        <v>118</v>
      </c>
      <c r="G128" s="205">
        <v>3.5</v>
      </c>
      <c r="H128" s="206">
        <v>1</v>
      </c>
      <c r="I128" s="206">
        <v>4.5</v>
      </c>
      <c r="J128" s="206" t="s">
        <v>246</v>
      </c>
    </row>
    <row r="129" spans="1:10" ht="15.75">
      <c r="A129" s="204">
        <f t="shared" si="2"/>
        <v>21</v>
      </c>
      <c r="B129" s="193" t="s">
        <v>1462</v>
      </c>
      <c r="C129" s="193" t="s">
        <v>1463</v>
      </c>
      <c r="D129" s="193">
        <v>63</v>
      </c>
      <c r="E129" s="193">
        <v>93.5</v>
      </c>
      <c r="F129" s="205" t="s">
        <v>118</v>
      </c>
      <c r="G129" s="205">
        <v>3.5</v>
      </c>
      <c r="H129" s="206">
        <v>1</v>
      </c>
      <c r="I129" s="206">
        <v>4.5</v>
      </c>
      <c r="J129" s="206" t="s">
        <v>246</v>
      </c>
    </row>
    <row r="130" spans="1:10" ht="15.75">
      <c r="A130" s="204">
        <f t="shared" si="2"/>
        <v>22</v>
      </c>
      <c r="B130" s="193" t="s">
        <v>225</v>
      </c>
      <c r="C130" s="193" t="s">
        <v>230</v>
      </c>
      <c r="D130" s="193">
        <v>63</v>
      </c>
      <c r="E130" s="193">
        <v>25</v>
      </c>
      <c r="F130" s="205" t="s">
        <v>118</v>
      </c>
      <c r="G130" s="205">
        <v>3.5</v>
      </c>
      <c r="H130" s="206">
        <v>1</v>
      </c>
      <c r="I130" s="206">
        <v>4.5</v>
      </c>
      <c r="J130" s="206" t="s">
        <v>246</v>
      </c>
    </row>
    <row r="131" spans="1:10" ht="15.75">
      <c r="A131" s="204">
        <f t="shared" si="2"/>
        <v>23</v>
      </c>
      <c r="B131" s="193" t="s">
        <v>230</v>
      </c>
      <c r="C131" s="193" t="s">
        <v>865</v>
      </c>
      <c r="D131" s="193">
        <v>63</v>
      </c>
      <c r="E131" s="193">
        <v>106</v>
      </c>
      <c r="F131" s="205" t="s">
        <v>118</v>
      </c>
      <c r="G131" s="205">
        <v>3.5</v>
      </c>
      <c r="H131" s="206">
        <v>1</v>
      </c>
      <c r="I131" s="206">
        <v>4.5</v>
      </c>
      <c r="J131" s="206" t="s">
        <v>246</v>
      </c>
    </row>
    <row r="132" spans="1:10" ht="15.75">
      <c r="A132" s="204">
        <f t="shared" si="2"/>
        <v>24</v>
      </c>
      <c r="B132" s="193" t="s">
        <v>202</v>
      </c>
      <c r="C132" s="193" t="s">
        <v>165</v>
      </c>
      <c r="D132" s="193">
        <v>63</v>
      </c>
      <c r="E132" s="193">
        <v>46</v>
      </c>
      <c r="F132" s="205" t="s">
        <v>118</v>
      </c>
      <c r="G132" s="205">
        <v>3.5</v>
      </c>
      <c r="H132" s="206">
        <v>1</v>
      </c>
      <c r="I132" s="206">
        <v>4.5</v>
      </c>
      <c r="J132" s="206" t="s">
        <v>246</v>
      </c>
    </row>
    <row r="133" spans="1:10" ht="15.75">
      <c r="A133" s="204">
        <f t="shared" si="2"/>
        <v>25</v>
      </c>
      <c r="B133" s="193" t="s">
        <v>167</v>
      </c>
      <c r="C133" s="193" t="s">
        <v>168</v>
      </c>
      <c r="D133" s="193">
        <v>63</v>
      </c>
      <c r="E133" s="193">
        <v>40</v>
      </c>
      <c r="F133" s="205" t="s">
        <v>118</v>
      </c>
      <c r="G133" s="205">
        <v>3.5</v>
      </c>
      <c r="H133" s="206">
        <v>1</v>
      </c>
      <c r="I133" s="206">
        <v>4.5</v>
      </c>
      <c r="J133" s="206" t="s">
        <v>246</v>
      </c>
    </row>
    <row r="134" spans="1:10" ht="15.75">
      <c r="A134" s="204">
        <f t="shared" si="2"/>
        <v>26</v>
      </c>
      <c r="B134" s="193" t="s">
        <v>168</v>
      </c>
      <c r="C134" s="193" t="s">
        <v>166</v>
      </c>
      <c r="D134" s="193">
        <v>63</v>
      </c>
      <c r="E134" s="193">
        <v>52</v>
      </c>
      <c r="F134" s="205" t="s">
        <v>118</v>
      </c>
      <c r="G134" s="205">
        <v>3.5</v>
      </c>
      <c r="H134" s="206">
        <v>1</v>
      </c>
      <c r="I134" s="206">
        <v>4.5</v>
      </c>
      <c r="J134" s="206" t="s">
        <v>246</v>
      </c>
    </row>
    <row r="135" spans="1:10" ht="15.75">
      <c r="A135" s="204">
        <f t="shared" si="2"/>
        <v>27</v>
      </c>
      <c r="B135" s="193" t="s">
        <v>166</v>
      </c>
      <c r="C135" s="193">
        <v>25</v>
      </c>
      <c r="D135" s="193">
        <v>63</v>
      </c>
      <c r="E135" s="193">
        <v>58</v>
      </c>
      <c r="F135" s="205" t="s">
        <v>118</v>
      </c>
      <c r="G135" s="205">
        <v>3.5</v>
      </c>
      <c r="H135" s="206">
        <v>1</v>
      </c>
      <c r="I135" s="206">
        <v>4.5</v>
      </c>
      <c r="J135" s="206" t="s">
        <v>246</v>
      </c>
    </row>
    <row r="136" spans="1:10" ht="15.75">
      <c r="A136" s="204">
        <f t="shared" si="2"/>
        <v>28</v>
      </c>
      <c r="B136" s="193" t="s">
        <v>247</v>
      </c>
      <c r="C136" s="193" t="s">
        <v>851</v>
      </c>
      <c r="D136" s="193">
        <v>63</v>
      </c>
      <c r="E136" s="193">
        <v>78</v>
      </c>
      <c r="F136" s="205" t="s">
        <v>118</v>
      </c>
      <c r="G136" s="205">
        <v>3.5</v>
      </c>
      <c r="H136" s="206">
        <v>1</v>
      </c>
      <c r="I136" s="206">
        <v>4.5</v>
      </c>
      <c r="J136" s="206" t="s">
        <v>246</v>
      </c>
    </row>
    <row r="137" spans="1:10" ht="15.75">
      <c r="A137" s="204">
        <f t="shared" si="2"/>
        <v>29</v>
      </c>
      <c r="B137" s="193" t="s">
        <v>918</v>
      </c>
      <c r="C137" s="193" t="s">
        <v>239</v>
      </c>
      <c r="D137" s="193">
        <v>63</v>
      </c>
      <c r="E137" s="194">
        <f>144.5+92.3</f>
        <v>236.8</v>
      </c>
      <c r="F137" s="205" t="s">
        <v>118</v>
      </c>
      <c r="G137" s="205">
        <v>3.5</v>
      </c>
      <c r="H137" s="206">
        <v>1</v>
      </c>
      <c r="I137" s="206">
        <v>4.5</v>
      </c>
      <c r="J137" s="206" t="s">
        <v>246</v>
      </c>
    </row>
    <row r="138" spans="1:10" ht="15.75">
      <c r="A138" s="204">
        <f t="shared" si="2"/>
        <v>30</v>
      </c>
      <c r="B138" s="193" t="s">
        <v>918</v>
      </c>
      <c r="C138" s="193" t="s">
        <v>973</v>
      </c>
      <c r="D138" s="193">
        <v>63</v>
      </c>
      <c r="E138" s="193">
        <v>299.2</v>
      </c>
      <c r="F138" s="205" t="s">
        <v>118</v>
      </c>
      <c r="G138" s="205">
        <v>3.5</v>
      </c>
      <c r="H138" s="206">
        <v>1</v>
      </c>
      <c r="I138" s="206">
        <v>4.5</v>
      </c>
      <c r="J138" s="206" t="s">
        <v>246</v>
      </c>
    </row>
    <row r="139" spans="1:10" ht="15.75">
      <c r="A139" s="204">
        <f t="shared" si="2"/>
        <v>31</v>
      </c>
      <c r="B139" s="193" t="s">
        <v>973</v>
      </c>
      <c r="C139" s="193" t="s">
        <v>843</v>
      </c>
      <c r="D139" s="193">
        <v>63</v>
      </c>
      <c r="E139" s="193">
        <v>190.6</v>
      </c>
      <c r="F139" s="205" t="s">
        <v>118</v>
      </c>
      <c r="G139" s="205">
        <v>3.5</v>
      </c>
      <c r="H139" s="206">
        <v>1</v>
      </c>
      <c r="I139" s="206">
        <v>4.5</v>
      </c>
      <c r="J139" s="206" t="s">
        <v>246</v>
      </c>
    </row>
    <row r="140" spans="1:10" ht="15.75">
      <c r="A140" s="204">
        <f t="shared" si="2"/>
        <v>32</v>
      </c>
      <c r="B140" s="193" t="s">
        <v>843</v>
      </c>
      <c r="C140" s="193" t="s">
        <v>250</v>
      </c>
      <c r="D140" s="193">
        <v>63</v>
      </c>
      <c r="E140" s="193">
        <v>83.9</v>
      </c>
      <c r="F140" s="205" t="s">
        <v>118</v>
      </c>
      <c r="G140" s="205">
        <v>3.5</v>
      </c>
      <c r="H140" s="206">
        <v>1</v>
      </c>
      <c r="I140" s="206">
        <v>4.5</v>
      </c>
      <c r="J140" s="206" t="s">
        <v>246</v>
      </c>
    </row>
    <row r="141" spans="1:10" ht="15.75">
      <c r="A141" s="204">
        <f t="shared" si="2"/>
        <v>33</v>
      </c>
      <c r="B141" s="193" t="s">
        <v>250</v>
      </c>
      <c r="C141" s="193" t="s">
        <v>454</v>
      </c>
      <c r="D141" s="193">
        <v>63</v>
      </c>
      <c r="E141" s="193">
        <v>287.39999999999998</v>
      </c>
      <c r="F141" s="205" t="s">
        <v>118</v>
      </c>
      <c r="G141" s="205">
        <v>3.5</v>
      </c>
      <c r="H141" s="206">
        <v>1</v>
      </c>
      <c r="I141" s="206">
        <v>4.5</v>
      </c>
      <c r="J141" s="206" t="s">
        <v>246</v>
      </c>
    </row>
    <row r="142" spans="1:10" ht="15.75">
      <c r="A142" s="204">
        <f t="shared" si="2"/>
        <v>34</v>
      </c>
      <c r="B142" s="193" t="s">
        <v>454</v>
      </c>
      <c r="C142" s="193" t="s">
        <v>841</v>
      </c>
      <c r="D142" s="193">
        <v>63</v>
      </c>
      <c r="E142" s="193">
        <v>3.3</v>
      </c>
      <c r="F142" s="205" t="s">
        <v>118</v>
      </c>
      <c r="G142" s="205">
        <v>3.5</v>
      </c>
      <c r="H142" s="206">
        <v>1</v>
      </c>
      <c r="I142" s="206">
        <v>4.5</v>
      </c>
      <c r="J142" s="206" t="s">
        <v>246</v>
      </c>
    </row>
    <row r="143" spans="1:10" ht="15.75">
      <c r="A143" s="204">
        <f t="shared" si="2"/>
        <v>35</v>
      </c>
      <c r="B143" s="193" t="s">
        <v>454</v>
      </c>
      <c r="C143" s="193" t="s">
        <v>841</v>
      </c>
      <c r="D143" s="193">
        <v>63</v>
      </c>
      <c r="E143" s="193">
        <v>3.4</v>
      </c>
      <c r="F143" s="205" t="s">
        <v>118</v>
      </c>
      <c r="G143" s="205">
        <v>3.5</v>
      </c>
      <c r="H143" s="206">
        <v>1</v>
      </c>
      <c r="I143" s="206">
        <v>4.5</v>
      </c>
      <c r="J143" s="206" t="s">
        <v>246</v>
      </c>
    </row>
    <row r="144" spans="1:10" ht="15.75">
      <c r="A144" s="204">
        <f t="shared" si="2"/>
        <v>36</v>
      </c>
      <c r="B144" s="193" t="s">
        <v>454</v>
      </c>
      <c r="C144" s="193" t="s">
        <v>841</v>
      </c>
      <c r="D144" s="193">
        <v>63</v>
      </c>
      <c r="E144" s="193">
        <v>21.7</v>
      </c>
      <c r="F144" s="205" t="s">
        <v>118</v>
      </c>
      <c r="G144" s="205">
        <v>3.5</v>
      </c>
      <c r="H144" s="206">
        <v>1</v>
      </c>
      <c r="I144" s="206">
        <v>4.5</v>
      </c>
      <c r="J144" s="206" t="s">
        <v>246</v>
      </c>
    </row>
    <row r="145" spans="1:10" ht="15.75">
      <c r="A145" s="204">
        <f t="shared" si="2"/>
        <v>37</v>
      </c>
      <c r="B145" s="193" t="s">
        <v>841</v>
      </c>
      <c r="C145" s="193" t="s">
        <v>849</v>
      </c>
      <c r="D145" s="193">
        <v>63</v>
      </c>
      <c r="E145" s="193">
        <v>25.1</v>
      </c>
      <c r="F145" s="205" t="s">
        <v>118</v>
      </c>
      <c r="G145" s="205">
        <v>3.5</v>
      </c>
      <c r="H145" s="206">
        <v>1</v>
      </c>
      <c r="I145" s="206">
        <v>4.5</v>
      </c>
      <c r="J145" s="206" t="s">
        <v>246</v>
      </c>
    </row>
    <row r="146" spans="1:10" ht="15.75">
      <c r="A146" s="204">
        <f t="shared" si="2"/>
        <v>38</v>
      </c>
      <c r="B146" s="193" t="s">
        <v>841</v>
      </c>
      <c r="C146" s="193" t="s">
        <v>849</v>
      </c>
      <c r="D146" s="193">
        <v>63</v>
      </c>
      <c r="E146" s="193">
        <v>10.5</v>
      </c>
      <c r="F146" s="205" t="s">
        <v>118</v>
      </c>
      <c r="G146" s="205">
        <v>3.5</v>
      </c>
      <c r="H146" s="206">
        <v>1</v>
      </c>
      <c r="I146" s="206">
        <v>4.5</v>
      </c>
      <c r="J146" s="206" t="s">
        <v>246</v>
      </c>
    </row>
    <row r="147" spans="1:10" ht="15.75">
      <c r="A147" s="208" t="s">
        <v>1055</v>
      </c>
      <c r="B147" s="208"/>
      <c r="C147" s="208"/>
      <c r="D147" s="208"/>
      <c r="E147" s="284" t="s">
        <v>1056</v>
      </c>
      <c r="F147" s="284"/>
      <c r="G147" s="284"/>
      <c r="H147" s="206"/>
      <c r="I147" s="206" t="s">
        <v>1057</v>
      </c>
      <c r="J147" s="206"/>
    </row>
    <row r="148" spans="1:10" ht="15.75">
      <c r="A148" s="283" t="s">
        <v>1058</v>
      </c>
      <c r="B148" s="283"/>
      <c r="C148" s="283"/>
      <c r="D148" s="283"/>
      <c r="E148" s="284" t="s">
        <v>1058</v>
      </c>
      <c r="F148" s="284"/>
      <c r="G148" s="284"/>
      <c r="H148" s="284"/>
      <c r="I148" s="284" t="s">
        <v>1058</v>
      </c>
      <c r="J148" s="284"/>
    </row>
    <row r="149" spans="1:10" ht="15.75">
      <c r="A149" s="283" t="s">
        <v>1059</v>
      </c>
      <c r="B149" s="283"/>
      <c r="C149" s="283"/>
      <c r="D149" s="283"/>
      <c r="E149" s="284" t="s">
        <v>1059</v>
      </c>
      <c r="F149" s="284"/>
      <c r="G149" s="284"/>
      <c r="H149" s="284"/>
      <c r="I149" s="284" t="s">
        <v>1059</v>
      </c>
      <c r="J149" s="284"/>
    </row>
    <row r="150" spans="1:10" ht="15.75">
      <c r="A150" s="283" t="s">
        <v>1060</v>
      </c>
      <c r="B150" s="283"/>
      <c r="C150" s="283"/>
      <c r="D150" s="283"/>
      <c r="E150" s="284" t="s">
        <v>1060</v>
      </c>
      <c r="F150" s="284"/>
      <c r="G150" s="284"/>
      <c r="H150" s="284"/>
      <c r="I150" s="284" t="s">
        <v>1060</v>
      </c>
      <c r="J150" s="284"/>
    </row>
    <row r="153" spans="1:10" ht="18.75">
      <c r="A153" s="285" t="s">
        <v>1032</v>
      </c>
      <c r="B153" s="285"/>
      <c r="C153" s="285" t="s">
        <v>1033</v>
      </c>
      <c r="D153" s="285"/>
      <c r="E153" s="285"/>
      <c r="F153" s="285"/>
      <c r="G153" s="285"/>
      <c r="H153" s="285"/>
      <c r="I153" s="285"/>
      <c r="J153" s="285"/>
    </row>
    <row r="154" spans="1:10" ht="18.75">
      <c r="A154" s="285" t="s">
        <v>1034</v>
      </c>
      <c r="B154" s="285"/>
      <c r="C154" s="285" t="s">
        <v>1035</v>
      </c>
      <c r="D154" s="285"/>
      <c r="E154" s="285"/>
      <c r="F154" s="285"/>
      <c r="G154" s="285"/>
      <c r="H154" s="285"/>
      <c r="I154" s="285"/>
      <c r="J154" s="285"/>
    </row>
    <row r="155" spans="1:10" ht="18.75">
      <c r="A155" s="285" t="s">
        <v>1036</v>
      </c>
      <c r="B155" s="285"/>
      <c r="C155" s="285" t="s">
        <v>1037</v>
      </c>
      <c r="D155" s="285"/>
      <c r="E155" s="285"/>
      <c r="F155" s="285"/>
      <c r="G155" s="285"/>
      <c r="H155" s="285"/>
      <c r="I155" s="285"/>
      <c r="J155" s="285"/>
    </row>
    <row r="156" spans="1:10" ht="18.75">
      <c r="A156" s="285" t="s">
        <v>1038</v>
      </c>
      <c r="B156" s="285"/>
      <c r="C156" s="285" t="s">
        <v>1039</v>
      </c>
      <c r="D156" s="285"/>
      <c r="E156" s="285"/>
      <c r="F156" s="285"/>
      <c r="G156" s="285"/>
      <c r="H156" s="285"/>
      <c r="I156" s="285"/>
      <c r="J156" s="285"/>
    </row>
    <row r="157" spans="1:10" ht="18.75">
      <c r="A157" s="285" t="s">
        <v>1040</v>
      </c>
      <c r="B157" s="285"/>
      <c r="C157" s="285" t="s">
        <v>1041</v>
      </c>
      <c r="D157" s="285"/>
      <c r="E157" s="285"/>
      <c r="F157" s="285"/>
      <c r="G157" s="285"/>
      <c r="H157" s="285"/>
      <c r="I157" s="285"/>
      <c r="J157" s="285"/>
    </row>
    <row r="158" spans="1:10" ht="18.75">
      <c r="A158" s="285" t="s">
        <v>1042</v>
      </c>
      <c r="B158" s="285"/>
      <c r="C158" s="285" t="s">
        <v>1465</v>
      </c>
      <c r="D158" s="285"/>
      <c r="E158" s="285"/>
      <c r="F158" s="285"/>
      <c r="G158" s="285"/>
      <c r="H158" s="285"/>
      <c r="I158" s="207" t="s">
        <v>1108</v>
      </c>
      <c r="J158" s="207"/>
    </row>
    <row r="159" spans="1:10" ht="45">
      <c r="A159" s="203" t="s">
        <v>1044</v>
      </c>
      <c r="B159" s="203" t="s">
        <v>69</v>
      </c>
      <c r="C159" s="203" t="s">
        <v>70</v>
      </c>
      <c r="D159" s="203" t="s">
        <v>1045</v>
      </c>
      <c r="E159" s="203" t="s">
        <v>1046</v>
      </c>
      <c r="F159" s="203" t="s">
        <v>1047</v>
      </c>
      <c r="G159" s="203" t="s">
        <v>1048</v>
      </c>
      <c r="H159" s="132" t="s">
        <v>1049</v>
      </c>
      <c r="I159" s="133" t="s">
        <v>56</v>
      </c>
      <c r="J159" s="203" t="s">
        <v>1050</v>
      </c>
    </row>
    <row r="160" spans="1:10" ht="15.75">
      <c r="A160" s="206">
        <v>1</v>
      </c>
      <c r="B160" s="193" t="s">
        <v>922</v>
      </c>
      <c r="C160" s="193" t="s">
        <v>880</v>
      </c>
      <c r="D160" s="193">
        <v>90</v>
      </c>
      <c r="E160" s="193">
        <v>162.5</v>
      </c>
      <c r="F160" s="205" t="s">
        <v>95</v>
      </c>
      <c r="G160" s="205">
        <v>3.5</v>
      </c>
      <c r="H160" s="206">
        <v>1</v>
      </c>
      <c r="I160" s="206">
        <v>4.5</v>
      </c>
      <c r="J160" s="206" t="s">
        <v>246</v>
      </c>
    </row>
    <row r="161" spans="1:10" ht="15.75">
      <c r="A161" s="206">
        <f>1+A160</f>
        <v>2</v>
      </c>
      <c r="B161" s="193" t="s">
        <v>855</v>
      </c>
      <c r="C161" s="193" t="s">
        <v>227</v>
      </c>
      <c r="D161" s="193">
        <v>90</v>
      </c>
      <c r="E161" s="193">
        <v>36</v>
      </c>
      <c r="F161" s="205" t="s">
        <v>95</v>
      </c>
      <c r="G161" s="205">
        <v>3.5</v>
      </c>
      <c r="H161" s="206">
        <v>1</v>
      </c>
      <c r="I161" s="206">
        <v>4.5</v>
      </c>
      <c r="J161" s="206" t="s">
        <v>246</v>
      </c>
    </row>
    <row r="162" spans="1:10" ht="15.75">
      <c r="A162" s="206">
        <f t="shared" ref="A162:A216" si="3">1+A161</f>
        <v>3</v>
      </c>
      <c r="B162" s="193" t="s">
        <v>227</v>
      </c>
      <c r="C162" s="193" t="s">
        <v>922</v>
      </c>
      <c r="D162" s="193">
        <v>90</v>
      </c>
      <c r="E162" s="193">
        <v>3.4</v>
      </c>
      <c r="F162" s="205" t="s">
        <v>95</v>
      </c>
      <c r="G162" s="205">
        <v>3.5</v>
      </c>
      <c r="H162" s="206">
        <v>1</v>
      </c>
      <c r="I162" s="206">
        <v>4.5</v>
      </c>
      <c r="J162" s="206" t="s">
        <v>246</v>
      </c>
    </row>
    <row r="163" spans="1:10" ht="15.75">
      <c r="A163" s="206">
        <f t="shared" si="3"/>
        <v>4</v>
      </c>
      <c r="B163" s="193" t="s">
        <v>227</v>
      </c>
      <c r="C163" s="193" t="s">
        <v>922</v>
      </c>
      <c r="D163" s="193">
        <v>90</v>
      </c>
      <c r="E163" s="193">
        <v>2.9</v>
      </c>
      <c r="F163" s="205" t="s">
        <v>95</v>
      </c>
      <c r="G163" s="205">
        <v>3.5</v>
      </c>
      <c r="H163" s="206">
        <v>1</v>
      </c>
      <c r="I163" s="206">
        <v>4.5</v>
      </c>
      <c r="J163" s="206" t="s">
        <v>246</v>
      </c>
    </row>
    <row r="164" spans="1:10" ht="15.75">
      <c r="A164" s="206">
        <f t="shared" si="3"/>
        <v>5</v>
      </c>
      <c r="B164" s="193" t="s">
        <v>227</v>
      </c>
      <c r="C164" s="193" t="s">
        <v>922</v>
      </c>
      <c r="D164" s="193">
        <v>90</v>
      </c>
      <c r="E164" s="193">
        <v>86.4</v>
      </c>
      <c r="F164" s="205" t="s">
        <v>95</v>
      </c>
      <c r="G164" s="205">
        <v>3.5</v>
      </c>
      <c r="H164" s="206">
        <v>1</v>
      </c>
      <c r="I164" s="206">
        <v>4.5</v>
      </c>
      <c r="J164" s="206" t="s">
        <v>246</v>
      </c>
    </row>
    <row r="165" spans="1:10" ht="15.75">
      <c r="A165" s="206">
        <f t="shared" si="3"/>
        <v>6</v>
      </c>
      <c r="B165" s="193" t="s">
        <v>1061</v>
      </c>
      <c r="C165" s="193" t="s">
        <v>844</v>
      </c>
      <c r="D165" s="193">
        <v>90</v>
      </c>
      <c r="E165" s="193">
        <v>28.5</v>
      </c>
      <c r="F165" s="205" t="s">
        <v>95</v>
      </c>
      <c r="G165" s="205">
        <v>3.5</v>
      </c>
      <c r="H165" s="206">
        <v>1</v>
      </c>
      <c r="I165" s="206">
        <v>4.5</v>
      </c>
      <c r="J165" s="206" t="s">
        <v>246</v>
      </c>
    </row>
    <row r="166" spans="1:10" ht="15.75">
      <c r="A166" s="206">
        <f t="shared" si="3"/>
        <v>7</v>
      </c>
      <c r="B166" s="193" t="s">
        <v>464</v>
      </c>
      <c r="C166" s="193" t="s">
        <v>880</v>
      </c>
      <c r="D166" s="193">
        <v>90</v>
      </c>
      <c r="E166" s="193">
        <v>73.7</v>
      </c>
      <c r="F166" s="205" t="s">
        <v>95</v>
      </c>
      <c r="G166" s="205">
        <v>3.5</v>
      </c>
      <c r="H166" s="206">
        <v>1</v>
      </c>
      <c r="I166" s="206">
        <v>4.5</v>
      </c>
      <c r="J166" s="206" t="s">
        <v>246</v>
      </c>
    </row>
    <row r="167" spans="1:10" ht="15.75">
      <c r="A167" s="206">
        <f t="shared" si="3"/>
        <v>8</v>
      </c>
      <c r="B167" s="193" t="s">
        <v>922</v>
      </c>
      <c r="C167" s="193" t="s">
        <v>232</v>
      </c>
      <c r="D167" s="193">
        <v>90</v>
      </c>
      <c r="E167" s="193">
        <v>133.80000000000001</v>
      </c>
      <c r="F167" s="205" t="s">
        <v>95</v>
      </c>
      <c r="G167" s="205">
        <v>3.5</v>
      </c>
      <c r="H167" s="206">
        <v>1</v>
      </c>
      <c r="I167" s="206">
        <v>4.5</v>
      </c>
      <c r="J167" s="206" t="s">
        <v>246</v>
      </c>
    </row>
    <row r="168" spans="1:10" ht="15.75">
      <c r="A168" s="206">
        <f t="shared" si="3"/>
        <v>9</v>
      </c>
      <c r="B168" s="193" t="s">
        <v>213</v>
      </c>
      <c r="C168" s="193" t="s">
        <v>923</v>
      </c>
      <c r="D168" s="193">
        <v>90</v>
      </c>
      <c r="E168" s="193">
        <v>60.8</v>
      </c>
      <c r="F168" s="205" t="s">
        <v>95</v>
      </c>
      <c r="G168" s="205">
        <v>3.5</v>
      </c>
      <c r="H168" s="206">
        <v>1</v>
      </c>
      <c r="I168" s="206">
        <v>4.5</v>
      </c>
      <c r="J168" s="206" t="s">
        <v>246</v>
      </c>
    </row>
    <row r="169" spans="1:10" ht="15.75">
      <c r="A169" s="206">
        <f t="shared" si="3"/>
        <v>10</v>
      </c>
      <c r="B169" s="193" t="s">
        <v>923</v>
      </c>
      <c r="C169" s="193" t="s">
        <v>973</v>
      </c>
      <c r="D169" s="193">
        <v>75</v>
      </c>
      <c r="E169" s="193">
        <v>31</v>
      </c>
      <c r="F169" s="205" t="s">
        <v>95</v>
      </c>
      <c r="G169" s="205">
        <v>3.5</v>
      </c>
      <c r="H169" s="206">
        <v>1</v>
      </c>
      <c r="I169" s="206">
        <v>4.5</v>
      </c>
      <c r="J169" s="206" t="s">
        <v>246</v>
      </c>
    </row>
    <row r="170" spans="1:10" ht="15.75">
      <c r="A170" s="206">
        <f t="shared" si="3"/>
        <v>11</v>
      </c>
      <c r="B170" s="193" t="s">
        <v>202</v>
      </c>
      <c r="C170" s="193" t="s">
        <v>165</v>
      </c>
      <c r="D170" s="193">
        <v>63</v>
      </c>
      <c r="E170" s="193">
        <v>154.9</v>
      </c>
      <c r="F170" s="205" t="s">
        <v>95</v>
      </c>
      <c r="G170" s="205">
        <v>3.5</v>
      </c>
      <c r="H170" s="206">
        <v>1</v>
      </c>
      <c r="I170" s="206">
        <v>4.5</v>
      </c>
      <c r="J170" s="206" t="s">
        <v>246</v>
      </c>
    </row>
    <row r="171" spans="1:10" ht="15.75">
      <c r="A171" s="206">
        <f t="shared" si="3"/>
        <v>12</v>
      </c>
      <c r="B171" s="193" t="s">
        <v>257</v>
      </c>
      <c r="C171" s="193" t="s">
        <v>167</v>
      </c>
      <c r="D171" s="193">
        <v>63</v>
      </c>
      <c r="E171" s="193">
        <v>51.2</v>
      </c>
      <c r="F171" s="205" t="s">
        <v>95</v>
      </c>
      <c r="G171" s="205">
        <v>3.5</v>
      </c>
      <c r="H171" s="206">
        <v>1</v>
      </c>
      <c r="I171" s="206">
        <v>4.5</v>
      </c>
      <c r="J171" s="206" t="s">
        <v>246</v>
      </c>
    </row>
    <row r="172" spans="1:10" ht="15.75">
      <c r="A172" s="206">
        <f t="shared" si="3"/>
        <v>13</v>
      </c>
      <c r="B172" s="195" t="s">
        <v>167</v>
      </c>
      <c r="C172" s="195" t="s">
        <v>856</v>
      </c>
      <c r="D172" s="195">
        <v>63</v>
      </c>
      <c r="E172" s="193">
        <v>25</v>
      </c>
      <c r="F172" s="205" t="s">
        <v>95</v>
      </c>
      <c r="G172" s="205">
        <v>3.5</v>
      </c>
      <c r="H172" s="206">
        <v>1</v>
      </c>
      <c r="I172" s="206">
        <v>4.5</v>
      </c>
      <c r="J172" s="206" t="s">
        <v>246</v>
      </c>
    </row>
    <row r="173" spans="1:10" ht="15.75">
      <c r="A173" s="206">
        <f t="shared" si="3"/>
        <v>14</v>
      </c>
      <c r="B173" s="195" t="s">
        <v>167</v>
      </c>
      <c r="C173" s="195" t="s">
        <v>856</v>
      </c>
      <c r="D173" s="195">
        <v>63</v>
      </c>
      <c r="E173" s="193">
        <v>37.6</v>
      </c>
      <c r="F173" s="205" t="s">
        <v>95</v>
      </c>
      <c r="G173" s="205">
        <v>3.5</v>
      </c>
      <c r="H173" s="206">
        <v>1</v>
      </c>
      <c r="I173" s="206">
        <v>4.5</v>
      </c>
      <c r="J173" s="206" t="s">
        <v>246</v>
      </c>
    </row>
    <row r="174" spans="1:10" ht="15.75">
      <c r="A174" s="206">
        <f t="shared" si="3"/>
        <v>15</v>
      </c>
      <c r="B174" s="195" t="s">
        <v>167</v>
      </c>
      <c r="C174" s="195" t="s">
        <v>856</v>
      </c>
      <c r="D174" s="195">
        <v>63</v>
      </c>
      <c r="E174" s="193">
        <v>125</v>
      </c>
      <c r="F174" s="205" t="s">
        <v>95</v>
      </c>
      <c r="G174" s="205">
        <v>3.5</v>
      </c>
      <c r="H174" s="206">
        <v>1</v>
      </c>
      <c r="I174" s="206">
        <v>4.5</v>
      </c>
      <c r="J174" s="206" t="s">
        <v>246</v>
      </c>
    </row>
    <row r="175" spans="1:10" ht="15.75">
      <c r="A175" s="206">
        <f t="shared" si="3"/>
        <v>16</v>
      </c>
      <c r="B175" s="193" t="s">
        <v>249</v>
      </c>
      <c r="C175" s="193" t="s">
        <v>1063</v>
      </c>
      <c r="D175" s="193">
        <v>63</v>
      </c>
      <c r="E175" s="193">
        <v>122.3</v>
      </c>
      <c r="F175" s="205" t="s">
        <v>95</v>
      </c>
      <c r="G175" s="205">
        <v>3.5</v>
      </c>
      <c r="H175" s="206">
        <v>1</v>
      </c>
      <c r="I175" s="206">
        <v>4.5</v>
      </c>
      <c r="J175" s="206" t="s">
        <v>246</v>
      </c>
    </row>
    <row r="176" spans="1:10" ht="15.75">
      <c r="A176" s="206">
        <f t="shared" si="3"/>
        <v>17</v>
      </c>
      <c r="B176" s="193" t="s">
        <v>1459</v>
      </c>
      <c r="C176" s="193" t="s">
        <v>1460</v>
      </c>
      <c r="D176" s="193">
        <v>63</v>
      </c>
      <c r="E176" s="193">
        <v>68</v>
      </c>
      <c r="F176" s="205" t="s">
        <v>95</v>
      </c>
      <c r="G176" s="205">
        <v>3.5</v>
      </c>
      <c r="H176" s="206">
        <v>1</v>
      </c>
      <c r="I176" s="206">
        <v>4.5</v>
      </c>
      <c r="J176" s="206" t="s">
        <v>246</v>
      </c>
    </row>
    <row r="177" spans="1:10" ht="15.75">
      <c r="A177" s="206">
        <f t="shared" si="3"/>
        <v>18</v>
      </c>
      <c r="B177" s="193" t="s">
        <v>926</v>
      </c>
      <c r="C177" s="193" t="s">
        <v>925</v>
      </c>
      <c r="D177" s="193">
        <v>63</v>
      </c>
      <c r="E177" s="193">
        <v>24.7</v>
      </c>
      <c r="F177" s="205" t="s">
        <v>95</v>
      </c>
      <c r="G177" s="205">
        <v>3.5</v>
      </c>
      <c r="H177" s="206">
        <v>1</v>
      </c>
      <c r="I177" s="206">
        <v>4.5</v>
      </c>
      <c r="J177" s="206" t="s">
        <v>246</v>
      </c>
    </row>
    <row r="178" spans="1:10" ht="15.75">
      <c r="A178" s="206">
        <f t="shared" si="3"/>
        <v>19</v>
      </c>
      <c r="B178" s="193" t="s">
        <v>925</v>
      </c>
      <c r="C178" s="193" t="s">
        <v>265</v>
      </c>
      <c r="D178" s="193">
        <v>63</v>
      </c>
      <c r="E178" s="193">
        <v>96.7</v>
      </c>
      <c r="F178" s="205" t="s">
        <v>95</v>
      </c>
      <c r="G178" s="205">
        <v>3.5</v>
      </c>
      <c r="H178" s="206">
        <v>1</v>
      </c>
      <c r="I178" s="206">
        <v>4.5</v>
      </c>
      <c r="J178" s="206" t="s">
        <v>246</v>
      </c>
    </row>
    <row r="179" spans="1:10" ht="15.75">
      <c r="A179" s="206">
        <f t="shared" si="3"/>
        <v>20</v>
      </c>
      <c r="B179" s="193" t="s">
        <v>926</v>
      </c>
      <c r="C179" s="193" t="s">
        <v>925</v>
      </c>
      <c r="D179" s="193">
        <v>63</v>
      </c>
      <c r="E179" s="193">
        <v>1.3</v>
      </c>
      <c r="F179" s="205" t="s">
        <v>95</v>
      </c>
      <c r="G179" s="205">
        <v>3.5</v>
      </c>
      <c r="H179" s="206">
        <v>1</v>
      </c>
      <c r="I179" s="206">
        <v>4.5</v>
      </c>
      <c r="J179" s="206" t="s">
        <v>246</v>
      </c>
    </row>
    <row r="180" spans="1:10" ht="15.75">
      <c r="A180" s="206">
        <f t="shared" si="3"/>
        <v>21</v>
      </c>
      <c r="B180" s="193" t="s">
        <v>853</v>
      </c>
      <c r="C180" s="193" t="s">
        <v>465</v>
      </c>
      <c r="D180" s="193">
        <v>63</v>
      </c>
      <c r="E180" s="193">
        <v>70.2</v>
      </c>
      <c r="F180" s="205" t="s">
        <v>95</v>
      </c>
      <c r="G180" s="205">
        <v>3.5</v>
      </c>
      <c r="H180" s="206">
        <v>1</v>
      </c>
      <c r="I180" s="206">
        <v>4.5</v>
      </c>
      <c r="J180" s="206" t="s">
        <v>246</v>
      </c>
    </row>
    <row r="181" spans="1:10" ht="15.75">
      <c r="A181" s="206">
        <f t="shared" si="3"/>
        <v>22</v>
      </c>
      <c r="B181" s="193" t="s">
        <v>199</v>
      </c>
      <c r="C181" s="193" t="s">
        <v>169</v>
      </c>
      <c r="D181" s="193">
        <v>63</v>
      </c>
      <c r="E181" s="193">
        <v>192</v>
      </c>
      <c r="F181" s="205" t="s">
        <v>95</v>
      </c>
      <c r="G181" s="205">
        <v>3.5</v>
      </c>
      <c r="H181" s="206">
        <v>1</v>
      </c>
      <c r="I181" s="206">
        <v>4.5</v>
      </c>
      <c r="J181" s="206" t="s">
        <v>246</v>
      </c>
    </row>
    <row r="182" spans="1:10" ht="15.75">
      <c r="A182" s="206">
        <f t="shared" si="3"/>
        <v>23</v>
      </c>
      <c r="B182" s="193" t="s">
        <v>172</v>
      </c>
      <c r="C182" s="193" t="s">
        <v>184</v>
      </c>
      <c r="D182" s="193">
        <v>63</v>
      </c>
      <c r="E182" s="193">
        <v>196</v>
      </c>
      <c r="F182" s="205" t="s">
        <v>95</v>
      </c>
      <c r="G182" s="205">
        <v>3.5</v>
      </c>
      <c r="H182" s="206">
        <v>1</v>
      </c>
      <c r="I182" s="206">
        <v>4.5</v>
      </c>
      <c r="J182" s="206" t="s">
        <v>246</v>
      </c>
    </row>
    <row r="183" spans="1:10" ht="15.75">
      <c r="A183" s="206">
        <f t="shared" si="3"/>
        <v>24</v>
      </c>
      <c r="B183" s="193" t="s">
        <v>839</v>
      </c>
      <c r="C183" s="193" t="s">
        <v>258</v>
      </c>
      <c r="D183" s="193">
        <v>63</v>
      </c>
      <c r="E183" s="193">
        <v>117</v>
      </c>
      <c r="F183" s="205" t="s">
        <v>95</v>
      </c>
      <c r="G183" s="205">
        <v>3.5</v>
      </c>
      <c r="H183" s="206">
        <v>1</v>
      </c>
      <c r="I183" s="206">
        <v>4.5</v>
      </c>
      <c r="J183" s="206" t="s">
        <v>246</v>
      </c>
    </row>
    <row r="184" spans="1:10" ht="15.75">
      <c r="A184" s="206">
        <f t="shared" si="3"/>
        <v>25</v>
      </c>
      <c r="B184" s="193" t="s">
        <v>862</v>
      </c>
      <c r="C184" s="193" t="s">
        <v>934</v>
      </c>
      <c r="D184" s="193">
        <v>63</v>
      </c>
      <c r="E184" s="193">
        <v>63.9</v>
      </c>
      <c r="F184" s="205" t="s">
        <v>95</v>
      </c>
      <c r="G184" s="205">
        <v>3.5</v>
      </c>
      <c r="H184" s="206">
        <v>1</v>
      </c>
      <c r="I184" s="206">
        <v>4.5</v>
      </c>
      <c r="J184" s="206" t="s">
        <v>246</v>
      </c>
    </row>
    <row r="185" spans="1:10" ht="15.75">
      <c r="A185" s="206">
        <f t="shared" si="3"/>
        <v>26</v>
      </c>
      <c r="B185" s="193" t="s">
        <v>862</v>
      </c>
      <c r="C185" s="193" t="s">
        <v>934</v>
      </c>
      <c r="D185" s="193">
        <v>63</v>
      </c>
      <c r="E185" s="193">
        <v>20</v>
      </c>
      <c r="F185" s="205" t="s">
        <v>95</v>
      </c>
      <c r="G185" s="205">
        <v>3.5</v>
      </c>
      <c r="H185" s="206">
        <v>1</v>
      </c>
      <c r="I185" s="206">
        <v>4.5</v>
      </c>
      <c r="J185" s="206" t="s">
        <v>246</v>
      </c>
    </row>
    <row r="186" spans="1:10" ht="15.75">
      <c r="A186" s="206">
        <f t="shared" si="3"/>
        <v>27</v>
      </c>
      <c r="B186" s="193" t="s">
        <v>862</v>
      </c>
      <c r="C186" s="193" t="s">
        <v>850</v>
      </c>
      <c r="D186" s="193">
        <v>63</v>
      </c>
      <c r="E186" s="193">
        <v>2</v>
      </c>
      <c r="F186" s="205" t="s">
        <v>95</v>
      </c>
      <c r="G186" s="205">
        <v>3.5</v>
      </c>
      <c r="H186" s="206">
        <v>1</v>
      </c>
      <c r="I186" s="206">
        <v>4.5</v>
      </c>
      <c r="J186" s="206" t="s">
        <v>246</v>
      </c>
    </row>
    <row r="187" spans="1:10" ht="15.75">
      <c r="A187" s="206">
        <f t="shared" si="3"/>
        <v>28</v>
      </c>
      <c r="B187" s="193" t="s">
        <v>862</v>
      </c>
      <c r="C187" s="193" t="s">
        <v>850</v>
      </c>
      <c r="D187" s="193">
        <v>63</v>
      </c>
      <c r="E187" s="193">
        <v>173</v>
      </c>
      <c r="F187" s="205" t="s">
        <v>95</v>
      </c>
      <c r="G187" s="205">
        <v>3.5</v>
      </c>
      <c r="H187" s="206">
        <v>1</v>
      </c>
      <c r="I187" s="206">
        <v>4.5</v>
      </c>
      <c r="J187" s="206" t="s">
        <v>246</v>
      </c>
    </row>
    <row r="188" spans="1:10" ht="15.75">
      <c r="A188" s="206">
        <f t="shared" si="3"/>
        <v>29</v>
      </c>
      <c r="B188" s="193" t="s">
        <v>850</v>
      </c>
      <c r="C188" s="193" t="s">
        <v>494</v>
      </c>
      <c r="D188" s="193">
        <v>63</v>
      </c>
      <c r="E188" s="193">
        <v>116</v>
      </c>
      <c r="F188" s="205" t="s">
        <v>95</v>
      </c>
      <c r="G188" s="205">
        <v>3.5</v>
      </c>
      <c r="H188" s="206">
        <v>1</v>
      </c>
      <c r="I188" s="206">
        <v>4.5</v>
      </c>
      <c r="J188" s="206" t="s">
        <v>246</v>
      </c>
    </row>
    <row r="189" spans="1:10" ht="15.75">
      <c r="A189" s="206">
        <f t="shared" si="3"/>
        <v>30</v>
      </c>
      <c r="B189" s="193" t="s">
        <v>494</v>
      </c>
      <c r="C189" s="193" t="s">
        <v>987</v>
      </c>
      <c r="D189" s="193">
        <v>63</v>
      </c>
      <c r="E189" s="193">
        <v>95</v>
      </c>
      <c r="F189" s="205" t="s">
        <v>95</v>
      </c>
      <c r="G189" s="205">
        <v>3.5</v>
      </c>
      <c r="H189" s="206">
        <v>1</v>
      </c>
      <c r="I189" s="206">
        <v>4.5</v>
      </c>
      <c r="J189" s="206" t="s">
        <v>246</v>
      </c>
    </row>
    <row r="190" spans="1:10" ht="15.75">
      <c r="A190" s="206">
        <f t="shared" si="3"/>
        <v>31</v>
      </c>
      <c r="B190" s="193" t="s">
        <v>494</v>
      </c>
      <c r="C190" s="193" t="s">
        <v>987</v>
      </c>
      <c r="D190" s="193">
        <v>63</v>
      </c>
      <c r="E190" s="193">
        <v>34.700000000000003</v>
      </c>
      <c r="F190" s="205" t="s">
        <v>95</v>
      </c>
      <c r="G190" s="205">
        <v>3.5</v>
      </c>
      <c r="H190" s="206">
        <v>1</v>
      </c>
      <c r="I190" s="206">
        <v>4.5</v>
      </c>
      <c r="J190" s="206" t="s">
        <v>246</v>
      </c>
    </row>
    <row r="191" spans="1:10" ht="15.75">
      <c r="A191" s="206">
        <f t="shared" si="3"/>
        <v>32</v>
      </c>
      <c r="B191" s="193" t="s">
        <v>987</v>
      </c>
      <c r="C191" s="193" t="s">
        <v>897</v>
      </c>
      <c r="D191" s="193">
        <v>63</v>
      </c>
      <c r="E191" s="193">
        <v>10.3</v>
      </c>
      <c r="F191" s="205" t="s">
        <v>95</v>
      </c>
      <c r="G191" s="205">
        <v>3.5</v>
      </c>
      <c r="H191" s="206">
        <v>1</v>
      </c>
      <c r="I191" s="206">
        <v>4.5</v>
      </c>
      <c r="J191" s="206" t="s">
        <v>246</v>
      </c>
    </row>
    <row r="192" spans="1:10" ht="15.75">
      <c r="A192" s="206">
        <f t="shared" si="3"/>
        <v>33</v>
      </c>
      <c r="B192" s="193" t="s">
        <v>897</v>
      </c>
      <c r="C192" s="193" t="s">
        <v>915</v>
      </c>
      <c r="D192" s="193">
        <v>63</v>
      </c>
      <c r="E192" s="193">
        <v>2</v>
      </c>
      <c r="F192" s="205" t="s">
        <v>95</v>
      </c>
      <c r="G192" s="205">
        <v>3.5</v>
      </c>
      <c r="H192" s="206">
        <v>1</v>
      </c>
      <c r="I192" s="206">
        <v>4.5</v>
      </c>
      <c r="J192" s="206" t="s">
        <v>246</v>
      </c>
    </row>
    <row r="193" spans="1:10" ht="15.75">
      <c r="A193" s="206">
        <f t="shared" si="3"/>
        <v>34</v>
      </c>
      <c r="B193" s="193" t="s">
        <v>897</v>
      </c>
      <c r="C193" s="193" t="s">
        <v>915</v>
      </c>
      <c r="D193" s="193">
        <v>63</v>
      </c>
      <c r="E193" s="193">
        <v>25.6</v>
      </c>
      <c r="F193" s="205" t="s">
        <v>95</v>
      </c>
      <c r="G193" s="205">
        <v>3.5</v>
      </c>
      <c r="H193" s="206">
        <v>1</v>
      </c>
      <c r="I193" s="206">
        <v>4.5</v>
      </c>
      <c r="J193" s="206" t="s">
        <v>246</v>
      </c>
    </row>
    <row r="194" spans="1:10" ht="15.75">
      <c r="A194" s="206">
        <f t="shared" si="3"/>
        <v>35</v>
      </c>
      <c r="B194" s="193" t="s">
        <v>987</v>
      </c>
      <c r="C194" s="193" t="s">
        <v>1171</v>
      </c>
      <c r="D194" s="193">
        <v>63</v>
      </c>
      <c r="E194" s="193">
        <v>7</v>
      </c>
      <c r="F194" s="205" t="s">
        <v>95</v>
      </c>
      <c r="G194" s="205">
        <v>3.5</v>
      </c>
      <c r="H194" s="206">
        <v>1</v>
      </c>
      <c r="I194" s="206">
        <v>4.5</v>
      </c>
      <c r="J194" s="206" t="s">
        <v>246</v>
      </c>
    </row>
    <row r="195" spans="1:10" ht="15.75">
      <c r="A195" s="206">
        <f t="shared" si="3"/>
        <v>36</v>
      </c>
      <c r="B195" s="193" t="s">
        <v>987</v>
      </c>
      <c r="C195" s="193" t="s">
        <v>1171</v>
      </c>
      <c r="D195" s="193">
        <v>63</v>
      </c>
      <c r="E195" s="193">
        <v>23</v>
      </c>
      <c r="F195" s="205" t="s">
        <v>95</v>
      </c>
      <c r="G195" s="205">
        <v>3.5</v>
      </c>
      <c r="H195" s="206">
        <v>1</v>
      </c>
      <c r="I195" s="206">
        <v>4.5</v>
      </c>
      <c r="J195" s="206" t="s">
        <v>246</v>
      </c>
    </row>
    <row r="196" spans="1:10" ht="15.75">
      <c r="A196" s="206">
        <f t="shared" si="3"/>
        <v>37</v>
      </c>
      <c r="B196" s="193" t="s">
        <v>912</v>
      </c>
      <c r="C196" s="193" t="s">
        <v>936</v>
      </c>
      <c r="D196" s="193">
        <v>63</v>
      </c>
      <c r="E196" s="193">
        <v>23</v>
      </c>
      <c r="F196" s="205" t="s">
        <v>95</v>
      </c>
      <c r="G196" s="205">
        <v>3.5</v>
      </c>
      <c r="H196" s="206">
        <v>1</v>
      </c>
      <c r="I196" s="206">
        <v>4.5</v>
      </c>
      <c r="J196" s="206" t="s">
        <v>246</v>
      </c>
    </row>
    <row r="197" spans="1:10" ht="15.75">
      <c r="A197" s="206">
        <f t="shared" si="3"/>
        <v>38</v>
      </c>
      <c r="B197" s="193" t="s">
        <v>912</v>
      </c>
      <c r="C197" s="193" t="s">
        <v>936</v>
      </c>
      <c r="D197" s="193">
        <v>63</v>
      </c>
      <c r="E197" s="193">
        <v>145.6</v>
      </c>
      <c r="F197" s="205" t="s">
        <v>95</v>
      </c>
      <c r="G197" s="205">
        <v>3.5</v>
      </c>
      <c r="H197" s="206">
        <v>1</v>
      </c>
      <c r="I197" s="206">
        <v>4.5</v>
      </c>
      <c r="J197" s="206" t="s">
        <v>246</v>
      </c>
    </row>
    <row r="198" spans="1:10" ht="15.75">
      <c r="A198" s="206">
        <f t="shared" si="3"/>
        <v>39</v>
      </c>
      <c r="B198" s="193" t="s">
        <v>936</v>
      </c>
      <c r="C198" s="193" t="s">
        <v>918</v>
      </c>
      <c r="D198" s="193">
        <v>63</v>
      </c>
      <c r="E198" s="193">
        <v>143</v>
      </c>
      <c r="F198" s="205" t="s">
        <v>95</v>
      </c>
      <c r="G198" s="205">
        <v>3.5</v>
      </c>
      <c r="H198" s="206">
        <v>1</v>
      </c>
      <c r="I198" s="206">
        <v>4.5</v>
      </c>
      <c r="J198" s="206" t="s">
        <v>246</v>
      </c>
    </row>
    <row r="199" spans="1:10" ht="15.75">
      <c r="A199" s="206">
        <f t="shared" si="3"/>
        <v>40</v>
      </c>
      <c r="B199" s="193" t="s">
        <v>936</v>
      </c>
      <c r="C199" s="193" t="s">
        <v>918</v>
      </c>
      <c r="D199" s="193">
        <v>63</v>
      </c>
      <c r="E199" s="193">
        <v>174</v>
      </c>
      <c r="F199" s="205" t="s">
        <v>95</v>
      </c>
      <c r="G199" s="205">
        <v>3.5</v>
      </c>
      <c r="H199" s="206">
        <v>1</v>
      </c>
      <c r="I199" s="206">
        <v>4.5</v>
      </c>
      <c r="J199" s="206" t="s">
        <v>246</v>
      </c>
    </row>
    <row r="200" spans="1:10" ht="15.75">
      <c r="A200" s="206">
        <f t="shared" si="3"/>
        <v>41</v>
      </c>
      <c r="B200" s="193" t="s">
        <v>918</v>
      </c>
      <c r="C200" s="193" t="s">
        <v>1452</v>
      </c>
      <c r="D200" s="193">
        <v>63</v>
      </c>
      <c r="E200" s="193">
        <v>31</v>
      </c>
      <c r="F200" s="205" t="s">
        <v>95</v>
      </c>
      <c r="G200" s="205">
        <v>3.5</v>
      </c>
      <c r="H200" s="206">
        <v>1</v>
      </c>
      <c r="I200" s="206">
        <v>4.5</v>
      </c>
      <c r="J200" s="206" t="s">
        <v>246</v>
      </c>
    </row>
    <row r="201" spans="1:10" ht="15.75">
      <c r="A201" s="206">
        <f t="shared" si="3"/>
        <v>42</v>
      </c>
      <c r="B201" s="193" t="s">
        <v>918</v>
      </c>
      <c r="C201" s="193" t="s">
        <v>1453</v>
      </c>
      <c r="D201" s="193">
        <v>63</v>
      </c>
      <c r="E201" s="193">
        <v>28.2</v>
      </c>
      <c r="F201" s="205" t="s">
        <v>95</v>
      </c>
      <c r="G201" s="205">
        <v>3.5</v>
      </c>
      <c r="H201" s="206">
        <v>1</v>
      </c>
      <c r="I201" s="206">
        <v>4.5</v>
      </c>
      <c r="J201" s="206" t="s">
        <v>246</v>
      </c>
    </row>
    <row r="202" spans="1:10" ht="15.75">
      <c r="A202" s="206">
        <f t="shared" si="3"/>
        <v>43</v>
      </c>
      <c r="B202" s="193" t="s">
        <v>918</v>
      </c>
      <c r="C202" s="193" t="s">
        <v>1454</v>
      </c>
      <c r="D202" s="193">
        <v>63</v>
      </c>
      <c r="E202" s="193">
        <v>77</v>
      </c>
      <c r="F202" s="205" t="s">
        <v>95</v>
      </c>
      <c r="G202" s="205">
        <v>3.5</v>
      </c>
      <c r="H202" s="206">
        <v>1</v>
      </c>
      <c r="I202" s="206">
        <v>4.5</v>
      </c>
      <c r="J202" s="206" t="s">
        <v>246</v>
      </c>
    </row>
    <row r="203" spans="1:10" ht="15.75">
      <c r="A203" s="206">
        <f t="shared" si="3"/>
        <v>44</v>
      </c>
      <c r="B203" s="193" t="s">
        <v>918</v>
      </c>
      <c r="C203" s="193" t="s">
        <v>1455</v>
      </c>
      <c r="D203" s="193">
        <v>63</v>
      </c>
      <c r="E203" s="193">
        <v>173.4</v>
      </c>
      <c r="F203" s="205" t="s">
        <v>95</v>
      </c>
      <c r="G203" s="205">
        <v>3.5</v>
      </c>
      <c r="H203" s="206">
        <v>1</v>
      </c>
      <c r="I203" s="206">
        <v>4.5</v>
      </c>
      <c r="J203" s="206" t="s">
        <v>246</v>
      </c>
    </row>
    <row r="204" spans="1:10" ht="15.75">
      <c r="A204" s="206">
        <f t="shared" si="3"/>
        <v>45</v>
      </c>
      <c r="B204" s="193" t="s">
        <v>918</v>
      </c>
      <c r="C204" s="193" t="s">
        <v>1456</v>
      </c>
      <c r="D204" s="193">
        <v>63</v>
      </c>
      <c r="E204" s="193">
        <v>4</v>
      </c>
      <c r="F204" s="205" t="s">
        <v>95</v>
      </c>
      <c r="G204" s="205">
        <v>3.5</v>
      </c>
      <c r="H204" s="206">
        <v>1</v>
      </c>
      <c r="I204" s="206">
        <v>4.5</v>
      </c>
      <c r="J204" s="206" t="s">
        <v>246</v>
      </c>
    </row>
    <row r="205" spans="1:10" ht="15.75">
      <c r="A205" s="206">
        <f t="shared" si="3"/>
        <v>46</v>
      </c>
      <c r="B205" s="193" t="s">
        <v>857</v>
      </c>
      <c r="C205" s="193" t="s">
        <v>917</v>
      </c>
      <c r="D205" s="193">
        <v>63</v>
      </c>
      <c r="E205" s="193">
        <v>126.1</v>
      </c>
      <c r="F205" s="205" t="s">
        <v>95</v>
      </c>
      <c r="G205" s="205">
        <v>3.5</v>
      </c>
      <c r="H205" s="206">
        <v>1</v>
      </c>
      <c r="I205" s="206">
        <v>4.5</v>
      </c>
      <c r="J205" s="206" t="s">
        <v>246</v>
      </c>
    </row>
    <row r="206" spans="1:10" ht="15.75">
      <c r="A206" s="206">
        <f t="shared" si="3"/>
        <v>47</v>
      </c>
      <c r="B206" s="193" t="s">
        <v>857</v>
      </c>
      <c r="C206" s="193" t="s">
        <v>150</v>
      </c>
      <c r="D206" s="193">
        <v>63</v>
      </c>
      <c r="E206" s="193">
        <v>4</v>
      </c>
      <c r="F206" s="205" t="s">
        <v>95</v>
      </c>
      <c r="G206" s="205">
        <v>3.5</v>
      </c>
      <c r="H206" s="206">
        <v>1</v>
      </c>
      <c r="I206" s="206">
        <v>4.5</v>
      </c>
      <c r="J206" s="206" t="s">
        <v>246</v>
      </c>
    </row>
    <row r="207" spans="1:10" ht="15.75">
      <c r="A207" s="206">
        <f t="shared" si="3"/>
        <v>48</v>
      </c>
      <c r="B207" s="193" t="s">
        <v>857</v>
      </c>
      <c r="C207" s="193" t="s">
        <v>150</v>
      </c>
      <c r="D207" s="193">
        <v>63</v>
      </c>
      <c r="E207" s="193">
        <v>72.3</v>
      </c>
      <c r="F207" s="205" t="s">
        <v>95</v>
      </c>
      <c r="G207" s="205">
        <v>3.5</v>
      </c>
      <c r="H207" s="206">
        <v>1</v>
      </c>
      <c r="I207" s="206">
        <v>4.5</v>
      </c>
      <c r="J207" s="206" t="s">
        <v>246</v>
      </c>
    </row>
    <row r="208" spans="1:10" ht="15.75">
      <c r="A208" s="206">
        <f t="shared" si="3"/>
        <v>49</v>
      </c>
      <c r="B208" s="193" t="s">
        <v>150</v>
      </c>
      <c r="C208" s="193" t="s">
        <v>842</v>
      </c>
      <c r="D208" s="193">
        <v>63</v>
      </c>
      <c r="E208" s="193">
        <v>51.8</v>
      </c>
      <c r="F208" s="205" t="s">
        <v>95</v>
      </c>
      <c r="G208" s="205">
        <v>3.5</v>
      </c>
      <c r="H208" s="206">
        <v>1</v>
      </c>
      <c r="I208" s="206">
        <v>4.5</v>
      </c>
      <c r="J208" s="206" t="s">
        <v>246</v>
      </c>
    </row>
    <row r="209" spans="1:10" ht="15.75">
      <c r="A209" s="206">
        <f t="shared" si="3"/>
        <v>50</v>
      </c>
      <c r="B209" s="193" t="s">
        <v>842</v>
      </c>
      <c r="C209" s="193" t="s">
        <v>1171</v>
      </c>
      <c r="D209" s="193">
        <v>63</v>
      </c>
      <c r="E209" s="193">
        <v>28.6</v>
      </c>
      <c r="F209" s="205" t="s">
        <v>95</v>
      </c>
      <c r="G209" s="205">
        <v>3.5</v>
      </c>
      <c r="H209" s="206">
        <v>1</v>
      </c>
      <c r="I209" s="206">
        <v>4.5</v>
      </c>
      <c r="J209" s="206" t="s">
        <v>246</v>
      </c>
    </row>
    <row r="210" spans="1:10" ht="15.75">
      <c r="A210" s="206">
        <f t="shared" si="3"/>
        <v>51</v>
      </c>
      <c r="B210" s="193" t="s">
        <v>842</v>
      </c>
      <c r="C210" s="193" t="s">
        <v>1171</v>
      </c>
      <c r="D210" s="193">
        <v>63</v>
      </c>
      <c r="E210" s="193">
        <v>14.8</v>
      </c>
      <c r="F210" s="205" t="s">
        <v>95</v>
      </c>
      <c r="G210" s="205">
        <v>3.5</v>
      </c>
      <c r="H210" s="206">
        <v>1</v>
      </c>
      <c r="I210" s="206">
        <v>4.5</v>
      </c>
      <c r="J210" s="206" t="s">
        <v>246</v>
      </c>
    </row>
    <row r="211" spans="1:10" ht="15.75">
      <c r="A211" s="206">
        <f t="shared" si="3"/>
        <v>52</v>
      </c>
      <c r="B211" s="193" t="s">
        <v>842</v>
      </c>
      <c r="C211" s="193" t="s">
        <v>1171</v>
      </c>
      <c r="D211" s="193">
        <v>63</v>
      </c>
      <c r="E211" s="193">
        <v>12.6</v>
      </c>
      <c r="F211" s="205" t="s">
        <v>95</v>
      </c>
      <c r="G211" s="205">
        <v>3.5</v>
      </c>
      <c r="H211" s="206">
        <v>1</v>
      </c>
      <c r="I211" s="206">
        <v>4.5</v>
      </c>
      <c r="J211" s="206" t="s">
        <v>246</v>
      </c>
    </row>
    <row r="212" spans="1:10" ht="15.75">
      <c r="A212" s="206">
        <f t="shared" si="3"/>
        <v>53</v>
      </c>
      <c r="B212" s="193" t="s">
        <v>842</v>
      </c>
      <c r="C212" s="193" t="s">
        <v>1171</v>
      </c>
      <c r="D212" s="193">
        <v>63</v>
      </c>
      <c r="E212" s="193">
        <v>27.5</v>
      </c>
      <c r="F212" s="205" t="s">
        <v>95</v>
      </c>
      <c r="G212" s="205">
        <v>3.5</v>
      </c>
      <c r="H212" s="206">
        <v>1</v>
      </c>
      <c r="I212" s="206">
        <v>4.5</v>
      </c>
      <c r="J212" s="206" t="s">
        <v>246</v>
      </c>
    </row>
    <row r="213" spans="1:10" ht="15.75">
      <c r="A213" s="206">
        <f t="shared" si="3"/>
        <v>54</v>
      </c>
      <c r="B213" s="193" t="s">
        <v>842</v>
      </c>
      <c r="C213" s="193" t="s">
        <v>1171</v>
      </c>
      <c r="D213" s="193">
        <v>63</v>
      </c>
      <c r="E213" s="193">
        <v>42</v>
      </c>
      <c r="F213" s="205" t="s">
        <v>95</v>
      </c>
      <c r="G213" s="205">
        <v>3.5</v>
      </c>
      <c r="H213" s="206">
        <v>1</v>
      </c>
      <c r="I213" s="206">
        <v>4.5</v>
      </c>
      <c r="J213" s="206" t="s">
        <v>246</v>
      </c>
    </row>
    <row r="214" spans="1:10" ht="15.75">
      <c r="A214" s="206">
        <f t="shared" si="3"/>
        <v>55</v>
      </c>
      <c r="B214" s="193" t="s">
        <v>1171</v>
      </c>
      <c r="C214" s="193" t="s">
        <v>970</v>
      </c>
      <c r="D214" s="193">
        <v>63</v>
      </c>
      <c r="E214" s="193">
        <v>111.7</v>
      </c>
      <c r="F214" s="205" t="s">
        <v>95</v>
      </c>
      <c r="G214" s="205">
        <v>3.5</v>
      </c>
      <c r="H214" s="206">
        <v>1</v>
      </c>
      <c r="I214" s="206">
        <v>4.5</v>
      </c>
      <c r="J214" s="206" t="s">
        <v>246</v>
      </c>
    </row>
    <row r="215" spans="1:10" ht="15.75">
      <c r="A215" s="206">
        <f t="shared" si="3"/>
        <v>56</v>
      </c>
      <c r="B215" s="193" t="s">
        <v>970</v>
      </c>
      <c r="C215" s="193" t="s">
        <v>150</v>
      </c>
      <c r="D215" s="193">
        <v>63</v>
      </c>
      <c r="E215" s="193">
        <v>18</v>
      </c>
      <c r="F215" s="205" t="s">
        <v>95</v>
      </c>
      <c r="G215" s="205">
        <v>3.5</v>
      </c>
      <c r="H215" s="206">
        <v>1</v>
      </c>
      <c r="I215" s="206">
        <v>4.5</v>
      </c>
      <c r="J215" s="206" t="s">
        <v>246</v>
      </c>
    </row>
    <row r="216" spans="1:10" ht="15.75">
      <c r="A216" s="206">
        <f t="shared" si="3"/>
        <v>57</v>
      </c>
      <c r="B216" s="193" t="s">
        <v>970</v>
      </c>
      <c r="C216" s="193" t="s">
        <v>150</v>
      </c>
      <c r="D216" s="193">
        <v>63</v>
      </c>
      <c r="E216" s="193">
        <v>15.4</v>
      </c>
      <c r="F216" s="205" t="s">
        <v>95</v>
      </c>
      <c r="G216" s="205">
        <v>3.5</v>
      </c>
      <c r="H216" s="206">
        <v>1</v>
      </c>
      <c r="I216" s="206">
        <v>4.5</v>
      </c>
      <c r="J216" s="206" t="s">
        <v>246</v>
      </c>
    </row>
    <row r="217" spans="1:10" ht="15.75">
      <c r="A217" s="208" t="s">
        <v>1055</v>
      </c>
      <c r="B217" s="208"/>
      <c r="C217" s="208"/>
      <c r="D217" s="208"/>
      <c r="E217" s="284" t="s">
        <v>1056</v>
      </c>
      <c r="F217" s="284"/>
      <c r="G217" s="284"/>
      <c r="H217" s="206"/>
      <c r="I217" s="206" t="s">
        <v>1057</v>
      </c>
      <c r="J217" s="206"/>
    </row>
    <row r="218" spans="1:10" ht="15.75">
      <c r="A218" s="283" t="s">
        <v>1058</v>
      </c>
      <c r="B218" s="283"/>
      <c r="C218" s="283"/>
      <c r="D218" s="283"/>
      <c r="E218" s="284" t="s">
        <v>1058</v>
      </c>
      <c r="F218" s="284"/>
      <c r="G218" s="284"/>
      <c r="H218" s="284"/>
      <c r="I218" s="284" t="s">
        <v>1058</v>
      </c>
      <c r="J218" s="284"/>
    </row>
    <row r="219" spans="1:10" ht="15.75">
      <c r="A219" s="283" t="s">
        <v>1059</v>
      </c>
      <c r="B219" s="283"/>
      <c r="C219" s="283"/>
      <c r="D219" s="283"/>
      <c r="E219" s="284" t="s">
        <v>1059</v>
      </c>
      <c r="F219" s="284"/>
      <c r="G219" s="284"/>
      <c r="H219" s="284"/>
      <c r="I219" s="284" t="s">
        <v>1059</v>
      </c>
      <c r="J219" s="284"/>
    </row>
    <row r="220" spans="1:10" ht="15.75">
      <c r="A220" s="283" t="s">
        <v>1060</v>
      </c>
      <c r="B220" s="283"/>
      <c r="C220" s="283"/>
      <c r="D220" s="283"/>
      <c r="E220" s="284" t="s">
        <v>1060</v>
      </c>
      <c r="F220" s="284"/>
      <c r="G220" s="284"/>
      <c r="H220" s="284"/>
      <c r="I220" s="284" t="s">
        <v>1060</v>
      </c>
      <c r="J220" s="284"/>
    </row>
    <row r="222" spans="1:10" ht="18.75">
      <c r="A222" s="285" t="s">
        <v>1032</v>
      </c>
      <c r="B222" s="285"/>
      <c r="C222" s="285" t="s">
        <v>1033</v>
      </c>
      <c r="D222" s="285"/>
      <c r="E222" s="285"/>
      <c r="F222" s="285"/>
      <c r="G222" s="285"/>
      <c r="H222" s="285"/>
      <c r="I222" s="285"/>
      <c r="J222" s="285"/>
    </row>
    <row r="223" spans="1:10" ht="18.75">
      <c r="A223" s="285" t="s">
        <v>1034</v>
      </c>
      <c r="B223" s="285"/>
      <c r="C223" s="285" t="s">
        <v>1035</v>
      </c>
      <c r="D223" s="285"/>
      <c r="E223" s="285"/>
      <c r="F223" s="285"/>
      <c r="G223" s="285"/>
      <c r="H223" s="285"/>
      <c r="I223" s="285"/>
      <c r="J223" s="285"/>
    </row>
    <row r="224" spans="1:10" ht="18.75">
      <c r="A224" s="285" t="s">
        <v>1036</v>
      </c>
      <c r="B224" s="285"/>
      <c r="C224" s="285" t="s">
        <v>1037</v>
      </c>
      <c r="D224" s="285"/>
      <c r="E224" s="285"/>
      <c r="F224" s="285"/>
      <c r="G224" s="285"/>
      <c r="H224" s="285"/>
      <c r="I224" s="285"/>
      <c r="J224" s="285"/>
    </row>
    <row r="225" spans="1:10" ht="18.75">
      <c r="A225" s="285" t="s">
        <v>1038</v>
      </c>
      <c r="B225" s="285"/>
      <c r="C225" s="285" t="s">
        <v>1039</v>
      </c>
      <c r="D225" s="285"/>
      <c r="E225" s="285"/>
      <c r="F225" s="285"/>
      <c r="G225" s="285"/>
      <c r="H225" s="285"/>
      <c r="I225" s="285"/>
      <c r="J225" s="285"/>
    </row>
    <row r="226" spans="1:10" ht="18.75">
      <c r="A226" s="285" t="s">
        <v>1040</v>
      </c>
      <c r="B226" s="285"/>
      <c r="C226" s="285" t="s">
        <v>1041</v>
      </c>
      <c r="D226" s="285"/>
      <c r="E226" s="285"/>
      <c r="F226" s="285"/>
      <c r="G226" s="285"/>
      <c r="H226" s="285"/>
      <c r="I226" s="285"/>
      <c r="J226" s="285"/>
    </row>
    <row r="227" spans="1:10" ht="18.75">
      <c r="A227" s="285" t="s">
        <v>1042</v>
      </c>
      <c r="B227" s="285"/>
      <c r="C227" s="285" t="s">
        <v>1465</v>
      </c>
      <c r="D227" s="285"/>
      <c r="E227" s="285"/>
      <c r="F227" s="285"/>
      <c r="G227" s="285"/>
      <c r="H227" s="285"/>
      <c r="I227" s="207" t="s">
        <v>1108</v>
      </c>
      <c r="J227" s="207"/>
    </row>
    <row r="228" spans="1:10" ht="45">
      <c r="A228" s="203" t="s">
        <v>1044</v>
      </c>
      <c r="B228" s="203" t="s">
        <v>69</v>
      </c>
      <c r="C228" s="203" t="s">
        <v>70</v>
      </c>
      <c r="D228" s="203" t="s">
        <v>1045</v>
      </c>
      <c r="E228" s="203" t="s">
        <v>1046</v>
      </c>
      <c r="F228" s="203" t="s">
        <v>1047</v>
      </c>
      <c r="G228" s="203" t="s">
        <v>1048</v>
      </c>
      <c r="H228" s="132" t="s">
        <v>1049</v>
      </c>
      <c r="I228" s="133" t="s">
        <v>56</v>
      </c>
      <c r="J228" s="203" t="s">
        <v>1050</v>
      </c>
    </row>
    <row r="229" spans="1:10" ht="15.75">
      <c r="A229" s="206">
        <v>1</v>
      </c>
      <c r="B229" s="193" t="s">
        <v>922</v>
      </c>
      <c r="C229" s="193" t="s">
        <v>880</v>
      </c>
      <c r="D229" s="193">
        <v>90</v>
      </c>
      <c r="E229" s="193">
        <v>162.5</v>
      </c>
      <c r="F229" s="205" t="s">
        <v>118</v>
      </c>
      <c r="G229" s="205">
        <v>3.5</v>
      </c>
      <c r="H229" s="206">
        <v>1</v>
      </c>
      <c r="I229" s="206">
        <v>4.5</v>
      </c>
      <c r="J229" s="206" t="s">
        <v>246</v>
      </c>
    </row>
    <row r="230" spans="1:10" ht="15.75">
      <c r="A230" s="206">
        <f>1+A229</f>
        <v>2</v>
      </c>
      <c r="B230" s="193" t="s">
        <v>855</v>
      </c>
      <c r="C230" s="193" t="s">
        <v>227</v>
      </c>
      <c r="D230" s="193">
        <v>90</v>
      </c>
      <c r="E230" s="193">
        <v>36</v>
      </c>
      <c r="F230" s="205" t="s">
        <v>118</v>
      </c>
      <c r="G230" s="205">
        <v>3.5</v>
      </c>
      <c r="H230" s="206">
        <v>1</v>
      </c>
      <c r="I230" s="206">
        <v>4.5</v>
      </c>
      <c r="J230" s="206" t="s">
        <v>246</v>
      </c>
    </row>
    <row r="231" spans="1:10" ht="15.75">
      <c r="A231" s="206">
        <f t="shared" ref="A231:A270" si="4">1+A230</f>
        <v>3</v>
      </c>
      <c r="B231" s="193" t="s">
        <v>227</v>
      </c>
      <c r="C231" s="193" t="s">
        <v>922</v>
      </c>
      <c r="D231" s="193">
        <v>90</v>
      </c>
      <c r="E231" s="193">
        <v>3.4</v>
      </c>
      <c r="F231" s="205" t="s">
        <v>118</v>
      </c>
      <c r="G231" s="205">
        <v>3.5</v>
      </c>
      <c r="H231" s="206">
        <v>1</v>
      </c>
      <c r="I231" s="206">
        <v>4.5</v>
      </c>
      <c r="J231" s="206" t="s">
        <v>246</v>
      </c>
    </row>
    <row r="232" spans="1:10" ht="15.75">
      <c r="A232" s="206">
        <f t="shared" si="4"/>
        <v>4</v>
      </c>
      <c r="B232" s="193" t="s">
        <v>227</v>
      </c>
      <c r="C232" s="193" t="s">
        <v>922</v>
      </c>
      <c r="D232" s="193">
        <v>90</v>
      </c>
      <c r="E232" s="193">
        <v>2.9</v>
      </c>
      <c r="F232" s="205" t="s">
        <v>118</v>
      </c>
      <c r="G232" s="205">
        <v>3.5</v>
      </c>
      <c r="H232" s="206">
        <v>1</v>
      </c>
      <c r="I232" s="206">
        <v>4.5</v>
      </c>
      <c r="J232" s="206" t="s">
        <v>246</v>
      </c>
    </row>
    <row r="233" spans="1:10" ht="15.75">
      <c r="A233" s="206">
        <f t="shared" si="4"/>
        <v>5</v>
      </c>
      <c r="B233" s="193" t="s">
        <v>227</v>
      </c>
      <c r="C233" s="193" t="s">
        <v>922</v>
      </c>
      <c r="D233" s="193">
        <v>90</v>
      </c>
      <c r="E233" s="193">
        <v>86.4</v>
      </c>
      <c r="F233" s="205" t="s">
        <v>118</v>
      </c>
      <c r="G233" s="205">
        <v>3.5</v>
      </c>
      <c r="H233" s="206">
        <v>1</v>
      </c>
      <c r="I233" s="206">
        <v>4.5</v>
      </c>
      <c r="J233" s="206" t="s">
        <v>246</v>
      </c>
    </row>
    <row r="234" spans="1:10" ht="15.75">
      <c r="A234" s="206">
        <f t="shared" si="4"/>
        <v>6</v>
      </c>
      <c r="B234" s="193" t="s">
        <v>1061</v>
      </c>
      <c r="C234" s="193" t="s">
        <v>844</v>
      </c>
      <c r="D234" s="193">
        <v>90</v>
      </c>
      <c r="E234" s="193">
        <v>28.5</v>
      </c>
      <c r="F234" s="205" t="s">
        <v>118</v>
      </c>
      <c r="G234" s="205">
        <v>3.5</v>
      </c>
      <c r="H234" s="206">
        <v>1</v>
      </c>
      <c r="I234" s="206">
        <v>4.5</v>
      </c>
      <c r="J234" s="206" t="s">
        <v>246</v>
      </c>
    </row>
    <row r="235" spans="1:10" ht="15.75">
      <c r="A235" s="206">
        <f t="shared" si="4"/>
        <v>7</v>
      </c>
      <c r="B235" s="193" t="s">
        <v>464</v>
      </c>
      <c r="C235" s="193" t="s">
        <v>880</v>
      </c>
      <c r="D235" s="193">
        <v>90</v>
      </c>
      <c r="E235" s="193">
        <v>73.7</v>
      </c>
      <c r="F235" s="205" t="s">
        <v>118</v>
      </c>
      <c r="G235" s="205">
        <v>3.5</v>
      </c>
      <c r="H235" s="206">
        <v>1</v>
      </c>
      <c r="I235" s="206">
        <v>4.5</v>
      </c>
      <c r="J235" s="206" t="s">
        <v>246</v>
      </c>
    </row>
    <row r="236" spans="1:10" ht="15.75">
      <c r="A236" s="206">
        <f t="shared" si="4"/>
        <v>8</v>
      </c>
      <c r="B236" s="193" t="s">
        <v>922</v>
      </c>
      <c r="C236" s="193" t="s">
        <v>232</v>
      </c>
      <c r="D236" s="193">
        <v>90</v>
      </c>
      <c r="E236" s="193">
        <v>133.80000000000001</v>
      </c>
      <c r="F236" s="205" t="s">
        <v>118</v>
      </c>
      <c r="G236" s="205">
        <v>3.5</v>
      </c>
      <c r="H236" s="206">
        <v>1</v>
      </c>
      <c r="I236" s="206">
        <v>4.5</v>
      </c>
      <c r="J236" s="206" t="s">
        <v>246</v>
      </c>
    </row>
    <row r="237" spans="1:10" ht="15.75">
      <c r="A237" s="206">
        <f t="shared" si="4"/>
        <v>9</v>
      </c>
      <c r="B237" s="193" t="s">
        <v>187</v>
      </c>
      <c r="C237" s="193" t="s">
        <v>201</v>
      </c>
      <c r="D237" s="193">
        <v>90</v>
      </c>
      <c r="E237" s="193">
        <v>542.6</v>
      </c>
      <c r="F237" s="205" t="s">
        <v>118</v>
      </c>
      <c r="G237" s="205">
        <v>3.5</v>
      </c>
      <c r="H237" s="206">
        <v>1</v>
      </c>
      <c r="I237" s="206">
        <v>4.5</v>
      </c>
      <c r="J237" s="206" t="s">
        <v>246</v>
      </c>
    </row>
    <row r="238" spans="1:10" ht="15.75">
      <c r="A238" s="206">
        <f t="shared" si="4"/>
        <v>10</v>
      </c>
      <c r="B238" s="193" t="s">
        <v>923</v>
      </c>
      <c r="C238" s="193" t="s">
        <v>973</v>
      </c>
      <c r="D238" s="193">
        <v>75</v>
      </c>
      <c r="E238" s="193">
        <v>171</v>
      </c>
      <c r="F238" s="205" t="s">
        <v>118</v>
      </c>
      <c r="G238" s="205">
        <v>3.5</v>
      </c>
      <c r="H238" s="206">
        <v>1</v>
      </c>
      <c r="I238" s="206">
        <v>4.5</v>
      </c>
      <c r="J238" s="206" t="s">
        <v>246</v>
      </c>
    </row>
    <row r="239" spans="1:10" ht="15.75">
      <c r="A239" s="206">
        <f t="shared" si="4"/>
        <v>11</v>
      </c>
      <c r="B239" s="193" t="s">
        <v>973</v>
      </c>
      <c r="C239" s="193" t="s">
        <v>260</v>
      </c>
      <c r="D239" s="193">
        <v>75</v>
      </c>
      <c r="E239" s="193">
        <v>333.2</v>
      </c>
      <c r="F239" s="205" t="s">
        <v>118</v>
      </c>
      <c r="G239" s="205">
        <v>3.5</v>
      </c>
      <c r="H239" s="206">
        <v>1</v>
      </c>
      <c r="I239" s="206">
        <v>4.5</v>
      </c>
      <c r="J239" s="206" t="s">
        <v>246</v>
      </c>
    </row>
    <row r="240" spans="1:10" ht="15.75">
      <c r="A240" s="206">
        <f t="shared" si="4"/>
        <v>12</v>
      </c>
      <c r="B240" s="193" t="s">
        <v>177</v>
      </c>
      <c r="C240" s="193" t="s">
        <v>257</v>
      </c>
      <c r="D240" s="195">
        <v>63</v>
      </c>
      <c r="E240" s="193">
        <v>156</v>
      </c>
      <c r="F240" s="205" t="s">
        <v>118</v>
      </c>
      <c r="G240" s="205">
        <v>3.5</v>
      </c>
      <c r="H240" s="206">
        <v>1</v>
      </c>
      <c r="I240" s="206">
        <v>4.5</v>
      </c>
      <c r="J240" s="206" t="s">
        <v>246</v>
      </c>
    </row>
    <row r="241" spans="1:10" ht="15.75">
      <c r="A241" s="206">
        <f t="shared" si="4"/>
        <v>13</v>
      </c>
      <c r="B241" s="193" t="s">
        <v>257</v>
      </c>
      <c r="C241" s="193" t="s">
        <v>248</v>
      </c>
      <c r="D241" s="195">
        <v>63</v>
      </c>
      <c r="E241" s="193">
        <v>42.9</v>
      </c>
      <c r="F241" s="205" t="s">
        <v>118</v>
      </c>
      <c r="G241" s="205">
        <v>3.5</v>
      </c>
      <c r="H241" s="206">
        <v>1</v>
      </c>
      <c r="I241" s="206">
        <v>4.5</v>
      </c>
      <c r="J241" s="206" t="s">
        <v>246</v>
      </c>
    </row>
    <row r="242" spans="1:10" ht="15.75">
      <c r="A242" s="206">
        <f t="shared" si="4"/>
        <v>14</v>
      </c>
      <c r="B242" s="193" t="s">
        <v>172</v>
      </c>
      <c r="C242" s="193" t="s">
        <v>184</v>
      </c>
      <c r="D242" s="195">
        <v>63</v>
      </c>
      <c r="E242" s="193">
        <v>196</v>
      </c>
      <c r="F242" s="205" t="s">
        <v>118</v>
      </c>
      <c r="G242" s="205">
        <v>3.5</v>
      </c>
      <c r="H242" s="206">
        <v>1</v>
      </c>
      <c r="I242" s="206">
        <v>4.5</v>
      </c>
      <c r="J242" s="206" t="s">
        <v>246</v>
      </c>
    </row>
    <row r="243" spans="1:10" ht="15.75">
      <c r="A243" s="206">
        <f t="shared" si="4"/>
        <v>15</v>
      </c>
      <c r="B243" s="193" t="s">
        <v>839</v>
      </c>
      <c r="C243" s="193" t="s">
        <v>258</v>
      </c>
      <c r="D243" s="195">
        <v>63</v>
      </c>
      <c r="E243" s="193">
        <v>117</v>
      </c>
      <c r="F243" s="205" t="s">
        <v>118</v>
      </c>
      <c r="G243" s="205">
        <v>3.5</v>
      </c>
      <c r="H243" s="206">
        <v>1</v>
      </c>
      <c r="I243" s="206">
        <v>4.5</v>
      </c>
      <c r="J243" s="206" t="s">
        <v>246</v>
      </c>
    </row>
    <row r="244" spans="1:10" ht="15.75">
      <c r="A244" s="206">
        <f t="shared" si="4"/>
        <v>16</v>
      </c>
      <c r="B244" s="193" t="s">
        <v>199</v>
      </c>
      <c r="C244" s="193" t="s">
        <v>169</v>
      </c>
      <c r="D244" s="195">
        <v>63</v>
      </c>
      <c r="E244" s="193">
        <v>192</v>
      </c>
      <c r="F244" s="205" t="s">
        <v>118</v>
      </c>
      <c r="G244" s="205">
        <v>3.5</v>
      </c>
      <c r="H244" s="206">
        <v>1</v>
      </c>
      <c r="I244" s="206">
        <v>4.5</v>
      </c>
      <c r="J244" s="206" t="s">
        <v>246</v>
      </c>
    </row>
    <row r="245" spans="1:10" ht="15.75">
      <c r="A245" s="206">
        <f t="shared" si="4"/>
        <v>17</v>
      </c>
      <c r="B245" s="193" t="s">
        <v>968</v>
      </c>
      <c r="C245" s="193" t="s">
        <v>859</v>
      </c>
      <c r="D245" s="195">
        <v>63</v>
      </c>
      <c r="E245" s="193">
        <v>202.3</v>
      </c>
      <c r="F245" s="205" t="s">
        <v>118</v>
      </c>
      <c r="G245" s="205">
        <v>3.5</v>
      </c>
      <c r="H245" s="206">
        <v>1</v>
      </c>
      <c r="I245" s="206">
        <v>4.5</v>
      </c>
      <c r="J245" s="206" t="s">
        <v>246</v>
      </c>
    </row>
    <row r="246" spans="1:10" ht="15.75">
      <c r="A246" s="206">
        <f t="shared" si="4"/>
        <v>18</v>
      </c>
      <c r="B246" s="193" t="s">
        <v>968</v>
      </c>
      <c r="C246" s="193" t="s">
        <v>866</v>
      </c>
      <c r="D246" s="195">
        <v>63</v>
      </c>
      <c r="E246" s="193">
        <v>96.3</v>
      </c>
      <c r="F246" s="205" t="s">
        <v>118</v>
      </c>
      <c r="G246" s="205">
        <v>3.5</v>
      </c>
      <c r="H246" s="206">
        <v>1</v>
      </c>
      <c r="I246" s="206">
        <v>4.5</v>
      </c>
      <c r="J246" s="206" t="s">
        <v>246</v>
      </c>
    </row>
    <row r="247" spans="1:10" ht="15.75">
      <c r="A247" s="206">
        <f t="shared" si="4"/>
        <v>19</v>
      </c>
      <c r="B247" s="193" t="s">
        <v>866</v>
      </c>
      <c r="C247" s="193" t="s">
        <v>861</v>
      </c>
      <c r="D247" s="195">
        <v>63</v>
      </c>
      <c r="E247" s="193">
        <v>40.299999999999997</v>
      </c>
      <c r="F247" s="205" t="s">
        <v>118</v>
      </c>
      <c r="G247" s="205">
        <v>3.5</v>
      </c>
      <c r="H247" s="206">
        <v>1</v>
      </c>
      <c r="I247" s="206">
        <v>4.5</v>
      </c>
      <c r="J247" s="206" t="s">
        <v>246</v>
      </c>
    </row>
    <row r="248" spans="1:10" ht="15.75">
      <c r="A248" s="206">
        <f t="shared" si="4"/>
        <v>20</v>
      </c>
      <c r="B248" s="193" t="s">
        <v>861</v>
      </c>
      <c r="C248" s="193" t="s">
        <v>191</v>
      </c>
      <c r="D248" s="195">
        <v>63</v>
      </c>
      <c r="E248" s="193">
        <v>41</v>
      </c>
      <c r="F248" s="205" t="s">
        <v>118</v>
      </c>
      <c r="G248" s="205">
        <v>3.5</v>
      </c>
      <c r="H248" s="206">
        <v>1</v>
      </c>
      <c r="I248" s="206">
        <v>4.5</v>
      </c>
      <c r="J248" s="206" t="s">
        <v>246</v>
      </c>
    </row>
    <row r="249" spans="1:10" ht="15.75">
      <c r="A249" s="206">
        <f t="shared" si="4"/>
        <v>21</v>
      </c>
      <c r="B249" s="193" t="s">
        <v>191</v>
      </c>
      <c r="C249" s="193" t="s">
        <v>911</v>
      </c>
      <c r="D249" s="195">
        <v>63</v>
      </c>
      <c r="E249" s="193">
        <v>38.4</v>
      </c>
      <c r="F249" s="205" t="s">
        <v>118</v>
      </c>
      <c r="G249" s="205">
        <v>3.5</v>
      </c>
      <c r="H249" s="206">
        <v>1</v>
      </c>
      <c r="I249" s="206">
        <v>4.5</v>
      </c>
      <c r="J249" s="206" t="s">
        <v>246</v>
      </c>
    </row>
    <row r="250" spans="1:10" ht="15.75">
      <c r="A250" s="206">
        <f t="shared" si="4"/>
        <v>22</v>
      </c>
      <c r="B250" s="193" t="s">
        <v>191</v>
      </c>
      <c r="C250" s="193" t="s">
        <v>911</v>
      </c>
      <c r="D250" s="195">
        <v>63</v>
      </c>
      <c r="E250" s="193">
        <v>9.8000000000000007</v>
      </c>
      <c r="F250" s="205" t="s">
        <v>118</v>
      </c>
      <c r="G250" s="205">
        <v>3.5</v>
      </c>
      <c r="H250" s="206">
        <v>1</v>
      </c>
      <c r="I250" s="206">
        <v>4.5</v>
      </c>
      <c r="J250" s="206" t="s">
        <v>246</v>
      </c>
    </row>
    <row r="251" spans="1:10" ht="15.75">
      <c r="A251" s="206">
        <f t="shared" si="4"/>
        <v>23</v>
      </c>
      <c r="B251" s="193" t="s">
        <v>861</v>
      </c>
      <c r="C251" s="193" t="s">
        <v>219</v>
      </c>
      <c r="D251" s="195">
        <v>63</v>
      </c>
      <c r="E251" s="193">
        <v>29.6</v>
      </c>
      <c r="F251" s="205" t="s">
        <v>118</v>
      </c>
      <c r="G251" s="205">
        <v>3.5</v>
      </c>
      <c r="H251" s="206">
        <v>1</v>
      </c>
      <c r="I251" s="206">
        <v>4.5</v>
      </c>
      <c r="J251" s="206" t="s">
        <v>246</v>
      </c>
    </row>
    <row r="252" spans="1:10" ht="15.75">
      <c r="A252" s="206">
        <f t="shared" si="4"/>
        <v>24</v>
      </c>
      <c r="B252" s="193" t="s">
        <v>858</v>
      </c>
      <c r="C252" s="193" t="s">
        <v>212</v>
      </c>
      <c r="D252" s="195">
        <v>63</v>
      </c>
      <c r="E252" s="193">
        <v>42.7</v>
      </c>
      <c r="F252" s="205" t="s">
        <v>118</v>
      </c>
      <c r="G252" s="205">
        <v>3.5</v>
      </c>
      <c r="H252" s="206">
        <v>1</v>
      </c>
      <c r="I252" s="206">
        <v>4.5</v>
      </c>
      <c r="J252" s="206" t="s">
        <v>246</v>
      </c>
    </row>
    <row r="253" spans="1:10" ht="15.75">
      <c r="A253" s="206">
        <f t="shared" si="4"/>
        <v>25</v>
      </c>
      <c r="B253" s="193" t="s">
        <v>858</v>
      </c>
      <c r="C253" s="193" t="s">
        <v>212</v>
      </c>
      <c r="D253" s="195">
        <v>63</v>
      </c>
      <c r="E253" s="193">
        <v>8.5</v>
      </c>
      <c r="F253" s="205" t="s">
        <v>118</v>
      </c>
      <c r="G253" s="205">
        <v>3.5</v>
      </c>
      <c r="H253" s="206">
        <v>1</v>
      </c>
      <c r="I253" s="206">
        <v>4.5</v>
      </c>
      <c r="J253" s="206" t="s">
        <v>246</v>
      </c>
    </row>
    <row r="254" spans="1:10" ht="15.75">
      <c r="A254" s="206">
        <f t="shared" si="4"/>
        <v>26</v>
      </c>
      <c r="B254" s="193" t="s">
        <v>212</v>
      </c>
      <c r="C254" s="193" t="s">
        <v>975</v>
      </c>
      <c r="D254" s="195">
        <v>63</v>
      </c>
      <c r="E254" s="193">
        <v>46</v>
      </c>
      <c r="F254" s="205" t="s">
        <v>118</v>
      </c>
      <c r="G254" s="205">
        <v>3.5</v>
      </c>
      <c r="H254" s="206">
        <v>1</v>
      </c>
      <c r="I254" s="206">
        <v>4.5</v>
      </c>
      <c r="J254" s="206" t="s">
        <v>246</v>
      </c>
    </row>
    <row r="255" spans="1:10" ht="15.75">
      <c r="A255" s="206">
        <f t="shared" si="4"/>
        <v>27</v>
      </c>
      <c r="B255" s="193" t="s">
        <v>212</v>
      </c>
      <c r="C255" s="193" t="s">
        <v>911</v>
      </c>
      <c r="D255" s="195">
        <v>63</v>
      </c>
      <c r="E255" s="193">
        <v>18.600000000000001</v>
      </c>
      <c r="F255" s="205" t="s">
        <v>118</v>
      </c>
      <c r="G255" s="205">
        <v>3.5</v>
      </c>
      <c r="H255" s="206">
        <v>1</v>
      </c>
      <c r="I255" s="206">
        <v>4.5</v>
      </c>
      <c r="J255" s="206" t="s">
        <v>246</v>
      </c>
    </row>
    <row r="256" spans="1:10" ht="15.75">
      <c r="A256" s="206">
        <f t="shared" si="4"/>
        <v>28</v>
      </c>
      <c r="B256" s="193" t="s">
        <v>911</v>
      </c>
      <c r="C256" s="193" t="s">
        <v>225</v>
      </c>
      <c r="D256" s="195">
        <v>63</v>
      </c>
      <c r="E256" s="193">
        <v>5</v>
      </c>
      <c r="F256" s="205" t="s">
        <v>118</v>
      </c>
      <c r="G256" s="205">
        <v>3.5</v>
      </c>
      <c r="H256" s="206">
        <v>1</v>
      </c>
      <c r="I256" s="206">
        <v>4.5</v>
      </c>
      <c r="J256" s="206" t="s">
        <v>246</v>
      </c>
    </row>
    <row r="257" spans="1:10" ht="15.75">
      <c r="A257" s="206">
        <f t="shared" si="4"/>
        <v>29</v>
      </c>
      <c r="B257" s="193" t="s">
        <v>911</v>
      </c>
      <c r="C257" s="193" t="s">
        <v>225</v>
      </c>
      <c r="D257" s="195">
        <v>63</v>
      </c>
      <c r="E257" s="193">
        <v>48</v>
      </c>
      <c r="F257" s="205" t="s">
        <v>118</v>
      </c>
      <c r="G257" s="205">
        <v>3.5</v>
      </c>
      <c r="H257" s="206">
        <v>1</v>
      </c>
      <c r="I257" s="206">
        <v>4.5</v>
      </c>
      <c r="J257" s="206" t="s">
        <v>246</v>
      </c>
    </row>
    <row r="258" spans="1:10" ht="15.75">
      <c r="A258" s="206">
        <f t="shared" si="4"/>
        <v>30</v>
      </c>
      <c r="B258" s="193" t="s">
        <v>911</v>
      </c>
      <c r="C258" s="193" t="s">
        <v>225</v>
      </c>
      <c r="D258" s="195">
        <v>63</v>
      </c>
      <c r="E258" s="193">
        <v>63.8</v>
      </c>
      <c r="F258" s="205" t="s">
        <v>118</v>
      </c>
      <c r="G258" s="205">
        <v>3.5</v>
      </c>
      <c r="H258" s="206">
        <v>1</v>
      </c>
      <c r="I258" s="206">
        <v>4.5</v>
      </c>
      <c r="J258" s="206" t="s">
        <v>246</v>
      </c>
    </row>
    <row r="259" spans="1:10" ht="15.75">
      <c r="A259" s="206">
        <f t="shared" si="4"/>
        <v>31</v>
      </c>
      <c r="B259" s="193" t="s">
        <v>969</v>
      </c>
      <c r="C259" s="193" t="s">
        <v>865</v>
      </c>
      <c r="D259" s="195">
        <v>63</v>
      </c>
      <c r="E259" s="193">
        <v>103</v>
      </c>
      <c r="F259" s="205" t="s">
        <v>118</v>
      </c>
      <c r="G259" s="205">
        <v>3.5</v>
      </c>
      <c r="H259" s="206">
        <v>1</v>
      </c>
      <c r="I259" s="206">
        <v>4.5</v>
      </c>
      <c r="J259" s="206" t="s">
        <v>246</v>
      </c>
    </row>
    <row r="260" spans="1:10" ht="15.75">
      <c r="A260" s="206">
        <f t="shared" si="4"/>
        <v>32</v>
      </c>
      <c r="B260" s="193" t="s">
        <v>869</v>
      </c>
      <c r="C260" s="193" t="s">
        <v>1457</v>
      </c>
      <c r="D260" s="195">
        <v>63</v>
      </c>
      <c r="E260" s="193">
        <v>26.6</v>
      </c>
      <c r="F260" s="205" t="s">
        <v>118</v>
      </c>
      <c r="G260" s="205">
        <v>3.5</v>
      </c>
      <c r="H260" s="206">
        <v>1</v>
      </c>
      <c r="I260" s="206">
        <v>4.5</v>
      </c>
      <c r="J260" s="206" t="s">
        <v>246</v>
      </c>
    </row>
    <row r="261" spans="1:10" ht="15.75">
      <c r="A261" s="206">
        <f t="shared" si="4"/>
        <v>33</v>
      </c>
      <c r="B261" s="193" t="s">
        <v>865</v>
      </c>
      <c r="C261" s="193" t="s">
        <v>469</v>
      </c>
      <c r="D261" s="195">
        <v>63</v>
      </c>
      <c r="E261" s="193">
        <v>175.8</v>
      </c>
      <c r="F261" s="205" t="s">
        <v>118</v>
      </c>
      <c r="G261" s="205">
        <v>3.5</v>
      </c>
      <c r="H261" s="206">
        <v>1</v>
      </c>
      <c r="I261" s="206">
        <v>4.5</v>
      </c>
      <c r="J261" s="206" t="s">
        <v>246</v>
      </c>
    </row>
    <row r="262" spans="1:10" ht="15.75">
      <c r="A262" s="206">
        <f t="shared" si="4"/>
        <v>34</v>
      </c>
      <c r="B262" s="193" t="s">
        <v>897</v>
      </c>
      <c r="C262" s="193" t="s">
        <v>913</v>
      </c>
      <c r="D262" s="195">
        <v>63</v>
      </c>
      <c r="E262" s="193">
        <v>46</v>
      </c>
      <c r="F262" s="205" t="s">
        <v>118</v>
      </c>
      <c r="G262" s="205">
        <v>3.5</v>
      </c>
      <c r="H262" s="206">
        <v>1</v>
      </c>
      <c r="I262" s="206">
        <v>4.5</v>
      </c>
      <c r="J262" s="206" t="s">
        <v>246</v>
      </c>
    </row>
    <row r="263" spans="1:10" ht="15.75">
      <c r="A263" s="206">
        <f t="shared" si="4"/>
        <v>35</v>
      </c>
      <c r="B263" s="193" t="s">
        <v>897</v>
      </c>
      <c r="C263" s="193" t="s">
        <v>913</v>
      </c>
      <c r="D263" s="195">
        <v>63</v>
      </c>
      <c r="E263" s="193">
        <v>21</v>
      </c>
      <c r="F263" s="205" t="s">
        <v>118</v>
      </c>
      <c r="G263" s="205">
        <v>3.5</v>
      </c>
      <c r="H263" s="206">
        <v>1</v>
      </c>
      <c r="I263" s="206">
        <v>4.5</v>
      </c>
      <c r="J263" s="206" t="s">
        <v>246</v>
      </c>
    </row>
    <row r="264" spans="1:10" ht="15.75">
      <c r="A264" s="206">
        <f t="shared" si="4"/>
        <v>36</v>
      </c>
      <c r="B264" s="193" t="s">
        <v>923</v>
      </c>
      <c r="C264" s="193" t="s">
        <v>218</v>
      </c>
      <c r="D264" s="195">
        <v>63</v>
      </c>
      <c r="E264" s="193">
        <v>50.2</v>
      </c>
      <c r="F264" s="205" t="s">
        <v>118</v>
      </c>
      <c r="G264" s="205">
        <v>3.5</v>
      </c>
      <c r="H264" s="206">
        <v>1</v>
      </c>
      <c r="I264" s="206">
        <v>4.5</v>
      </c>
      <c r="J264" s="206" t="s">
        <v>246</v>
      </c>
    </row>
    <row r="265" spans="1:10" ht="15.75">
      <c r="A265" s="206">
        <f t="shared" si="4"/>
        <v>37</v>
      </c>
      <c r="B265" s="193" t="s">
        <v>177</v>
      </c>
      <c r="C265" s="193" t="s">
        <v>257</v>
      </c>
      <c r="D265" s="195">
        <v>63</v>
      </c>
      <c r="E265" s="193">
        <v>156</v>
      </c>
      <c r="F265" s="205" t="s">
        <v>118</v>
      </c>
      <c r="G265" s="205">
        <v>3.5</v>
      </c>
      <c r="H265" s="206">
        <v>1</v>
      </c>
      <c r="I265" s="206">
        <v>4.5</v>
      </c>
      <c r="J265" s="206" t="s">
        <v>246</v>
      </c>
    </row>
    <row r="266" spans="1:10" ht="15.75">
      <c r="A266" s="206">
        <f t="shared" si="4"/>
        <v>38</v>
      </c>
      <c r="B266" s="193" t="s">
        <v>257</v>
      </c>
      <c r="C266" s="193" t="s">
        <v>248</v>
      </c>
      <c r="D266" s="195">
        <v>63</v>
      </c>
      <c r="E266" s="193">
        <v>42.9</v>
      </c>
      <c r="F266" s="205" t="s">
        <v>118</v>
      </c>
      <c r="G266" s="205">
        <v>3.5</v>
      </c>
      <c r="H266" s="206">
        <v>1</v>
      </c>
      <c r="I266" s="206">
        <v>4.5</v>
      </c>
      <c r="J266" s="206" t="s">
        <v>246</v>
      </c>
    </row>
    <row r="267" spans="1:10" ht="15.75">
      <c r="A267" s="206">
        <f t="shared" si="4"/>
        <v>39</v>
      </c>
      <c r="B267" s="193">
        <v>171</v>
      </c>
      <c r="C267" s="193">
        <v>172</v>
      </c>
      <c r="D267" s="193">
        <v>63</v>
      </c>
      <c r="E267" s="193">
        <v>169.1</v>
      </c>
      <c r="F267" s="205" t="s">
        <v>118</v>
      </c>
      <c r="G267" s="205">
        <v>3.5</v>
      </c>
      <c r="H267" s="206">
        <v>1</v>
      </c>
      <c r="I267" s="206">
        <v>4.5</v>
      </c>
      <c r="J267" s="206" t="s">
        <v>246</v>
      </c>
    </row>
    <row r="268" spans="1:10" ht="15.75">
      <c r="A268" s="206">
        <f t="shared" si="4"/>
        <v>40</v>
      </c>
      <c r="B268" s="193">
        <v>171</v>
      </c>
      <c r="C268" s="193">
        <v>172</v>
      </c>
      <c r="D268" s="193">
        <v>63</v>
      </c>
      <c r="E268" s="193">
        <v>3</v>
      </c>
      <c r="F268" s="205" t="s">
        <v>118</v>
      </c>
      <c r="G268" s="205">
        <v>3.5</v>
      </c>
      <c r="H268" s="206">
        <v>1</v>
      </c>
      <c r="I268" s="206">
        <v>4.5</v>
      </c>
      <c r="J268" s="206" t="s">
        <v>246</v>
      </c>
    </row>
    <row r="269" spans="1:10" ht="15.75">
      <c r="A269" s="206">
        <f t="shared" si="4"/>
        <v>41</v>
      </c>
      <c r="B269" s="193">
        <v>124</v>
      </c>
      <c r="C269" s="193">
        <v>121</v>
      </c>
      <c r="D269" s="193">
        <v>63</v>
      </c>
      <c r="E269" s="193">
        <v>421.3</v>
      </c>
      <c r="F269" s="205" t="s">
        <v>118</v>
      </c>
      <c r="G269" s="205">
        <v>3.5</v>
      </c>
      <c r="H269" s="206">
        <v>1</v>
      </c>
      <c r="I269" s="206">
        <v>4.5</v>
      </c>
      <c r="J269" s="206" t="s">
        <v>246</v>
      </c>
    </row>
    <row r="270" spans="1:10" ht="15.75">
      <c r="A270" s="206">
        <f t="shared" si="4"/>
        <v>42</v>
      </c>
      <c r="B270" s="193">
        <v>124</v>
      </c>
      <c r="C270" s="193">
        <v>122</v>
      </c>
      <c r="D270" s="193">
        <v>63</v>
      </c>
      <c r="E270" s="193">
        <v>121.7</v>
      </c>
      <c r="F270" s="205" t="s">
        <v>118</v>
      </c>
      <c r="G270" s="205">
        <v>3.5</v>
      </c>
      <c r="H270" s="206">
        <v>1</v>
      </c>
      <c r="I270" s="206">
        <v>4.5</v>
      </c>
      <c r="J270" s="206" t="s">
        <v>246</v>
      </c>
    </row>
    <row r="271" spans="1:10" ht="15.75">
      <c r="A271" s="208" t="s">
        <v>1055</v>
      </c>
      <c r="B271" s="208"/>
      <c r="C271" s="208"/>
      <c r="D271" s="208"/>
      <c r="E271" s="284" t="s">
        <v>1056</v>
      </c>
      <c r="F271" s="284"/>
      <c r="G271" s="284"/>
      <c r="H271" s="206"/>
      <c r="I271" s="206" t="s">
        <v>1057</v>
      </c>
      <c r="J271" s="206"/>
    </row>
    <row r="272" spans="1:10" ht="15.75">
      <c r="A272" s="283" t="s">
        <v>1058</v>
      </c>
      <c r="B272" s="283"/>
      <c r="C272" s="283"/>
      <c r="D272" s="283"/>
      <c r="E272" s="284" t="s">
        <v>1058</v>
      </c>
      <c r="F272" s="284"/>
      <c r="G272" s="284"/>
      <c r="H272" s="284"/>
      <c r="I272" s="284" t="s">
        <v>1058</v>
      </c>
      <c r="J272" s="284"/>
    </row>
    <row r="273" spans="1:10" ht="15.75">
      <c r="A273" s="283" t="s">
        <v>1059</v>
      </c>
      <c r="B273" s="283"/>
      <c r="C273" s="283"/>
      <c r="D273" s="283"/>
      <c r="E273" s="284" t="s">
        <v>1059</v>
      </c>
      <c r="F273" s="284"/>
      <c r="G273" s="284"/>
      <c r="H273" s="284"/>
      <c r="I273" s="284" t="s">
        <v>1059</v>
      </c>
      <c r="J273" s="284"/>
    </row>
    <row r="274" spans="1:10" ht="15.75">
      <c r="A274" s="283" t="s">
        <v>1060</v>
      </c>
      <c r="B274" s="283"/>
      <c r="C274" s="283"/>
      <c r="D274" s="283"/>
      <c r="E274" s="284" t="s">
        <v>1060</v>
      </c>
      <c r="F274" s="284"/>
      <c r="G274" s="284"/>
      <c r="H274" s="284"/>
      <c r="I274" s="284" t="s">
        <v>1060</v>
      </c>
      <c r="J274" s="284"/>
    </row>
  </sheetData>
  <mergeCells count="111">
    <mergeCell ref="A274:D274"/>
    <mergeCell ref="E274:H274"/>
    <mergeCell ref="I274:J274"/>
    <mergeCell ref="A227:B227"/>
    <mergeCell ref="C227:H227"/>
    <mergeCell ref="E271:G271"/>
    <mergeCell ref="A272:D272"/>
    <mergeCell ref="E272:H272"/>
    <mergeCell ref="I272:J272"/>
    <mergeCell ref="A273:D273"/>
    <mergeCell ref="E273:H273"/>
    <mergeCell ref="I273:J273"/>
    <mergeCell ref="C157:J157"/>
    <mergeCell ref="A224:B224"/>
    <mergeCell ref="C224:J224"/>
    <mergeCell ref="A225:B225"/>
    <mergeCell ref="C225:J225"/>
    <mergeCell ref="A226:B226"/>
    <mergeCell ref="C226:J226"/>
    <mergeCell ref="A222:B222"/>
    <mergeCell ref="C222:J222"/>
    <mergeCell ref="A223:B223"/>
    <mergeCell ref="C223:J223"/>
    <mergeCell ref="A107:B107"/>
    <mergeCell ref="C107:H107"/>
    <mergeCell ref="E147:G147"/>
    <mergeCell ref="A148:D148"/>
    <mergeCell ref="E148:H148"/>
    <mergeCell ref="I148:J148"/>
    <mergeCell ref="A149:D149"/>
    <mergeCell ref="E149:H149"/>
    <mergeCell ref="I149:J149"/>
    <mergeCell ref="A105:B105"/>
    <mergeCell ref="C105:J105"/>
    <mergeCell ref="A106:B106"/>
    <mergeCell ref="C106:J106"/>
    <mergeCell ref="A102:B102"/>
    <mergeCell ref="C102:J102"/>
    <mergeCell ref="A103:B103"/>
    <mergeCell ref="C103:J103"/>
    <mergeCell ref="A100:D100"/>
    <mergeCell ref="E100:H100"/>
    <mergeCell ref="I100:J100"/>
    <mergeCell ref="C57:H57"/>
    <mergeCell ref="E97:G97"/>
    <mergeCell ref="A98:D98"/>
    <mergeCell ref="E98:H98"/>
    <mergeCell ref="I98:J98"/>
    <mergeCell ref="A99:D99"/>
    <mergeCell ref="E99:H99"/>
    <mergeCell ref="I99:J99"/>
    <mergeCell ref="A104:B104"/>
    <mergeCell ref="C104:J104"/>
    <mergeCell ref="A6:B6"/>
    <mergeCell ref="C6:J6"/>
    <mergeCell ref="A7:B7"/>
    <mergeCell ref="C7:H7"/>
    <mergeCell ref="E114:E115"/>
    <mergeCell ref="A2:B2"/>
    <mergeCell ref="C2:J2"/>
    <mergeCell ref="A3:B3"/>
    <mergeCell ref="C3:J3"/>
    <mergeCell ref="A4:B4"/>
    <mergeCell ref="C4:J4"/>
    <mergeCell ref="A5:B5"/>
    <mergeCell ref="C5:J5"/>
    <mergeCell ref="A52:B52"/>
    <mergeCell ref="C52:J52"/>
    <mergeCell ref="A53:B53"/>
    <mergeCell ref="C53:J53"/>
    <mergeCell ref="A54:B54"/>
    <mergeCell ref="C54:J54"/>
    <mergeCell ref="A55:B55"/>
    <mergeCell ref="C55:J55"/>
    <mergeCell ref="A56:B56"/>
    <mergeCell ref="C56:J56"/>
    <mergeCell ref="A57:B57"/>
    <mergeCell ref="E47:G47"/>
    <mergeCell ref="A48:D48"/>
    <mergeCell ref="E48:H48"/>
    <mergeCell ref="I48:J48"/>
    <mergeCell ref="A49:D49"/>
    <mergeCell ref="E49:H49"/>
    <mergeCell ref="I49:J49"/>
    <mergeCell ref="A50:D50"/>
    <mergeCell ref="E50:H50"/>
    <mergeCell ref="I50:J50"/>
    <mergeCell ref="I150:J150"/>
    <mergeCell ref="E217:G217"/>
    <mergeCell ref="A218:D218"/>
    <mergeCell ref="E218:H218"/>
    <mergeCell ref="I218:J218"/>
    <mergeCell ref="A219:D219"/>
    <mergeCell ref="E219:H219"/>
    <mergeCell ref="I219:J219"/>
    <mergeCell ref="A220:D220"/>
    <mergeCell ref="E220:H220"/>
    <mergeCell ref="I220:J220"/>
    <mergeCell ref="A153:B153"/>
    <mergeCell ref="C153:J153"/>
    <mergeCell ref="A154:B154"/>
    <mergeCell ref="C154:J154"/>
    <mergeCell ref="A150:D150"/>
    <mergeCell ref="E150:H150"/>
    <mergeCell ref="A158:B158"/>
    <mergeCell ref="C158:H158"/>
    <mergeCell ref="A155:B155"/>
    <mergeCell ref="C155:J155"/>
    <mergeCell ref="A156:B156"/>
    <mergeCell ref="C156:J156"/>
    <mergeCell ref="A157:B15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64"/>
  <sheetViews>
    <sheetView workbookViewId="0">
      <selection activeCell="F9" sqref="F9:J9"/>
    </sheetView>
  </sheetViews>
  <sheetFormatPr defaultRowHeight="15"/>
  <cols>
    <col min="6" max="6" width="18.7109375" customWidth="1"/>
    <col min="7" max="7" width="21.85546875" customWidth="1"/>
    <col min="8" max="8" width="19.85546875" customWidth="1"/>
    <col min="9" max="10" width="19.42578125" customWidth="1"/>
    <col min="13" max="19" width="0" hidden="1" customWidth="1"/>
  </cols>
  <sheetData>
    <row r="2" spans="1:19" ht="18.75">
      <c r="A2" s="285" t="s">
        <v>1032</v>
      </c>
      <c r="B2" s="285"/>
      <c r="C2" s="285" t="s">
        <v>1033</v>
      </c>
      <c r="D2" s="285"/>
      <c r="E2" s="285"/>
      <c r="F2" s="285"/>
      <c r="G2" s="285"/>
      <c r="H2" s="285"/>
      <c r="I2" s="285"/>
      <c r="J2" s="285"/>
    </row>
    <row r="3" spans="1:19" ht="18.75">
      <c r="A3" s="285" t="s">
        <v>1034</v>
      </c>
      <c r="B3" s="285"/>
      <c r="C3" s="285" t="s">
        <v>1035</v>
      </c>
      <c r="D3" s="285"/>
      <c r="E3" s="285"/>
      <c r="F3" s="285"/>
      <c r="G3" s="285"/>
      <c r="H3" s="285"/>
      <c r="I3" s="285"/>
      <c r="J3" s="285"/>
    </row>
    <row r="4" spans="1:19" ht="18.75">
      <c r="A4" s="285" t="s">
        <v>1036</v>
      </c>
      <c r="B4" s="285"/>
      <c r="C4" s="285" t="s">
        <v>1037</v>
      </c>
      <c r="D4" s="285"/>
      <c r="E4" s="285"/>
      <c r="F4" s="285"/>
      <c r="G4" s="285"/>
      <c r="H4" s="285"/>
      <c r="I4" s="285"/>
      <c r="J4" s="285"/>
      <c r="M4" s="213">
        <v>1</v>
      </c>
      <c r="R4" s="490"/>
      <c r="S4" s="491"/>
    </row>
    <row r="5" spans="1:19" ht="18.75">
      <c r="A5" s="285" t="s">
        <v>1038</v>
      </c>
      <c r="B5" s="285"/>
      <c r="C5" s="285" t="s">
        <v>1039</v>
      </c>
      <c r="D5" s="285"/>
      <c r="E5" s="285"/>
      <c r="F5" s="285"/>
      <c r="G5" s="285"/>
      <c r="H5" s="285"/>
      <c r="I5" s="285"/>
      <c r="J5" s="285"/>
      <c r="M5" s="213">
        <f t="shared" ref="M5:M30" si="0">1+M4</f>
        <v>2</v>
      </c>
      <c r="R5" s="490"/>
      <c r="S5" s="491"/>
    </row>
    <row r="6" spans="1:19" ht="18.75">
      <c r="A6" s="285" t="s">
        <v>1040</v>
      </c>
      <c r="B6" s="285"/>
      <c r="C6" s="285" t="s">
        <v>1041</v>
      </c>
      <c r="D6" s="285"/>
      <c r="E6" s="285"/>
      <c r="F6" s="285"/>
      <c r="G6" s="285"/>
      <c r="H6" s="285"/>
      <c r="I6" s="285"/>
      <c r="J6" s="285"/>
      <c r="M6" s="213">
        <f t="shared" si="0"/>
        <v>3</v>
      </c>
      <c r="R6" s="490"/>
      <c r="S6" s="491"/>
    </row>
    <row r="7" spans="1:19" ht="18.75">
      <c r="A7" s="285" t="s">
        <v>1042</v>
      </c>
      <c r="B7" s="285"/>
      <c r="C7" s="285" t="s">
        <v>1487</v>
      </c>
      <c r="D7" s="285"/>
      <c r="E7" s="285"/>
      <c r="F7" s="285"/>
      <c r="G7" s="285"/>
      <c r="H7" s="285"/>
      <c r="I7" s="211" t="s">
        <v>1108</v>
      </c>
      <c r="J7" s="211"/>
      <c r="M7" s="213">
        <f t="shared" si="0"/>
        <v>4</v>
      </c>
      <c r="R7" s="490"/>
      <c r="S7" s="491"/>
    </row>
    <row r="8" spans="1:19" ht="45">
      <c r="A8" s="209" t="s">
        <v>1044</v>
      </c>
      <c r="B8" s="209" t="s">
        <v>69</v>
      </c>
      <c r="C8" s="209" t="s">
        <v>70</v>
      </c>
      <c r="D8" s="209" t="s">
        <v>1045</v>
      </c>
      <c r="E8" s="209" t="s">
        <v>1046</v>
      </c>
      <c r="F8" s="209" t="s">
        <v>1047</v>
      </c>
      <c r="G8" s="209" t="s">
        <v>1048</v>
      </c>
      <c r="H8" s="132" t="s">
        <v>1049</v>
      </c>
      <c r="I8" s="133" t="s">
        <v>56</v>
      </c>
      <c r="J8" s="209" t="s">
        <v>1050</v>
      </c>
      <c r="M8" s="213">
        <f t="shared" si="0"/>
        <v>5</v>
      </c>
      <c r="R8" s="490"/>
      <c r="S8" s="491"/>
    </row>
    <row r="9" spans="1:19">
      <c r="A9" s="212">
        <v>1</v>
      </c>
      <c r="B9" s="213" t="s">
        <v>1331</v>
      </c>
      <c r="C9" s="213" t="s">
        <v>1466</v>
      </c>
      <c r="D9" s="213">
        <v>200</v>
      </c>
      <c r="E9" s="213">
        <v>101</v>
      </c>
      <c r="F9" s="212">
        <v>5.5</v>
      </c>
      <c r="G9" s="212">
        <v>3.3</v>
      </c>
      <c r="H9" s="212">
        <v>1</v>
      </c>
      <c r="I9" s="212">
        <v>4.3</v>
      </c>
      <c r="J9" s="212" t="s">
        <v>1053</v>
      </c>
      <c r="M9" s="213">
        <f t="shared" si="0"/>
        <v>6</v>
      </c>
      <c r="R9" s="490"/>
      <c r="S9" s="491"/>
    </row>
    <row r="10" spans="1:19">
      <c r="A10" s="212">
        <f>1+A9</f>
        <v>2</v>
      </c>
      <c r="B10" s="213" t="s">
        <v>1466</v>
      </c>
      <c r="C10" s="213" t="s">
        <v>140</v>
      </c>
      <c r="D10" s="213">
        <v>200</v>
      </c>
      <c r="E10" s="213">
        <v>29.3</v>
      </c>
      <c r="F10" s="212">
        <v>5.5</v>
      </c>
      <c r="G10" s="212">
        <v>3.3</v>
      </c>
      <c r="H10" s="212">
        <v>1</v>
      </c>
      <c r="I10" s="212">
        <v>4.3</v>
      </c>
      <c r="J10" s="212" t="s">
        <v>1053</v>
      </c>
      <c r="M10" s="213">
        <f t="shared" si="0"/>
        <v>7</v>
      </c>
      <c r="R10" s="490"/>
      <c r="S10" s="491"/>
    </row>
    <row r="11" spans="1:19">
      <c r="A11" s="212">
        <f t="shared" ref="A11:A55" si="1">1+A10</f>
        <v>3</v>
      </c>
      <c r="B11" s="213" t="s">
        <v>140</v>
      </c>
      <c r="C11" s="213" t="s">
        <v>1303</v>
      </c>
      <c r="D11" s="213">
        <v>200</v>
      </c>
      <c r="E11" s="213">
        <v>45</v>
      </c>
      <c r="F11" s="212">
        <v>5.5</v>
      </c>
      <c r="G11" s="212">
        <v>3.3</v>
      </c>
      <c r="H11" s="212">
        <v>1</v>
      </c>
      <c r="I11" s="212">
        <v>4.3</v>
      </c>
      <c r="J11" s="212" t="s">
        <v>1053</v>
      </c>
      <c r="M11" s="213">
        <f t="shared" si="0"/>
        <v>8</v>
      </c>
      <c r="R11" s="490"/>
      <c r="S11" s="491"/>
    </row>
    <row r="12" spans="1:19">
      <c r="A12" s="212">
        <f t="shared" si="1"/>
        <v>4</v>
      </c>
      <c r="B12" s="213" t="s">
        <v>1303</v>
      </c>
      <c r="C12" s="213" t="s">
        <v>1478</v>
      </c>
      <c r="D12" s="213">
        <v>200</v>
      </c>
      <c r="E12" s="213">
        <v>46.4</v>
      </c>
      <c r="F12" s="212">
        <v>5.5</v>
      </c>
      <c r="G12" s="212">
        <v>3.3</v>
      </c>
      <c r="H12" s="212">
        <v>1</v>
      </c>
      <c r="I12" s="212">
        <v>4.3</v>
      </c>
      <c r="J12" s="212" t="s">
        <v>1053</v>
      </c>
      <c r="M12" s="213">
        <f t="shared" si="0"/>
        <v>9</v>
      </c>
      <c r="R12" s="490"/>
      <c r="S12" s="491"/>
    </row>
    <row r="13" spans="1:19">
      <c r="A13" s="212">
        <f t="shared" si="1"/>
        <v>5</v>
      </c>
      <c r="B13" s="213" t="s">
        <v>1294</v>
      </c>
      <c r="C13" s="213" t="s">
        <v>1305</v>
      </c>
      <c r="D13" s="213">
        <v>200</v>
      </c>
      <c r="E13" s="213">
        <v>65.8</v>
      </c>
      <c r="F13" s="212">
        <v>5.5</v>
      </c>
      <c r="G13" s="212">
        <v>3.3</v>
      </c>
      <c r="H13" s="212">
        <v>1</v>
      </c>
      <c r="I13" s="212">
        <v>4.3</v>
      </c>
      <c r="J13" s="212" t="s">
        <v>1053</v>
      </c>
      <c r="M13" s="213">
        <f t="shared" si="0"/>
        <v>10</v>
      </c>
      <c r="R13" s="490"/>
      <c r="S13" s="491"/>
    </row>
    <row r="14" spans="1:19">
      <c r="A14" s="212">
        <f t="shared" si="1"/>
        <v>6</v>
      </c>
      <c r="B14" s="213" t="s">
        <v>1305</v>
      </c>
      <c r="C14" s="213" t="s">
        <v>1304</v>
      </c>
      <c r="D14" s="213">
        <v>200</v>
      </c>
      <c r="E14" s="213">
        <v>75.599999999999994</v>
      </c>
      <c r="F14" s="212">
        <v>5.5</v>
      </c>
      <c r="G14" s="212">
        <v>3.3</v>
      </c>
      <c r="H14" s="212">
        <v>1</v>
      </c>
      <c r="I14" s="212">
        <v>4.3</v>
      </c>
      <c r="J14" s="212" t="s">
        <v>1053</v>
      </c>
      <c r="M14" s="213">
        <f t="shared" si="0"/>
        <v>11</v>
      </c>
      <c r="R14" s="490"/>
      <c r="S14" s="491"/>
    </row>
    <row r="15" spans="1:19">
      <c r="A15" s="212">
        <f t="shared" si="1"/>
        <v>7</v>
      </c>
      <c r="B15" s="213" t="s">
        <v>1478</v>
      </c>
      <c r="C15" s="213" t="s">
        <v>1479</v>
      </c>
      <c r="D15" s="213">
        <v>200</v>
      </c>
      <c r="E15" s="213">
        <v>57.3</v>
      </c>
      <c r="F15" s="212">
        <v>5.5</v>
      </c>
      <c r="G15" s="212">
        <v>3.3</v>
      </c>
      <c r="H15" s="212">
        <v>1</v>
      </c>
      <c r="I15" s="212">
        <v>4.3</v>
      </c>
      <c r="J15" s="212" t="s">
        <v>1053</v>
      </c>
      <c r="M15" s="213">
        <f t="shared" si="0"/>
        <v>12</v>
      </c>
      <c r="R15" s="490"/>
      <c r="S15" s="491"/>
    </row>
    <row r="16" spans="1:19">
      <c r="A16" s="212">
        <f t="shared" si="1"/>
        <v>8</v>
      </c>
      <c r="B16" s="213" t="s">
        <v>1299</v>
      </c>
      <c r="C16" s="213" t="s">
        <v>1302</v>
      </c>
      <c r="D16" s="213">
        <v>200</v>
      </c>
      <c r="E16" s="213">
        <v>70.599999999999994</v>
      </c>
      <c r="F16" s="212">
        <v>5.5</v>
      </c>
      <c r="G16" s="212">
        <v>3.3</v>
      </c>
      <c r="H16" s="212">
        <v>1</v>
      </c>
      <c r="I16" s="212">
        <v>4.3</v>
      </c>
      <c r="J16" s="212" t="s">
        <v>1053</v>
      </c>
      <c r="M16" s="213">
        <f t="shared" si="0"/>
        <v>13</v>
      </c>
      <c r="R16" s="490"/>
      <c r="S16" s="491"/>
    </row>
    <row r="17" spans="1:19">
      <c r="A17" s="212">
        <f t="shared" si="1"/>
        <v>9</v>
      </c>
      <c r="B17" s="213" t="s">
        <v>1302</v>
      </c>
      <c r="C17" s="213" t="s">
        <v>1258</v>
      </c>
      <c r="D17" s="213">
        <v>200</v>
      </c>
      <c r="E17" s="213">
        <v>98.8</v>
      </c>
      <c r="F17" s="212">
        <v>5.5</v>
      </c>
      <c r="G17" s="212">
        <v>3.3</v>
      </c>
      <c r="H17" s="212">
        <v>1</v>
      </c>
      <c r="I17" s="212">
        <v>4.3</v>
      </c>
      <c r="J17" s="212" t="s">
        <v>1053</v>
      </c>
      <c r="M17" s="213">
        <f t="shared" si="0"/>
        <v>14</v>
      </c>
      <c r="R17" s="490"/>
      <c r="S17" s="491"/>
    </row>
    <row r="18" spans="1:19">
      <c r="A18" s="212">
        <f t="shared" si="1"/>
        <v>10</v>
      </c>
      <c r="B18" s="213" t="s">
        <v>1258</v>
      </c>
      <c r="C18" s="213" t="s">
        <v>1372</v>
      </c>
      <c r="D18" s="213">
        <v>200</v>
      </c>
      <c r="E18" s="213">
        <v>45.6</v>
      </c>
      <c r="F18" s="212">
        <v>5.5</v>
      </c>
      <c r="G18" s="212">
        <v>3.3</v>
      </c>
      <c r="H18" s="212">
        <v>1</v>
      </c>
      <c r="I18" s="212">
        <v>4.3</v>
      </c>
      <c r="J18" s="212" t="s">
        <v>1053</v>
      </c>
      <c r="M18" s="213">
        <f t="shared" si="0"/>
        <v>15</v>
      </c>
      <c r="R18" s="490"/>
      <c r="S18" s="491"/>
    </row>
    <row r="19" spans="1:19">
      <c r="A19" s="212">
        <f t="shared" si="1"/>
        <v>11</v>
      </c>
      <c r="B19" s="213" t="s">
        <v>1306</v>
      </c>
      <c r="C19" s="213" t="s">
        <v>1294</v>
      </c>
      <c r="D19" s="213">
        <v>160</v>
      </c>
      <c r="E19" s="213">
        <v>87.8</v>
      </c>
      <c r="F19" s="212">
        <v>5.5</v>
      </c>
      <c r="G19" s="212">
        <v>3.3</v>
      </c>
      <c r="H19" s="212">
        <v>1</v>
      </c>
      <c r="I19" s="212">
        <v>4.3</v>
      </c>
      <c r="J19" s="212" t="s">
        <v>1053</v>
      </c>
      <c r="M19" s="213">
        <f t="shared" si="0"/>
        <v>16</v>
      </c>
      <c r="R19" s="490"/>
      <c r="S19" s="491"/>
    </row>
    <row r="20" spans="1:19">
      <c r="A20" s="212">
        <f t="shared" si="1"/>
        <v>12</v>
      </c>
      <c r="B20" s="213" t="s">
        <v>1480</v>
      </c>
      <c r="C20" s="213" t="s">
        <v>1481</v>
      </c>
      <c r="D20" s="213">
        <v>160</v>
      </c>
      <c r="E20" s="213">
        <v>167.8</v>
      </c>
      <c r="F20" s="212">
        <v>5.5</v>
      </c>
      <c r="G20" s="212">
        <v>3.3</v>
      </c>
      <c r="H20" s="212">
        <v>1</v>
      </c>
      <c r="I20" s="212">
        <v>4.3</v>
      </c>
      <c r="J20" s="212" t="s">
        <v>1053</v>
      </c>
      <c r="M20" s="213">
        <f t="shared" si="0"/>
        <v>17</v>
      </c>
      <c r="R20" s="490"/>
      <c r="S20" s="491"/>
    </row>
    <row r="21" spans="1:19">
      <c r="A21" s="212">
        <f t="shared" si="1"/>
        <v>13</v>
      </c>
      <c r="B21" s="213" t="s">
        <v>1480</v>
      </c>
      <c r="C21" s="213" t="s">
        <v>1474</v>
      </c>
      <c r="D21" s="213">
        <v>160</v>
      </c>
      <c r="E21" s="213">
        <v>27.1</v>
      </c>
      <c r="F21" s="212">
        <v>5.5</v>
      </c>
      <c r="G21" s="212">
        <v>3.3</v>
      </c>
      <c r="H21" s="212">
        <v>1</v>
      </c>
      <c r="I21" s="212">
        <v>4.3</v>
      </c>
      <c r="J21" s="212" t="s">
        <v>1053</v>
      </c>
      <c r="M21" s="213">
        <f t="shared" si="0"/>
        <v>18</v>
      </c>
      <c r="R21" s="490"/>
      <c r="S21" s="491"/>
    </row>
    <row r="22" spans="1:19">
      <c r="A22" s="212">
        <f t="shared" si="1"/>
        <v>14</v>
      </c>
      <c r="B22" s="213" t="s">
        <v>1371</v>
      </c>
      <c r="C22" s="213" t="s">
        <v>1260</v>
      </c>
      <c r="D22" s="213">
        <v>140</v>
      </c>
      <c r="E22" s="213">
        <v>25.1</v>
      </c>
      <c r="F22" s="212">
        <v>5.5</v>
      </c>
      <c r="G22" s="212">
        <v>3.3</v>
      </c>
      <c r="H22" s="212">
        <v>1</v>
      </c>
      <c r="I22" s="212">
        <v>4.3</v>
      </c>
      <c r="J22" s="212" t="s">
        <v>1053</v>
      </c>
      <c r="M22" s="213">
        <f t="shared" si="0"/>
        <v>19</v>
      </c>
      <c r="R22" s="490"/>
      <c r="S22" s="491"/>
    </row>
    <row r="23" spans="1:19">
      <c r="A23" s="212">
        <f t="shared" si="1"/>
        <v>15</v>
      </c>
      <c r="B23" s="213" t="s">
        <v>1371</v>
      </c>
      <c r="C23" s="213" t="s">
        <v>1260</v>
      </c>
      <c r="D23" s="213">
        <v>140</v>
      </c>
      <c r="E23" s="213">
        <v>152.80000000000001</v>
      </c>
      <c r="F23" s="212">
        <v>5.5</v>
      </c>
      <c r="G23" s="212">
        <v>3.3</v>
      </c>
      <c r="H23" s="212">
        <v>1</v>
      </c>
      <c r="I23" s="212">
        <v>4.3</v>
      </c>
      <c r="J23" s="212" t="s">
        <v>1053</v>
      </c>
      <c r="M23" s="213">
        <f t="shared" si="0"/>
        <v>20</v>
      </c>
      <c r="R23" s="490"/>
      <c r="S23" s="491"/>
    </row>
    <row r="24" spans="1:19">
      <c r="A24" s="212">
        <f t="shared" si="1"/>
        <v>16</v>
      </c>
      <c r="B24" s="213" t="s">
        <v>1366</v>
      </c>
      <c r="C24" s="213" t="s">
        <v>1474</v>
      </c>
      <c r="D24" s="213">
        <v>140</v>
      </c>
      <c r="E24" s="213">
        <v>20</v>
      </c>
      <c r="F24" s="212">
        <v>5.5</v>
      </c>
      <c r="G24" s="212">
        <v>3.3</v>
      </c>
      <c r="H24" s="212">
        <v>1</v>
      </c>
      <c r="I24" s="212">
        <v>4.3</v>
      </c>
      <c r="J24" s="212" t="s">
        <v>1053</v>
      </c>
      <c r="M24" s="213">
        <f t="shared" si="0"/>
        <v>21</v>
      </c>
      <c r="R24" s="490"/>
      <c r="S24" s="491"/>
    </row>
    <row r="25" spans="1:19">
      <c r="A25" s="212">
        <f t="shared" si="1"/>
        <v>17</v>
      </c>
      <c r="B25" s="213" t="s">
        <v>1366</v>
      </c>
      <c r="C25" s="213" t="s">
        <v>1474</v>
      </c>
      <c r="D25" s="213">
        <v>140</v>
      </c>
      <c r="E25" s="213">
        <v>52</v>
      </c>
      <c r="F25" s="212">
        <v>5.5</v>
      </c>
      <c r="G25" s="212">
        <v>3.3</v>
      </c>
      <c r="H25" s="212">
        <v>1</v>
      </c>
      <c r="I25" s="212">
        <v>4.3</v>
      </c>
      <c r="J25" s="212" t="s">
        <v>1053</v>
      </c>
      <c r="M25" s="213">
        <f t="shared" si="0"/>
        <v>22</v>
      </c>
      <c r="R25" s="490"/>
      <c r="S25" s="491"/>
    </row>
    <row r="26" spans="1:19">
      <c r="A26" s="212">
        <f t="shared" si="1"/>
        <v>18</v>
      </c>
      <c r="B26" s="213" t="s">
        <v>1243</v>
      </c>
      <c r="C26" s="213" t="s">
        <v>1466</v>
      </c>
      <c r="D26" s="213">
        <v>63</v>
      </c>
      <c r="E26" s="213">
        <v>100.7</v>
      </c>
      <c r="F26" s="212">
        <v>5.5</v>
      </c>
      <c r="G26" s="212">
        <v>3.3</v>
      </c>
      <c r="H26" s="212">
        <v>1</v>
      </c>
      <c r="I26" s="212">
        <v>4.3</v>
      </c>
      <c r="J26" s="212" t="s">
        <v>1053</v>
      </c>
      <c r="M26" s="213">
        <f t="shared" si="0"/>
        <v>23</v>
      </c>
      <c r="R26" s="490"/>
      <c r="S26" s="491"/>
    </row>
    <row r="27" spans="1:19">
      <c r="A27" s="212">
        <f t="shared" si="1"/>
        <v>19</v>
      </c>
      <c r="B27" s="213" t="s">
        <v>521</v>
      </c>
      <c r="C27" s="213" t="s">
        <v>375</v>
      </c>
      <c r="D27" s="213">
        <v>63</v>
      </c>
      <c r="E27" s="213">
        <v>125.8</v>
      </c>
      <c r="F27" s="212">
        <v>5.5</v>
      </c>
      <c r="G27" s="212">
        <v>3.3</v>
      </c>
      <c r="H27" s="212">
        <v>1</v>
      </c>
      <c r="I27" s="212">
        <v>4.3</v>
      </c>
      <c r="J27" s="212" t="s">
        <v>1053</v>
      </c>
      <c r="M27" s="213">
        <f t="shared" si="0"/>
        <v>24</v>
      </c>
      <c r="R27" s="490"/>
      <c r="S27" s="491"/>
    </row>
    <row r="28" spans="1:19">
      <c r="A28" s="212">
        <f t="shared" si="1"/>
        <v>20</v>
      </c>
      <c r="B28" s="213" t="s">
        <v>375</v>
      </c>
      <c r="C28" s="213" t="s">
        <v>1467</v>
      </c>
      <c r="D28" s="213">
        <v>63</v>
      </c>
      <c r="E28" s="213">
        <v>25.2</v>
      </c>
      <c r="F28" s="212">
        <v>5.5</v>
      </c>
      <c r="G28" s="212">
        <v>3.3</v>
      </c>
      <c r="H28" s="212">
        <v>1</v>
      </c>
      <c r="I28" s="212">
        <v>4.3</v>
      </c>
      <c r="J28" s="212" t="s">
        <v>1053</v>
      </c>
      <c r="M28" s="213">
        <f t="shared" si="0"/>
        <v>25</v>
      </c>
      <c r="R28" s="490"/>
      <c r="S28" s="491"/>
    </row>
    <row r="29" spans="1:19">
      <c r="A29" s="212">
        <f t="shared" si="1"/>
        <v>21</v>
      </c>
      <c r="B29" s="213" t="s">
        <v>1467</v>
      </c>
      <c r="C29" s="213" t="s">
        <v>487</v>
      </c>
      <c r="D29" s="213">
        <v>63</v>
      </c>
      <c r="E29" s="213">
        <v>30.1</v>
      </c>
      <c r="F29" s="212">
        <v>5.5</v>
      </c>
      <c r="G29" s="212">
        <v>3.3</v>
      </c>
      <c r="H29" s="212">
        <v>1</v>
      </c>
      <c r="I29" s="212">
        <v>4.3</v>
      </c>
      <c r="J29" s="212" t="s">
        <v>1053</v>
      </c>
      <c r="M29" s="213">
        <f t="shared" si="0"/>
        <v>26</v>
      </c>
      <c r="R29" s="490"/>
      <c r="S29" s="491"/>
    </row>
    <row r="30" spans="1:19">
      <c r="A30" s="212">
        <f t="shared" si="1"/>
        <v>22</v>
      </c>
      <c r="B30" s="213" t="s">
        <v>487</v>
      </c>
      <c r="C30" s="213" t="s">
        <v>1267</v>
      </c>
      <c r="D30" s="213">
        <v>63</v>
      </c>
      <c r="E30" s="213">
        <v>57.2</v>
      </c>
      <c r="F30" s="212">
        <v>5.5</v>
      </c>
      <c r="G30" s="212">
        <v>3.3</v>
      </c>
      <c r="H30" s="212">
        <v>1</v>
      </c>
      <c r="I30" s="212">
        <v>4.3</v>
      </c>
      <c r="J30" s="212" t="s">
        <v>1053</v>
      </c>
      <c r="M30" s="213">
        <f t="shared" si="0"/>
        <v>27</v>
      </c>
      <c r="R30" s="490"/>
      <c r="S30" s="491"/>
    </row>
    <row r="31" spans="1:19">
      <c r="A31" s="212">
        <f t="shared" si="1"/>
        <v>23</v>
      </c>
      <c r="B31" s="213" t="s">
        <v>487</v>
      </c>
      <c r="C31" s="213" t="s">
        <v>1267</v>
      </c>
      <c r="D31" s="213">
        <v>63</v>
      </c>
      <c r="E31" s="213">
        <v>23.2</v>
      </c>
      <c r="F31" s="212">
        <v>5.5</v>
      </c>
      <c r="G31" s="212">
        <v>3.3</v>
      </c>
      <c r="H31" s="212">
        <v>1</v>
      </c>
      <c r="I31" s="212">
        <v>4.3</v>
      </c>
      <c r="J31" s="212" t="s">
        <v>1053</v>
      </c>
      <c r="M31" s="213">
        <f>1+M30</f>
        <v>28</v>
      </c>
      <c r="R31" s="490"/>
      <c r="S31" s="491"/>
    </row>
    <row r="32" spans="1:19">
      <c r="A32" s="212">
        <f t="shared" si="1"/>
        <v>24</v>
      </c>
      <c r="B32" s="213" t="s">
        <v>521</v>
      </c>
      <c r="C32" s="213" t="s">
        <v>375</v>
      </c>
      <c r="D32" s="213">
        <v>63</v>
      </c>
      <c r="E32" s="213">
        <v>2</v>
      </c>
      <c r="F32" s="212">
        <v>5.5</v>
      </c>
      <c r="G32" s="212">
        <v>3.3</v>
      </c>
      <c r="H32" s="212">
        <v>1</v>
      </c>
      <c r="I32" s="212">
        <v>4.3</v>
      </c>
      <c r="J32" s="212" t="s">
        <v>1053</v>
      </c>
      <c r="M32" s="213">
        <f t="shared" ref="M32:M101" si="2">1+M31</f>
        <v>29</v>
      </c>
      <c r="R32" s="490"/>
      <c r="S32" s="491"/>
    </row>
    <row r="33" spans="1:19">
      <c r="A33" s="212">
        <f t="shared" si="1"/>
        <v>25</v>
      </c>
      <c r="B33" s="213" t="s">
        <v>521</v>
      </c>
      <c r="C33" s="213" t="s">
        <v>375</v>
      </c>
      <c r="D33" s="213">
        <v>63</v>
      </c>
      <c r="E33" s="213">
        <v>6.7</v>
      </c>
      <c r="F33" s="212">
        <v>5.5</v>
      </c>
      <c r="G33" s="212">
        <v>3.3</v>
      </c>
      <c r="H33" s="212">
        <v>1</v>
      </c>
      <c r="I33" s="212">
        <v>4.3</v>
      </c>
      <c r="J33" s="212" t="s">
        <v>1053</v>
      </c>
      <c r="M33" s="213">
        <f t="shared" si="2"/>
        <v>30</v>
      </c>
      <c r="R33" s="490"/>
      <c r="S33" s="491"/>
    </row>
    <row r="34" spans="1:19">
      <c r="A34" s="212">
        <f t="shared" si="1"/>
        <v>26</v>
      </c>
      <c r="B34" s="213" t="s">
        <v>1468</v>
      </c>
      <c r="C34" s="213" t="s">
        <v>1469</v>
      </c>
      <c r="D34" s="213">
        <v>63</v>
      </c>
      <c r="E34" s="213">
        <v>10.199999999999999</v>
      </c>
      <c r="F34" s="212">
        <v>5.5</v>
      </c>
      <c r="G34" s="212">
        <v>3.3</v>
      </c>
      <c r="H34" s="212">
        <v>1</v>
      </c>
      <c r="I34" s="212">
        <v>4.3</v>
      </c>
      <c r="J34" s="212" t="s">
        <v>1053</v>
      </c>
      <c r="M34" s="213">
        <f t="shared" si="2"/>
        <v>31</v>
      </c>
      <c r="R34" s="490"/>
      <c r="S34" s="491"/>
    </row>
    <row r="35" spans="1:19">
      <c r="A35" s="212">
        <f t="shared" si="1"/>
        <v>27</v>
      </c>
      <c r="B35" s="213" t="s">
        <v>250</v>
      </c>
      <c r="C35" s="213" t="s">
        <v>902</v>
      </c>
      <c r="D35" s="213">
        <v>63</v>
      </c>
      <c r="E35" s="213">
        <v>25.1</v>
      </c>
      <c r="F35" s="212">
        <v>5.5</v>
      </c>
      <c r="G35" s="212">
        <v>3.3</v>
      </c>
      <c r="H35" s="212">
        <v>1</v>
      </c>
      <c r="I35" s="212">
        <v>4.3</v>
      </c>
      <c r="J35" s="212" t="s">
        <v>1053</v>
      </c>
      <c r="M35" s="213">
        <f t="shared" si="2"/>
        <v>32</v>
      </c>
      <c r="R35" s="490"/>
      <c r="S35" s="491"/>
    </row>
    <row r="36" spans="1:19">
      <c r="A36" s="212">
        <f t="shared" si="1"/>
        <v>28</v>
      </c>
      <c r="B36" s="213" t="s">
        <v>165</v>
      </c>
      <c r="C36" s="213" t="s">
        <v>926</v>
      </c>
      <c r="D36" s="213">
        <v>63</v>
      </c>
      <c r="E36" s="213">
        <v>5</v>
      </c>
      <c r="F36" s="212">
        <v>5.5</v>
      </c>
      <c r="G36" s="212">
        <v>3.3</v>
      </c>
      <c r="H36" s="212">
        <v>1</v>
      </c>
      <c r="I36" s="212">
        <v>4.3</v>
      </c>
      <c r="J36" s="212" t="s">
        <v>1053</v>
      </c>
      <c r="M36" s="213">
        <f t="shared" si="2"/>
        <v>33</v>
      </c>
      <c r="R36" s="490"/>
      <c r="S36" s="491"/>
    </row>
    <row r="37" spans="1:19">
      <c r="A37" s="212">
        <f t="shared" si="1"/>
        <v>29</v>
      </c>
      <c r="B37" s="213" t="s">
        <v>165</v>
      </c>
      <c r="C37" s="213" t="s">
        <v>926</v>
      </c>
      <c r="D37" s="213">
        <v>63</v>
      </c>
      <c r="E37" s="213">
        <v>103.1</v>
      </c>
      <c r="F37" s="212">
        <v>5.5</v>
      </c>
      <c r="G37" s="212">
        <v>3.3</v>
      </c>
      <c r="H37" s="212">
        <v>1</v>
      </c>
      <c r="I37" s="212">
        <v>4.3</v>
      </c>
      <c r="J37" s="212" t="s">
        <v>1053</v>
      </c>
      <c r="M37" s="213">
        <f t="shared" si="2"/>
        <v>34</v>
      </c>
      <c r="R37" s="490"/>
      <c r="S37" s="491"/>
    </row>
    <row r="38" spans="1:19">
      <c r="A38" s="212">
        <f t="shared" si="1"/>
        <v>30</v>
      </c>
      <c r="B38" s="213" t="s">
        <v>858</v>
      </c>
      <c r="C38" s="213" t="s">
        <v>212</v>
      </c>
      <c r="D38" s="213">
        <v>63</v>
      </c>
      <c r="E38" s="213">
        <v>113.2</v>
      </c>
      <c r="F38" s="212">
        <v>5.5</v>
      </c>
      <c r="G38" s="212">
        <v>3.3</v>
      </c>
      <c r="H38" s="212">
        <v>1</v>
      </c>
      <c r="I38" s="212">
        <v>4.3</v>
      </c>
      <c r="J38" s="212" t="s">
        <v>1053</v>
      </c>
      <c r="M38" s="213">
        <f t="shared" si="2"/>
        <v>35</v>
      </c>
      <c r="R38" s="490"/>
      <c r="S38" s="491"/>
    </row>
    <row r="39" spans="1:19">
      <c r="A39" s="212">
        <f t="shared" si="1"/>
        <v>31</v>
      </c>
      <c r="B39" s="213" t="s">
        <v>212</v>
      </c>
      <c r="C39" s="213" t="s">
        <v>968</v>
      </c>
      <c r="D39" s="213">
        <v>63</v>
      </c>
      <c r="E39" s="213">
        <v>54</v>
      </c>
      <c r="F39" s="212">
        <v>5.5</v>
      </c>
      <c r="G39" s="212">
        <v>3.3</v>
      </c>
      <c r="H39" s="212">
        <v>1</v>
      </c>
      <c r="I39" s="212">
        <v>4.3</v>
      </c>
      <c r="J39" s="212" t="s">
        <v>1053</v>
      </c>
      <c r="M39" s="213">
        <f t="shared" si="2"/>
        <v>36</v>
      </c>
      <c r="R39" s="490"/>
      <c r="S39" s="491"/>
    </row>
    <row r="40" spans="1:19">
      <c r="A40" s="212">
        <f t="shared" si="1"/>
        <v>32</v>
      </c>
      <c r="B40" s="213" t="s">
        <v>212</v>
      </c>
      <c r="C40" s="213" t="s">
        <v>975</v>
      </c>
      <c r="D40" s="213">
        <v>63</v>
      </c>
      <c r="E40" s="213">
        <v>24.8</v>
      </c>
      <c r="F40" s="212">
        <v>5.5</v>
      </c>
      <c r="G40" s="212">
        <v>3.3</v>
      </c>
      <c r="H40" s="212">
        <v>1</v>
      </c>
      <c r="I40" s="212">
        <v>4.3</v>
      </c>
      <c r="J40" s="212" t="s">
        <v>1053</v>
      </c>
      <c r="M40" s="213">
        <f t="shared" si="2"/>
        <v>37</v>
      </c>
      <c r="R40" s="490"/>
      <c r="S40" s="491"/>
    </row>
    <row r="41" spans="1:19">
      <c r="A41" s="212">
        <f t="shared" si="1"/>
        <v>33</v>
      </c>
      <c r="B41" s="213" t="s">
        <v>858</v>
      </c>
      <c r="C41" s="213" t="s">
        <v>911</v>
      </c>
      <c r="D41" s="213">
        <v>63</v>
      </c>
      <c r="E41" s="213">
        <v>85.1</v>
      </c>
      <c r="F41" s="212">
        <v>5.5</v>
      </c>
      <c r="G41" s="212">
        <v>3.3</v>
      </c>
      <c r="H41" s="212">
        <v>1</v>
      </c>
      <c r="I41" s="212">
        <v>4.3</v>
      </c>
      <c r="J41" s="212" t="s">
        <v>1053</v>
      </c>
      <c r="M41" s="213">
        <f t="shared" si="2"/>
        <v>38</v>
      </c>
      <c r="R41" s="490"/>
      <c r="S41" s="491"/>
    </row>
    <row r="42" spans="1:19">
      <c r="A42" s="212">
        <f t="shared" si="1"/>
        <v>34</v>
      </c>
      <c r="B42" s="213" t="s">
        <v>911</v>
      </c>
      <c r="C42" s="213" t="s">
        <v>862</v>
      </c>
      <c r="D42" s="213">
        <v>63</v>
      </c>
      <c r="E42" s="213">
        <v>47.1</v>
      </c>
      <c r="F42" s="212">
        <v>5.5</v>
      </c>
      <c r="G42" s="212">
        <v>3.3</v>
      </c>
      <c r="H42" s="212">
        <v>1</v>
      </c>
      <c r="I42" s="212">
        <v>4.3</v>
      </c>
      <c r="J42" s="212" t="s">
        <v>1053</v>
      </c>
      <c r="M42" s="213">
        <f t="shared" si="2"/>
        <v>39</v>
      </c>
      <c r="R42" s="490"/>
      <c r="S42" s="491"/>
    </row>
    <row r="43" spans="1:19">
      <c r="A43" s="212">
        <f t="shared" si="1"/>
        <v>35</v>
      </c>
      <c r="B43" s="213" t="s">
        <v>911</v>
      </c>
      <c r="C43" s="213" t="s">
        <v>260</v>
      </c>
      <c r="D43" s="213">
        <v>63</v>
      </c>
      <c r="E43" s="213">
        <v>78.3</v>
      </c>
      <c r="F43" s="212">
        <v>5.5</v>
      </c>
      <c r="G43" s="212">
        <v>3.3</v>
      </c>
      <c r="H43" s="212">
        <v>1</v>
      </c>
      <c r="I43" s="212">
        <v>4.3</v>
      </c>
      <c r="J43" s="212" t="s">
        <v>1053</v>
      </c>
      <c r="M43" s="213">
        <f t="shared" si="2"/>
        <v>40</v>
      </c>
      <c r="R43" s="490"/>
      <c r="S43" s="491"/>
    </row>
    <row r="44" spans="1:19">
      <c r="A44" s="212">
        <f t="shared" si="1"/>
        <v>36</v>
      </c>
      <c r="B44" s="213" t="s">
        <v>1063</v>
      </c>
      <c r="C44" s="213" t="s">
        <v>253</v>
      </c>
      <c r="D44" s="213">
        <v>63</v>
      </c>
      <c r="E44" s="213">
        <v>4</v>
      </c>
      <c r="F44" s="212">
        <v>5.5</v>
      </c>
      <c r="G44" s="212">
        <v>3.3</v>
      </c>
      <c r="H44" s="212">
        <v>1</v>
      </c>
      <c r="I44" s="212">
        <v>4.3</v>
      </c>
      <c r="J44" s="212" t="s">
        <v>1053</v>
      </c>
      <c r="M44" s="213">
        <f t="shared" si="2"/>
        <v>41</v>
      </c>
      <c r="R44" s="490"/>
      <c r="S44" s="491"/>
    </row>
    <row r="45" spans="1:19">
      <c r="A45" s="212">
        <f t="shared" si="1"/>
        <v>37</v>
      </c>
      <c r="B45" s="213" t="s">
        <v>1063</v>
      </c>
      <c r="C45" s="213" t="s">
        <v>253</v>
      </c>
      <c r="D45" s="213">
        <v>63</v>
      </c>
      <c r="E45" s="213">
        <v>15.3</v>
      </c>
      <c r="F45" s="212">
        <v>5.5</v>
      </c>
      <c r="G45" s="212">
        <v>3.3</v>
      </c>
      <c r="H45" s="212">
        <v>1</v>
      </c>
      <c r="I45" s="212">
        <v>4.3</v>
      </c>
      <c r="J45" s="212" t="s">
        <v>1053</v>
      </c>
      <c r="M45" s="213">
        <f t="shared" si="2"/>
        <v>42</v>
      </c>
      <c r="R45" s="490"/>
      <c r="S45" s="491"/>
    </row>
    <row r="46" spans="1:19">
      <c r="A46" s="212">
        <f t="shared" si="1"/>
        <v>38</v>
      </c>
      <c r="B46" s="213" t="s">
        <v>1063</v>
      </c>
      <c r="C46" s="213" t="s">
        <v>253</v>
      </c>
      <c r="D46" s="213">
        <v>63</v>
      </c>
      <c r="E46" s="213">
        <v>33.1</v>
      </c>
      <c r="F46" s="212">
        <v>5.5</v>
      </c>
      <c r="G46" s="212">
        <v>3.3</v>
      </c>
      <c r="H46" s="212">
        <v>1</v>
      </c>
      <c r="I46" s="212">
        <v>4.3</v>
      </c>
      <c r="J46" s="212" t="s">
        <v>1053</v>
      </c>
      <c r="M46" s="213">
        <f t="shared" si="2"/>
        <v>43</v>
      </c>
      <c r="R46" s="490"/>
      <c r="S46" s="491"/>
    </row>
    <row r="47" spans="1:19">
      <c r="A47" s="212">
        <f t="shared" si="1"/>
        <v>39</v>
      </c>
      <c r="B47" s="213" t="s">
        <v>1063</v>
      </c>
      <c r="C47" s="213" t="s">
        <v>253</v>
      </c>
      <c r="D47" s="213">
        <v>63</v>
      </c>
      <c r="E47" s="213">
        <v>93.5</v>
      </c>
      <c r="F47" s="212">
        <v>5.5</v>
      </c>
      <c r="G47" s="212">
        <v>3.3</v>
      </c>
      <c r="H47" s="212">
        <v>1</v>
      </c>
      <c r="I47" s="212">
        <v>4.3</v>
      </c>
      <c r="J47" s="212" t="s">
        <v>1053</v>
      </c>
      <c r="M47" s="213">
        <f t="shared" si="2"/>
        <v>44</v>
      </c>
      <c r="R47" s="490"/>
      <c r="S47" s="491"/>
    </row>
    <row r="48" spans="1:19">
      <c r="A48" s="212">
        <f t="shared" si="1"/>
        <v>40</v>
      </c>
      <c r="B48" s="213" t="s">
        <v>185</v>
      </c>
      <c r="C48" s="213" t="s">
        <v>253</v>
      </c>
      <c r="D48" s="213">
        <v>63</v>
      </c>
      <c r="E48" s="213">
        <v>47.6</v>
      </c>
      <c r="F48" s="212">
        <v>5.5</v>
      </c>
      <c r="G48" s="212">
        <v>3.3</v>
      </c>
      <c r="H48" s="212">
        <v>1</v>
      </c>
      <c r="I48" s="212">
        <v>4.3</v>
      </c>
      <c r="J48" s="212" t="s">
        <v>1053</v>
      </c>
      <c r="M48" s="213">
        <f t="shared" si="2"/>
        <v>45</v>
      </c>
      <c r="R48" s="490"/>
      <c r="S48" s="491"/>
    </row>
    <row r="49" spans="1:19">
      <c r="A49" s="212">
        <f t="shared" si="1"/>
        <v>41</v>
      </c>
      <c r="B49" s="213" t="s">
        <v>253</v>
      </c>
      <c r="C49" s="213" t="s">
        <v>879</v>
      </c>
      <c r="D49" s="213">
        <v>63</v>
      </c>
      <c r="E49" s="213">
        <v>80.8</v>
      </c>
      <c r="F49" s="212">
        <v>5.5</v>
      </c>
      <c r="G49" s="212">
        <v>3.3</v>
      </c>
      <c r="H49" s="212">
        <v>1</v>
      </c>
      <c r="I49" s="212">
        <v>4.3</v>
      </c>
      <c r="J49" s="212" t="s">
        <v>1053</v>
      </c>
      <c r="M49" s="213">
        <f t="shared" si="2"/>
        <v>46</v>
      </c>
      <c r="R49" s="490"/>
      <c r="S49" s="491"/>
    </row>
    <row r="50" spans="1:19">
      <c r="A50" s="212">
        <f t="shared" si="1"/>
        <v>42</v>
      </c>
      <c r="B50" s="213" t="s">
        <v>1261</v>
      </c>
      <c r="C50" s="213" t="s">
        <v>1262</v>
      </c>
      <c r="D50" s="213">
        <v>63</v>
      </c>
      <c r="E50" s="213">
        <v>6.5</v>
      </c>
      <c r="F50" s="212">
        <v>5.5</v>
      </c>
      <c r="G50" s="212">
        <v>3.3</v>
      </c>
      <c r="H50" s="212">
        <v>1</v>
      </c>
      <c r="I50" s="212">
        <v>4.3</v>
      </c>
      <c r="J50" s="212" t="s">
        <v>1053</v>
      </c>
      <c r="M50" s="213"/>
      <c r="R50" s="217"/>
      <c r="S50" s="219"/>
    </row>
    <row r="51" spans="1:19">
      <c r="A51" s="212">
        <f t="shared" si="1"/>
        <v>43</v>
      </c>
      <c r="B51" s="213" t="s">
        <v>497</v>
      </c>
      <c r="C51" s="213" t="s">
        <v>1485</v>
      </c>
      <c r="D51" s="213">
        <v>63</v>
      </c>
      <c r="E51" s="213">
        <v>3.5</v>
      </c>
      <c r="F51" s="212">
        <v>5.5</v>
      </c>
      <c r="G51" s="212">
        <v>3.3</v>
      </c>
      <c r="H51" s="212">
        <v>1</v>
      </c>
      <c r="I51" s="212">
        <v>4.3</v>
      </c>
      <c r="J51" s="212" t="s">
        <v>1053</v>
      </c>
      <c r="M51" s="213"/>
      <c r="R51" s="217"/>
      <c r="S51" s="219"/>
    </row>
    <row r="52" spans="1:19">
      <c r="A52" s="212">
        <f t="shared" si="1"/>
        <v>44</v>
      </c>
      <c r="B52" s="213" t="s">
        <v>1248</v>
      </c>
      <c r="C52" s="213" t="s">
        <v>1249</v>
      </c>
      <c r="D52" s="213">
        <v>63</v>
      </c>
      <c r="E52" s="213">
        <v>7</v>
      </c>
      <c r="F52" s="212">
        <v>5.5</v>
      </c>
      <c r="G52" s="212">
        <v>3.3</v>
      </c>
      <c r="H52" s="212">
        <v>1</v>
      </c>
      <c r="I52" s="212">
        <v>4.3</v>
      </c>
      <c r="J52" s="212" t="s">
        <v>1053</v>
      </c>
      <c r="M52" s="213"/>
      <c r="R52" s="217"/>
      <c r="S52" s="219"/>
    </row>
    <row r="53" spans="1:19">
      <c r="A53" s="212">
        <f t="shared" si="1"/>
        <v>45</v>
      </c>
      <c r="B53" s="213" t="s">
        <v>1362</v>
      </c>
      <c r="C53" s="213" t="s">
        <v>1363</v>
      </c>
      <c r="D53" s="213">
        <v>63</v>
      </c>
      <c r="E53" s="213">
        <v>6.5</v>
      </c>
      <c r="F53" s="212">
        <v>5.5</v>
      </c>
      <c r="G53" s="212">
        <v>3.3</v>
      </c>
      <c r="H53" s="212">
        <v>1</v>
      </c>
      <c r="I53" s="212">
        <v>4.3</v>
      </c>
      <c r="J53" s="212" t="s">
        <v>1053</v>
      </c>
      <c r="M53" s="213"/>
      <c r="R53" s="217"/>
      <c r="S53" s="219"/>
    </row>
    <row r="54" spans="1:19">
      <c r="A54" s="212">
        <f t="shared" si="1"/>
        <v>46</v>
      </c>
      <c r="B54" s="213" t="s">
        <v>481</v>
      </c>
      <c r="C54" s="213" t="s">
        <v>366</v>
      </c>
      <c r="D54" s="213">
        <v>63</v>
      </c>
      <c r="E54" s="213">
        <v>6.9</v>
      </c>
      <c r="F54" s="212">
        <v>5.5</v>
      </c>
      <c r="G54" s="212">
        <v>3.3</v>
      </c>
      <c r="H54" s="212">
        <v>1</v>
      </c>
      <c r="I54" s="212">
        <v>4.3</v>
      </c>
      <c r="J54" s="212" t="s">
        <v>1053</v>
      </c>
      <c r="M54" s="213"/>
      <c r="R54" s="217"/>
      <c r="S54" s="219"/>
    </row>
    <row r="55" spans="1:19">
      <c r="A55" s="212">
        <f t="shared" si="1"/>
        <v>47</v>
      </c>
      <c r="B55" s="214" t="s">
        <v>193</v>
      </c>
      <c r="C55" s="214" t="s">
        <v>1486</v>
      </c>
      <c r="D55" s="214">
        <v>63</v>
      </c>
      <c r="E55" s="218">
        <v>302</v>
      </c>
      <c r="F55" s="212">
        <v>5.5</v>
      </c>
      <c r="G55" s="212">
        <v>3.3</v>
      </c>
      <c r="H55" s="212">
        <v>1</v>
      </c>
      <c r="I55" s="212">
        <v>4.3</v>
      </c>
      <c r="J55" s="212" t="s">
        <v>1053</v>
      </c>
      <c r="M55" s="213"/>
      <c r="R55" s="217"/>
      <c r="S55" s="219"/>
    </row>
    <row r="56" spans="1:19" ht="15.75">
      <c r="A56" s="208" t="s">
        <v>1055</v>
      </c>
      <c r="B56" s="208"/>
      <c r="C56" s="208"/>
      <c r="D56" s="208"/>
      <c r="E56" s="284" t="s">
        <v>1056</v>
      </c>
      <c r="F56" s="284"/>
      <c r="G56" s="284"/>
      <c r="H56" s="212"/>
      <c r="I56" s="212" t="s">
        <v>1057</v>
      </c>
      <c r="J56" s="212"/>
      <c r="M56" s="213">
        <f>1+M49</f>
        <v>47</v>
      </c>
      <c r="R56" s="490"/>
      <c r="S56" s="491"/>
    </row>
    <row r="57" spans="1:19" ht="15.75">
      <c r="A57" s="283" t="s">
        <v>1058</v>
      </c>
      <c r="B57" s="283"/>
      <c r="C57" s="283"/>
      <c r="D57" s="283"/>
      <c r="E57" s="284" t="s">
        <v>1058</v>
      </c>
      <c r="F57" s="284"/>
      <c r="G57" s="284"/>
      <c r="H57" s="284"/>
      <c r="I57" s="284" t="s">
        <v>1058</v>
      </c>
      <c r="J57" s="284"/>
      <c r="M57" s="213">
        <f t="shared" si="2"/>
        <v>48</v>
      </c>
      <c r="R57" s="490"/>
      <c r="S57" s="491"/>
    </row>
    <row r="58" spans="1:19" ht="15.75">
      <c r="A58" s="283" t="s">
        <v>1059</v>
      </c>
      <c r="B58" s="283"/>
      <c r="C58" s="283"/>
      <c r="D58" s="283"/>
      <c r="E58" s="284" t="s">
        <v>1059</v>
      </c>
      <c r="F58" s="284"/>
      <c r="G58" s="284"/>
      <c r="H58" s="284"/>
      <c r="I58" s="284" t="s">
        <v>1059</v>
      </c>
      <c r="J58" s="284"/>
      <c r="M58" s="213">
        <f t="shared" si="2"/>
        <v>49</v>
      </c>
      <c r="R58" s="490"/>
      <c r="S58" s="491"/>
    </row>
    <row r="59" spans="1:19" ht="15.75">
      <c r="A59" s="283" t="s">
        <v>1060</v>
      </c>
      <c r="B59" s="283"/>
      <c r="C59" s="283"/>
      <c r="D59" s="283"/>
      <c r="E59" s="284" t="s">
        <v>1060</v>
      </c>
      <c r="F59" s="284"/>
      <c r="G59" s="284"/>
      <c r="H59" s="284"/>
      <c r="I59" s="284" t="s">
        <v>1060</v>
      </c>
      <c r="J59" s="284"/>
      <c r="M59" s="213">
        <f t="shared" si="2"/>
        <v>50</v>
      </c>
      <c r="R59" s="490"/>
      <c r="S59" s="491"/>
    </row>
    <row r="60" spans="1:19">
      <c r="M60" s="213">
        <f t="shared" si="2"/>
        <v>51</v>
      </c>
      <c r="R60" s="490"/>
      <c r="S60" s="491"/>
    </row>
    <row r="61" spans="1:19">
      <c r="M61" s="213">
        <f t="shared" si="2"/>
        <v>52</v>
      </c>
      <c r="R61" s="490"/>
      <c r="S61" s="491"/>
    </row>
    <row r="62" spans="1:19" ht="18.75">
      <c r="A62" s="285" t="s">
        <v>1032</v>
      </c>
      <c r="B62" s="285"/>
      <c r="C62" s="285" t="s">
        <v>1033</v>
      </c>
      <c r="D62" s="285"/>
      <c r="E62" s="285"/>
      <c r="F62" s="285"/>
      <c r="G62" s="285"/>
      <c r="H62" s="285"/>
      <c r="I62" s="285"/>
      <c r="J62" s="285"/>
      <c r="M62" s="213">
        <f t="shared" si="2"/>
        <v>53</v>
      </c>
      <c r="R62" s="490"/>
      <c r="S62" s="491"/>
    </row>
    <row r="63" spans="1:19" ht="18.75">
      <c r="A63" s="285" t="s">
        <v>1034</v>
      </c>
      <c r="B63" s="285"/>
      <c r="C63" s="285" t="s">
        <v>1035</v>
      </c>
      <c r="D63" s="285"/>
      <c r="E63" s="285"/>
      <c r="F63" s="285"/>
      <c r="G63" s="285"/>
      <c r="H63" s="285"/>
      <c r="I63" s="285"/>
      <c r="J63" s="285"/>
      <c r="M63" s="213">
        <f t="shared" si="2"/>
        <v>54</v>
      </c>
      <c r="R63" s="490"/>
      <c r="S63" s="491"/>
    </row>
    <row r="64" spans="1:19" ht="18.75">
      <c r="A64" s="285" t="s">
        <v>1036</v>
      </c>
      <c r="B64" s="285"/>
      <c r="C64" s="285" t="s">
        <v>1037</v>
      </c>
      <c r="D64" s="285"/>
      <c r="E64" s="285"/>
      <c r="F64" s="285"/>
      <c r="G64" s="285"/>
      <c r="H64" s="285"/>
      <c r="I64" s="285"/>
      <c r="J64" s="285"/>
      <c r="M64" s="213">
        <f t="shared" si="2"/>
        <v>55</v>
      </c>
      <c r="R64" s="490"/>
      <c r="S64" s="491"/>
    </row>
    <row r="65" spans="1:19" ht="18.75">
      <c r="A65" s="285" t="s">
        <v>1038</v>
      </c>
      <c r="B65" s="285"/>
      <c r="C65" s="285" t="s">
        <v>1039</v>
      </c>
      <c r="D65" s="285"/>
      <c r="E65" s="285"/>
      <c r="F65" s="285"/>
      <c r="G65" s="285"/>
      <c r="H65" s="285"/>
      <c r="I65" s="285"/>
      <c r="J65" s="285"/>
      <c r="M65" s="213">
        <f t="shared" si="2"/>
        <v>56</v>
      </c>
      <c r="R65" s="490"/>
      <c r="S65" s="491"/>
    </row>
    <row r="66" spans="1:19" ht="18.75">
      <c r="A66" s="285" t="s">
        <v>1040</v>
      </c>
      <c r="B66" s="285"/>
      <c r="C66" s="285" t="s">
        <v>1041</v>
      </c>
      <c r="D66" s="285"/>
      <c r="E66" s="285"/>
      <c r="F66" s="285"/>
      <c r="G66" s="285"/>
      <c r="H66" s="285"/>
      <c r="I66" s="285"/>
      <c r="J66" s="285"/>
      <c r="M66" s="213">
        <f t="shared" si="2"/>
        <v>57</v>
      </c>
      <c r="R66" s="490"/>
      <c r="S66" s="491"/>
    </row>
    <row r="67" spans="1:19" ht="18.75">
      <c r="A67" s="285" t="s">
        <v>1042</v>
      </c>
      <c r="B67" s="285"/>
      <c r="C67" s="285" t="s">
        <v>1487</v>
      </c>
      <c r="D67" s="285"/>
      <c r="E67" s="285"/>
      <c r="F67" s="285"/>
      <c r="G67" s="285"/>
      <c r="H67" s="285"/>
      <c r="I67" s="211" t="s">
        <v>1108</v>
      </c>
      <c r="J67" s="211"/>
      <c r="M67" s="213">
        <f t="shared" si="2"/>
        <v>58</v>
      </c>
      <c r="R67" s="490"/>
      <c r="S67" s="491"/>
    </row>
    <row r="68" spans="1:19" ht="45">
      <c r="A68" s="209" t="s">
        <v>1044</v>
      </c>
      <c r="B68" s="209" t="s">
        <v>69</v>
      </c>
      <c r="C68" s="209" t="s">
        <v>70</v>
      </c>
      <c r="D68" s="209" t="s">
        <v>1045</v>
      </c>
      <c r="E68" s="209" t="s">
        <v>1046</v>
      </c>
      <c r="F68" s="209" t="s">
        <v>1047</v>
      </c>
      <c r="G68" s="209" t="s">
        <v>1048</v>
      </c>
      <c r="H68" s="132" t="s">
        <v>1049</v>
      </c>
      <c r="I68" s="133" t="s">
        <v>56</v>
      </c>
      <c r="J68" s="209" t="s">
        <v>1050</v>
      </c>
      <c r="M68" s="213">
        <f t="shared" si="2"/>
        <v>59</v>
      </c>
      <c r="R68" s="490"/>
      <c r="S68" s="491"/>
    </row>
    <row r="69" spans="1:19">
      <c r="A69" s="212">
        <v>1</v>
      </c>
      <c r="B69" s="213" t="s">
        <v>1476</v>
      </c>
      <c r="C69" s="213" t="s">
        <v>1450</v>
      </c>
      <c r="D69" s="213">
        <v>200</v>
      </c>
      <c r="E69" s="213">
        <v>270.7</v>
      </c>
      <c r="F69" s="210" t="s">
        <v>118</v>
      </c>
      <c r="G69" s="210">
        <v>3.5</v>
      </c>
      <c r="H69" s="212">
        <v>1</v>
      </c>
      <c r="I69" s="212">
        <v>4.5</v>
      </c>
      <c r="J69" s="212" t="s">
        <v>246</v>
      </c>
      <c r="M69" s="213">
        <f t="shared" si="2"/>
        <v>60</v>
      </c>
      <c r="R69" s="490"/>
      <c r="S69" s="491"/>
    </row>
    <row r="70" spans="1:19">
      <c r="A70" s="212">
        <f>1+A69</f>
        <v>2</v>
      </c>
      <c r="B70" s="213" t="s">
        <v>1476</v>
      </c>
      <c r="C70" s="213" t="s">
        <v>1477</v>
      </c>
      <c r="D70" s="213">
        <v>200</v>
      </c>
      <c r="E70" s="213">
        <v>119.7</v>
      </c>
      <c r="F70" s="210" t="s">
        <v>118</v>
      </c>
      <c r="G70" s="210">
        <v>3.5</v>
      </c>
      <c r="H70" s="212">
        <v>1</v>
      </c>
      <c r="I70" s="212">
        <v>4.5</v>
      </c>
      <c r="J70" s="212" t="s">
        <v>246</v>
      </c>
      <c r="M70" s="213">
        <f t="shared" si="2"/>
        <v>61</v>
      </c>
      <c r="R70" s="490"/>
      <c r="S70" s="491"/>
    </row>
    <row r="71" spans="1:19">
      <c r="A71" s="212">
        <f t="shared" ref="A71:A103" si="3">1+A70</f>
        <v>3</v>
      </c>
      <c r="B71" s="213" t="s">
        <v>1477</v>
      </c>
      <c r="C71" s="213" t="s">
        <v>930</v>
      </c>
      <c r="D71" s="213">
        <v>200</v>
      </c>
      <c r="E71" s="213">
        <v>223.2</v>
      </c>
      <c r="F71" s="210" t="s">
        <v>118</v>
      </c>
      <c r="G71" s="210">
        <v>3.5</v>
      </c>
      <c r="H71" s="212">
        <v>1</v>
      </c>
      <c r="I71" s="212">
        <v>4.5</v>
      </c>
      <c r="J71" s="212" t="s">
        <v>246</v>
      </c>
      <c r="M71" s="213">
        <f t="shared" si="2"/>
        <v>62</v>
      </c>
      <c r="R71" s="490"/>
      <c r="S71" s="491"/>
    </row>
    <row r="72" spans="1:19">
      <c r="A72" s="212">
        <f t="shared" si="3"/>
        <v>4</v>
      </c>
      <c r="B72" s="213" t="s">
        <v>930</v>
      </c>
      <c r="C72" s="213" t="s">
        <v>921</v>
      </c>
      <c r="D72" s="213">
        <v>200</v>
      </c>
      <c r="E72" s="213">
        <v>248.5</v>
      </c>
      <c r="F72" s="210" t="s">
        <v>118</v>
      </c>
      <c r="G72" s="210">
        <v>3.5</v>
      </c>
      <c r="H72" s="212">
        <v>1</v>
      </c>
      <c r="I72" s="212">
        <v>4.5</v>
      </c>
      <c r="J72" s="212" t="s">
        <v>246</v>
      </c>
      <c r="M72" s="213">
        <f t="shared" si="2"/>
        <v>63</v>
      </c>
      <c r="R72" s="490"/>
      <c r="S72" s="491"/>
    </row>
    <row r="73" spans="1:19">
      <c r="A73" s="212">
        <f t="shared" si="3"/>
        <v>5</v>
      </c>
      <c r="B73" s="213" t="s">
        <v>921</v>
      </c>
      <c r="C73" s="213" t="s">
        <v>974</v>
      </c>
      <c r="D73" s="213">
        <v>200</v>
      </c>
      <c r="E73" s="213">
        <v>357.2</v>
      </c>
      <c r="F73" s="210" t="s">
        <v>118</v>
      </c>
      <c r="G73" s="210">
        <v>3.5</v>
      </c>
      <c r="H73" s="212">
        <v>1</v>
      </c>
      <c r="I73" s="212">
        <v>4.5</v>
      </c>
      <c r="J73" s="212" t="s">
        <v>246</v>
      </c>
      <c r="M73" s="213">
        <f t="shared" si="2"/>
        <v>64</v>
      </c>
      <c r="R73" s="490"/>
      <c r="S73" s="491"/>
    </row>
    <row r="74" spans="1:19">
      <c r="A74" s="212">
        <f t="shared" si="3"/>
        <v>6</v>
      </c>
      <c r="B74" s="213" t="s">
        <v>921</v>
      </c>
      <c r="C74" s="213" t="s">
        <v>974</v>
      </c>
      <c r="D74" s="213">
        <v>200</v>
      </c>
      <c r="E74" s="213">
        <v>76.8</v>
      </c>
      <c r="F74" s="210" t="s">
        <v>118</v>
      </c>
      <c r="G74" s="210">
        <v>3.5</v>
      </c>
      <c r="H74" s="212">
        <v>1</v>
      </c>
      <c r="I74" s="212">
        <v>4.5</v>
      </c>
      <c r="J74" s="212" t="s">
        <v>246</v>
      </c>
      <c r="M74" s="213">
        <f t="shared" si="2"/>
        <v>65</v>
      </c>
      <c r="R74" s="490"/>
      <c r="S74" s="491"/>
    </row>
    <row r="75" spans="1:19">
      <c r="A75" s="212">
        <f t="shared" si="3"/>
        <v>7</v>
      </c>
      <c r="B75" s="213" t="s">
        <v>974</v>
      </c>
      <c r="C75" s="213" t="s">
        <v>970</v>
      </c>
      <c r="D75" s="213">
        <v>200</v>
      </c>
      <c r="E75" s="213">
        <v>68.5</v>
      </c>
      <c r="F75" s="210" t="s">
        <v>118</v>
      </c>
      <c r="G75" s="210">
        <v>3.5</v>
      </c>
      <c r="H75" s="212">
        <v>1</v>
      </c>
      <c r="I75" s="212">
        <v>4.5</v>
      </c>
      <c r="J75" s="212" t="s">
        <v>246</v>
      </c>
      <c r="M75" s="213">
        <f t="shared" si="2"/>
        <v>66</v>
      </c>
      <c r="R75" s="490"/>
      <c r="S75" s="491"/>
    </row>
    <row r="76" spans="1:19">
      <c r="A76" s="212">
        <f t="shared" si="3"/>
        <v>8</v>
      </c>
      <c r="B76" s="213" t="s">
        <v>970</v>
      </c>
      <c r="C76" s="213" t="s">
        <v>842</v>
      </c>
      <c r="D76" s="213">
        <v>200</v>
      </c>
      <c r="E76" s="213">
        <v>191.2</v>
      </c>
      <c r="F76" s="210" t="s">
        <v>118</v>
      </c>
      <c r="G76" s="210">
        <v>3.5</v>
      </c>
      <c r="H76" s="212">
        <v>1</v>
      </c>
      <c r="I76" s="212">
        <v>4.5</v>
      </c>
      <c r="J76" s="212" t="s">
        <v>246</v>
      </c>
      <c r="M76" s="213">
        <f t="shared" si="2"/>
        <v>67</v>
      </c>
      <c r="R76" s="490"/>
      <c r="S76" s="491"/>
    </row>
    <row r="77" spans="1:19">
      <c r="A77" s="212">
        <f t="shared" si="3"/>
        <v>9</v>
      </c>
      <c r="B77" s="213" t="s">
        <v>970</v>
      </c>
      <c r="C77" s="213" t="s">
        <v>842</v>
      </c>
      <c r="D77" s="213">
        <v>200</v>
      </c>
      <c r="E77" s="213">
        <v>5</v>
      </c>
      <c r="F77" s="210" t="s">
        <v>118</v>
      </c>
      <c r="G77" s="210">
        <v>3.5</v>
      </c>
      <c r="H77" s="212">
        <v>1</v>
      </c>
      <c r="I77" s="212">
        <v>4.5</v>
      </c>
      <c r="J77" s="212" t="s">
        <v>246</v>
      </c>
      <c r="M77" s="213">
        <f t="shared" si="2"/>
        <v>68</v>
      </c>
      <c r="R77" s="490"/>
      <c r="S77" s="491"/>
    </row>
    <row r="78" spans="1:19">
      <c r="A78" s="212">
        <f t="shared" si="3"/>
        <v>10</v>
      </c>
      <c r="B78" s="213" t="s">
        <v>842</v>
      </c>
      <c r="C78" s="213" t="s">
        <v>150</v>
      </c>
      <c r="D78" s="213">
        <v>200</v>
      </c>
      <c r="E78" s="213">
        <v>25.1</v>
      </c>
      <c r="F78" s="210" t="s">
        <v>118</v>
      </c>
      <c r="G78" s="210">
        <v>3.5</v>
      </c>
      <c r="H78" s="212">
        <v>1</v>
      </c>
      <c r="I78" s="212">
        <v>4.5</v>
      </c>
      <c r="J78" s="212" t="s">
        <v>246</v>
      </c>
      <c r="M78" s="213">
        <f t="shared" si="2"/>
        <v>69</v>
      </c>
      <c r="R78" s="490"/>
      <c r="S78" s="491"/>
    </row>
    <row r="79" spans="1:19">
      <c r="A79" s="212">
        <f t="shared" si="3"/>
        <v>11</v>
      </c>
      <c r="B79" s="213" t="s">
        <v>150</v>
      </c>
      <c r="C79" s="213" t="s">
        <v>864</v>
      </c>
      <c r="D79" s="213">
        <v>200</v>
      </c>
      <c r="E79" s="213">
        <v>92.7</v>
      </c>
      <c r="F79" s="210" t="s">
        <v>118</v>
      </c>
      <c r="G79" s="210">
        <v>3.5</v>
      </c>
      <c r="H79" s="212">
        <v>1</v>
      </c>
      <c r="I79" s="212">
        <v>4.5</v>
      </c>
      <c r="J79" s="212" t="s">
        <v>246</v>
      </c>
      <c r="M79" s="213">
        <f t="shared" si="2"/>
        <v>70</v>
      </c>
      <c r="R79" s="490"/>
      <c r="S79" s="491"/>
    </row>
    <row r="80" spans="1:19">
      <c r="A80" s="212">
        <f t="shared" si="3"/>
        <v>12</v>
      </c>
      <c r="B80" s="213" t="s">
        <v>864</v>
      </c>
      <c r="C80" s="213" t="s">
        <v>225</v>
      </c>
      <c r="D80" s="213">
        <v>200</v>
      </c>
      <c r="E80" s="213">
        <v>119.5</v>
      </c>
      <c r="F80" s="210" t="s">
        <v>118</v>
      </c>
      <c r="G80" s="210">
        <v>3.5</v>
      </c>
      <c r="H80" s="212">
        <v>1</v>
      </c>
      <c r="I80" s="212">
        <v>4.5</v>
      </c>
      <c r="J80" s="212" t="s">
        <v>246</v>
      </c>
      <c r="M80" s="213">
        <f t="shared" si="2"/>
        <v>71</v>
      </c>
      <c r="R80" s="490"/>
      <c r="S80" s="491"/>
    </row>
    <row r="81" spans="1:19">
      <c r="A81" s="212">
        <f t="shared" si="3"/>
        <v>13</v>
      </c>
      <c r="B81" s="213" t="s">
        <v>864</v>
      </c>
      <c r="C81" s="213" t="s">
        <v>191</v>
      </c>
      <c r="D81" s="213">
        <v>200</v>
      </c>
      <c r="E81" s="213">
        <v>85.1</v>
      </c>
      <c r="F81" s="210" t="s">
        <v>118</v>
      </c>
      <c r="G81" s="210">
        <v>3.5</v>
      </c>
      <c r="H81" s="212">
        <v>1</v>
      </c>
      <c r="I81" s="212">
        <v>4.5</v>
      </c>
      <c r="J81" s="212" t="s">
        <v>246</v>
      </c>
      <c r="M81" s="213">
        <f t="shared" si="2"/>
        <v>72</v>
      </c>
      <c r="R81" s="490"/>
      <c r="S81" s="491"/>
    </row>
    <row r="82" spans="1:19">
      <c r="A82" s="212">
        <f t="shared" si="3"/>
        <v>14</v>
      </c>
      <c r="B82" s="213" t="s">
        <v>191</v>
      </c>
      <c r="C82" s="213" t="s">
        <v>244</v>
      </c>
      <c r="D82" s="213">
        <v>200</v>
      </c>
      <c r="E82" s="213">
        <v>133.5</v>
      </c>
      <c r="F82" s="210" t="s">
        <v>118</v>
      </c>
      <c r="G82" s="210">
        <v>3.5</v>
      </c>
      <c r="H82" s="212">
        <v>1</v>
      </c>
      <c r="I82" s="212">
        <v>4.5</v>
      </c>
      <c r="J82" s="212" t="s">
        <v>246</v>
      </c>
      <c r="M82" s="213">
        <f t="shared" si="2"/>
        <v>73</v>
      </c>
      <c r="R82" s="490"/>
      <c r="S82" s="491"/>
    </row>
    <row r="83" spans="1:19">
      <c r="A83" s="212">
        <f t="shared" si="3"/>
        <v>15</v>
      </c>
      <c r="B83" s="213" t="s">
        <v>244</v>
      </c>
      <c r="C83" s="213" t="s">
        <v>251</v>
      </c>
      <c r="D83" s="213">
        <v>200</v>
      </c>
      <c r="E83" s="213">
        <v>212.3</v>
      </c>
      <c r="F83" s="210" t="s">
        <v>118</v>
      </c>
      <c r="G83" s="210">
        <v>3.5</v>
      </c>
      <c r="H83" s="212">
        <v>1</v>
      </c>
      <c r="I83" s="212">
        <v>4.5</v>
      </c>
      <c r="J83" s="212" t="s">
        <v>246</v>
      </c>
      <c r="M83" s="213">
        <f t="shared" si="2"/>
        <v>74</v>
      </c>
      <c r="R83" s="490"/>
      <c r="S83" s="491"/>
    </row>
    <row r="84" spans="1:19">
      <c r="A84" s="212">
        <f t="shared" si="3"/>
        <v>16</v>
      </c>
      <c r="B84" s="213" t="s">
        <v>251</v>
      </c>
      <c r="C84" s="213" t="s">
        <v>249</v>
      </c>
      <c r="D84" s="213">
        <v>200</v>
      </c>
      <c r="E84" s="213">
        <v>61</v>
      </c>
      <c r="F84" s="210" t="s">
        <v>118</v>
      </c>
      <c r="G84" s="210">
        <v>3.5</v>
      </c>
      <c r="H84" s="212">
        <v>1</v>
      </c>
      <c r="I84" s="212">
        <v>4.5</v>
      </c>
      <c r="J84" s="212" t="s">
        <v>246</v>
      </c>
      <c r="M84" s="213">
        <f t="shared" si="2"/>
        <v>75</v>
      </c>
      <c r="R84" s="490"/>
      <c r="S84" s="491"/>
    </row>
    <row r="85" spans="1:19">
      <c r="A85" s="212">
        <f t="shared" si="3"/>
        <v>17</v>
      </c>
      <c r="B85" s="213" t="s">
        <v>251</v>
      </c>
      <c r="C85" s="213" t="s">
        <v>249</v>
      </c>
      <c r="D85" s="213">
        <v>200</v>
      </c>
      <c r="E85" s="213">
        <v>4.7</v>
      </c>
      <c r="F85" s="210" t="s">
        <v>118</v>
      </c>
      <c r="G85" s="210">
        <v>3.5</v>
      </c>
      <c r="H85" s="212">
        <v>1</v>
      </c>
      <c r="I85" s="212">
        <v>4.5</v>
      </c>
      <c r="J85" s="212" t="s">
        <v>246</v>
      </c>
      <c r="M85" s="213">
        <f t="shared" si="2"/>
        <v>76</v>
      </c>
      <c r="R85" s="490"/>
      <c r="S85" s="491"/>
    </row>
    <row r="86" spans="1:19">
      <c r="A86" s="212">
        <f t="shared" si="3"/>
        <v>18</v>
      </c>
      <c r="B86" s="213" t="s">
        <v>251</v>
      </c>
      <c r="C86" s="213" t="s">
        <v>249</v>
      </c>
      <c r="D86" s="213">
        <v>200</v>
      </c>
      <c r="E86" s="213">
        <v>12.3</v>
      </c>
      <c r="F86" s="210" t="s">
        <v>118</v>
      </c>
      <c r="G86" s="210">
        <v>3.5</v>
      </c>
      <c r="H86" s="212">
        <v>1</v>
      </c>
      <c r="I86" s="212">
        <v>4.5</v>
      </c>
      <c r="J86" s="212" t="s">
        <v>246</v>
      </c>
      <c r="M86" s="213">
        <f t="shared" si="2"/>
        <v>77</v>
      </c>
      <c r="R86" s="490"/>
      <c r="S86" s="491"/>
    </row>
    <row r="87" spans="1:19">
      <c r="A87" s="212">
        <f t="shared" si="3"/>
        <v>19</v>
      </c>
      <c r="B87" s="213" t="s">
        <v>1259</v>
      </c>
      <c r="C87" s="213" t="s">
        <v>1331</v>
      </c>
      <c r="D87" s="213">
        <v>200</v>
      </c>
      <c r="E87" s="213">
        <v>19.2</v>
      </c>
      <c r="F87" s="210" t="s">
        <v>118</v>
      </c>
      <c r="G87" s="210">
        <v>3.5</v>
      </c>
      <c r="H87" s="212">
        <v>1</v>
      </c>
      <c r="I87" s="212">
        <v>4.5</v>
      </c>
      <c r="J87" s="212" t="s">
        <v>246</v>
      </c>
      <c r="M87" s="213">
        <f t="shared" si="2"/>
        <v>78</v>
      </c>
      <c r="R87" s="490"/>
      <c r="S87" s="491"/>
    </row>
    <row r="88" spans="1:19">
      <c r="A88" s="212">
        <f t="shared" si="3"/>
        <v>20</v>
      </c>
      <c r="B88" s="213" t="s">
        <v>1476</v>
      </c>
      <c r="C88" s="213" t="s">
        <v>1372</v>
      </c>
      <c r="D88" s="213">
        <v>200</v>
      </c>
      <c r="E88" s="213">
        <v>6.9</v>
      </c>
      <c r="F88" s="210" t="s">
        <v>118</v>
      </c>
      <c r="G88" s="210">
        <v>3.5</v>
      </c>
      <c r="H88" s="212">
        <v>1</v>
      </c>
      <c r="I88" s="212">
        <v>4.5</v>
      </c>
      <c r="J88" s="212" t="s">
        <v>246</v>
      </c>
      <c r="M88" s="213">
        <f t="shared" si="2"/>
        <v>79</v>
      </c>
      <c r="R88" s="490"/>
      <c r="S88" s="491"/>
    </row>
    <row r="89" spans="1:19">
      <c r="A89" s="212">
        <f t="shared" si="3"/>
        <v>21</v>
      </c>
      <c r="B89" s="213" t="s">
        <v>1346</v>
      </c>
      <c r="C89" s="213" t="s">
        <v>1269</v>
      </c>
      <c r="D89" s="213">
        <v>140</v>
      </c>
      <c r="E89" s="213">
        <v>6.2</v>
      </c>
      <c r="F89" s="210" t="s">
        <v>118</v>
      </c>
      <c r="G89" s="210">
        <v>3.5</v>
      </c>
      <c r="H89" s="212">
        <v>1</v>
      </c>
      <c r="I89" s="212">
        <v>4.5</v>
      </c>
      <c r="J89" s="212" t="s">
        <v>246</v>
      </c>
      <c r="M89" s="213">
        <f t="shared" si="2"/>
        <v>80</v>
      </c>
      <c r="R89" s="490"/>
      <c r="S89" s="491"/>
    </row>
    <row r="90" spans="1:19">
      <c r="A90" s="212">
        <f t="shared" si="3"/>
        <v>22</v>
      </c>
      <c r="B90" s="213" t="s">
        <v>1346</v>
      </c>
      <c r="C90" s="213" t="s">
        <v>1269</v>
      </c>
      <c r="D90" s="213">
        <v>140</v>
      </c>
      <c r="E90" s="213">
        <v>29.7</v>
      </c>
      <c r="F90" s="210" t="s">
        <v>118</v>
      </c>
      <c r="G90" s="210">
        <v>3.5</v>
      </c>
      <c r="H90" s="212">
        <v>1</v>
      </c>
      <c r="I90" s="212">
        <v>4.5</v>
      </c>
      <c r="J90" s="212" t="s">
        <v>246</v>
      </c>
      <c r="M90" s="213">
        <f t="shared" si="2"/>
        <v>81</v>
      </c>
      <c r="R90" s="490"/>
      <c r="S90" s="491"/>
    </row>
    <row r="91" spans="1:19">
      <c r="A91" s="212">
        <f t="shared" si="3"/>
        <v>23</v>
      </c>
      <c r="B91" s="213" t="s">
        <v>1269</v>
      </c>
      <c r="C91" s="213" t="s">
        <v>1271</v>
      </c>
      <c r="D91" s="213">
        <v>140</v>
      </c>
      <c r="E91" s="213">
        <v>34.299999999999997</v>
      </c>
      <c r="F91" s="210" t="s">
        <v>118</v>
      </c>
      <c r="G91" s="210">
        <v>3.5</v>
      </c>
      <c r="H91" s="212">
        <v>1</v>
      </c>
      <c r="I91" s="212">
        <v>4.5</v>
      </c>
      <c r="J91" s="212" t="s">
        <v>246</v>
      </c>
      <c r="M91" s="213">
        <f t="shared" si="2"/>
        <v>82</v>
      </c>
      <c r="R91" s="490"/>
      <c r="S91" s="491"/>
    </row>
    <row r="92" spans="1:19">
      <c r="A92" s="212">
        <f t="shared" si="3"/>
        <v>24</v>
      </c>
      <c r="B92" s="213" t="s">
        <v>1301</v>
      </c>
      <c r="C92" s="213" t="s">
        <v>1275</v>
      </c>
      <c r="D92" s="213">
        <v>140</v>
      </c>
      <c r="E92" s="213">
        <v>50.6</v>
      </c>
      <c r="F92" s="210" t="s">
        <v>118</v>
      </c>
      <c r="G92" s="210">
        <v>3.5</v>
      </c>
      <c r="H92" s="212">
        <v>1</v>
      </c>
      <c r="I92" s="212">
        <v>4.5</v>
      </c>
      <c r="J92" s="212" t="s">
        <v>246</v>
      </c>
      <c r="M92" s="213">
        <f t="shared" si="2"/>
        <v>83</v>
      </c>
      <c r="R92" s="490"/>
      <c r="S92" s="491"/>
    </row>
    <row r="93" spans="1:19">
      <c r="A93" s="212">
        <f t="shared" si="3"/>
        <v>25</v>
      </c>
      <c r="B93" s="213" t="s">
        <v>140</v>
      </c>
      <c r="C93" s="213" t="s">
        <v>1483</v>
      </c>
      <c r="D93" s="213">
        <v>63</v>
      </c>
      <c r="E93" s="213">
        <v>32</v>
      </c>
      <c r="F93" s="210" t="s">
        <v>118</v>
      </c>
      <c r="G93" s="210">
        <v>3.5</v>
      </c>
      <c r="H93" s="212">
        <v>1</v>
      </c>
      <c r="I93" s="212">
        <v>4.5</v>
      </c>
      <c r="J93" s="212" t="s">
        <v>246</v>
      </c>
      <c r="M93" s="213">
        <f t="shared" si="2"/>
        <v>84</v>
      </c>
      <c r="R93" s="490"/>
      <c r="S93" s="491"/>
    </row>
    <row r="94" spans="1:19">
      <c r="A94" s="212">
        <f t="shared" si="3"/>
        <v>26</v>
      </c>
      <c r="B94" s="213" t="s">
        <v>1468</v>
      </c>
      <c r="C94" s="213" t="s">
        <v>1469</v>
      </c>
      <c r="D94" s="213">
        <v>63</v>
      </c>
      <c r="E94" s="213">
        <v>31</v>
      </c>
      <c r="F94" s="210" t="s">
        <v>118</v>
      </c>
      <c r="G94" s="210">
        <v>3.5</v>
      </c>
      <c r="H94" s="212">
        <v>1</v>
      </c>
      <c r="I94" s="212">
        <v>4.5</v>
      </c>
      <c r="J94" s="212" t="s">
        <v>246</v>
      </c>
      <c r="M94" s="213">
        <f t="shared" si="2"/>
        <v>85</v>
      </c>
      <c r="R94" s="490"/>
      <c r="S94" s="491"/>
    </row>
    <row r="95" spans="1:19">
      <c r="A95" s="212">
        <f t="shared" si="3"/>
        <v>27</v>
      </c>
      <c r="B95" s="213" t="s">
        <v>356</v>
      </c>
      <c r="C95" s="213" t="s">
        <v>1484</v>
      </c>
      <c r="D95" s="213">
        <v>63</v>
      </c>
      <c r="E95" s="213">
        <v>21.1</v>
      </c>
      <c r="F95" s="210" t="s">
        <v>118</v>
      </c>
      <c r="G95" s="210">
        <v>3.5</v>
      </c>
      <c r="H95" s="212">
        <v>1</v>
      </c>
      <c r="I95" s="212">
        <v>4.5</v>
      </c>
      <c r="J95" s="212" t="s">
        <v>246</v>
      </c>
      <c r="M95" s="213">
        <f t="shared" si="2"/>
        <v>86</v>
      </c>
      <c r="R95" s="490"/>
      <c r="S95" s="491"/>
    </row>
    <row r="96" spans="1:19">
      <c r="A96" s="212">
        <f t="shared" si="3"/>
        <v>28</v>
      </c>
      <c r="B96" s="213" t="s">
        <v>463</v>
      </c>
      <c r="C96" s="213" t="s">
        <v>180</v>
      </c>
      <c r="D96" s="213">
        <v>63</v>
      </c>
      <c r="E96" s="213">
        <v>97</v>
      </c>
      <c r="F96" s="210" t="s">
        <v>118</v>
      </c>
      <c r="G96" s="210">
        <v>3.5</v>
      </c>
      <c r="H96" s="212">
        <v>1</v>
      </c>
      <c r="I96" s="212">
        <v>4.5</v>
      </c>
      <c r="J96" s="212" t="s">
        <v>246</v>
      </c>
      <c r="M96" s="213">
        <f t="shared" si="2"/>
        <v>87</v>
      </c>
      <c r="R96" s="490"/>
      <c r="S96" s="491"/>
    </row>
    <row r="97" spans="1:19">
      <c r="A97" s="212">
        <f t="shared" si="3"/>
        <v>29</v>
      </c>
      <c r="B97" s="213" t="s">
        <v>850</v>
      </c>
      <c r="C97" s="213" t="s">
        <v>917</v>
      </c>
      <c r="D97" s="213">
        <v>63</v>
      </c>
      <c r="E97" s="213">
        <v>298.7</v>
      </c>
      <c r="F97" s="210" t="s">
        <v>118</v>
      </c>
      <c r="G97" s="210">
        <v>3.5</v>
      </c>
      <c r="H97" s="212">
        <v>1</v>
      </c>
      <c r="I97" s="212">
        <v>4.5</v>
      </c>
      <c r="J97" s="212" t="s">
        <v>246</v>
      </c>
      <c r="M97" s="213">
        <f t="shared" si="2"/>
        <v>88</v>
      </c>
      <c r="R97" s="490"/>
      <c r="S97" s="491"/>
    </row>
    <row r="98" spans="1:19">
      <c r="A98" s="212">
        <f t="shared" si="3"/>
        <v>30</v>
      </c>
      <c r="B98" s="213" t="s">
        <v>853</v>
      </c>
      <c r="C98" s="213" t="s">
        <v>858</v>
      </c>
      <c r="D98" s="213">
        <v>63</v>
      </c>
      <c r="E98" s="213">
        <v>133</v>
      </c>
      <c r="F98" s="210" t="s">
        <v>118</v>
      </c>
      <c r="G98" s="210">
        <v>3.5</v>
      </c>
      <c r="H98" s="212">
        <v>1</v>
      </c>
      <c r="I98" s="212">
        <v>4.5</v>
      </c>
      <c r="J98" s="212" t="s">
        <v>246</v>
      </c>
      <c r="M98" s="213">
        <f t="shared" si="2"/>
        <v>89</v>
      </c>
      <c r="R98" s="490"/>
      <c r="S98" s="491"/>
    </row>
    <row r="99" spans="1:19">
      <c r="A99" s="212">
        <f t="shared" si="3"/>
        <v>31</v>
      </c>
      <c r="B99" s="213" t="s">
        <v>221</v>
      </c>
      <c r="C99" s="213" t="s">
        <v>852</v>
      </c>
      <c r="D99" s="213">
        <v>63</v>
      </c>
      <c r="E99" s="213">
        <v>238.4</v>
      </c>
      <c r="F99" s="210" t="s">
        <v>118</v>
      </c>
      <c r="G99" s="210">
        <v>3.5</v>
      </c>
      <c r="H99" s="212">
        <v>1</v>
      </c>
      <c r="I99" s="212">
        <v>4.5</v>
      </c>
      <c r="J99" s="212" t="s">
        <v>246</v>
      </c>
      <c r="M99" s="213">
        <f t="shared" si="2"/>
        <v>90</v>
      </c>
      <c r="R99" s="490"/>
      <c r="S99" s="491"/>
    </row>
    <row r="100" spans="1:19">
      <c r="A100" s="212">
        <f t="shared" si="3"/>
        <v>32</v>
      </c>
      <c r="B100" s="213" t="s">
        <v>852</v>
      </c>
      <c r="C100" s="213" t="s">
        <v>902</v>
      </c>
      <c r="D100" s="213">
        <v>63</v>
      </c>
      <c r="E100" s="213">
        <v>11.2</v>
      </c>
      <c r="F100" s="210" t="s">
        <v>118</v>
      </c>
      <c r="G100" s="210">
        <v>3.5</v>
      </c>
      <c r="H100" s="212">
        <v>1</v>
      </c>
      <c r="I100" s="212">
        <v>4.5</v>
      </c>
      <c r="J100" s="212" t="s">
        <v>246</v>
      </c>
      <c r="M100" s="213">
        <f t="shared" si="2"/>
        <v>91</v>
      </c>
      <c r="R100" s="490"/>
      <c r="S100" s="491"/>
    </row>
    <row r="101" spans="1:19">
      <c r="A101" s="212">
        <f t="shared" si="3"/>
        <v>33</v>
      </c>
      <c r="B101" s="213" t="s">
        <v>902</v>
      </c>
      <c r="C101" s="213" t="s">
        <v>859</v>
      </c>
      <c r="D101" s="213">
        <v>63</v>
      </c>
      <c r="E101" s="213">
        <v>44.5</v>
      </c>
      <c r="F101" s="210" t="s">
        <v>118</v>
      </c>
      <c r="G101" s="210">
        <v>3.5</v>
      </c>
      <c r="H101" s="212">
        <v>1</v>
      </c>
      <c r="I101" s="212">
        <v>4.5</v>
      </c>
      <c r="J101" s="212" t="s">
        <v>246</v>
      </c>
      <c r="M101" s="213">
        <f t="shared" si="2"/>
        <v>92</v>
      </c>
      <c r="R101" s="490"/>
      <c r="S101" s="491"/>
    </row>
    <row r="102" spans="1:19">
      <c r="A102" s="212">
        <f t="shared" si="3"/>
        <v>34</v>
      </c>
      <c r="B102" s="213" t="s">
        <v>859</v>
      </c>
      <c r="C102" s="213" t="s">
        <v>420</v>
      </c>
      <c r="D102" s="213">
        <v>63</v>
      </c>
      <c r="E102" s="213">
        <v>45.5</v>
      </c>
      <c r="F102" s="210" t="s">
        <v>118</v>
      </c>
      <c r="G102" s="210">
        <v>3.5</v>
      </c>
      <c r="H102" s="212">
        <v>1</v>
      </c>
      <c r="I102" s="212">
        <v>4.5</v>
      </c>
      <c r="J102" s="212" t="s">
        <v>246</v>
      </c>
      <c r="M102" s="213">
        <f t="shared" ref="M102:M136" si="4">1+M101</f>
        <v>93</v>
      </c>
      <c r="R102" s="490"/>
      <c r="S102" s="491"/>
    </row>
    <row r="103" spans="1:19">
      <c r="A103" s="212">
        <f t="shared" si="3"/>
        <v>35</v>
      </c>
      <c r="B103" s="213" t="s">
        <v>420</v>
      </c>
      <c r="C103" s="213" t="s">
        <v>239</v>
      </c>
      <c r="D103" s="213">
        <v>63</v>
      </c>
      <c r="E103" s="213">
        <v>22.3</v>
      </c>
      <c r="F103" s="210" t="s">
        <v>118</v>
      </c>
      <c r="G103" s="210">
        <v>3.5</v>
      </c>
      <c r="H103" s="212">
        <v>1</v>
      </c>
      <c r="I103" s="212">
        <v>4.5</v>
      </c>
      <c r="J103" s="212" t="s">
        <v>246</v>
      </c>
      <c r="M103" s="213">
        <f t="shared" si="4"/>
        <v>94</v>
      </c>
      <c r="R103" s="490"/>
      <c r="S103" s="491"/>
    </row>
    <row r="104" spans="1:19" ht="15.75">
      <c r="A104" s="208" t="s">
        <v>1055</v>
      </c>
      <c r="B104" s="208"/>
      <c r="C104" s="208"/>
      <c r="D104" s="208"/>
      <c r="E104" s="284" t="s">
        <v>1056</v>
      </c>
      <c r="F104" s="284"/>
      <c r="G104" s="284"/>
      <c r="H104" s="212"/>
      <c r="I104" s="212" t="s">
        <v>1057</v>
      </c>
      <c r="J104" s="212"/>
      <c r="M104" s="213">
        <f t="shared" si="4"/>
        <v>95</v>
      </c>
      <c r="R104" s="490"/>
      <c r="S104" s="491"/>
    </row>
    <row r="105" spans="1:19" ht="15.75">
      <c r="A105" s="283" t="s">
        <v>1058</v>
      </c>
      <c r="B105" s="283"/>
      <c r="C105" s="283"/>
      <c r="D105" s="283"/>
      <c r="E105" s="284" t="s">
        <v>1058</v>
      </c>
      <c r="F105" s="284"/>
      <c r="G105" s="284"/>
      <c r="H105" s="284"/>
      <c r="I105" s="284" t="s">
        <v>1058</v>
      </c>
      <c r="J105" s="284"/>
      <c r="M105" s="213">
        <f t="shared" si="4"/>
        <v>96</v>
      </c>
      <c r="R105" s="490"/>
      <c r="S105" s="491"/>
    </row>
    <row r="106" spans="1:19" ht="15.75">
      <c r="A106" s="283" t="s">
        <v>1059</v>
      </c>
      <c r="B106" s="283"/>
      <c r="C106" s="283"/>
      <c r="D106" s="283"/>
      <c r="E106" s="284" t="s">
        <v>1059</v>
      </c>
      <c r="F106" s="284"/>
      <c r="G106" s="284"/>
      <c r="H106" s="284"/>
      <c r="I106" s="284" t="s">
        <v>1059</v>
      </c>
      <c r="J106" s="284"/>
      <c r="M106" s="213">
        <f t="shared" si="4"/>
        <v>97</v>
      </c>
      <c r="R106" s="490"/>
      <c r="S106" s="491"/>
    </row>
    <row r="107" spans="1:19" ht="15.75">
      <c r="A107" s="283" t="s">
        <v>1060</v>
      </c>
      <c r="B107" s="283"/>
      <c r="C107" s="283"/>
      <c r="D107" s="283"/>
      <c r="E107" s="284" t="s">
        <v>1060</v>
      </c>
      <c r="F107" s="284"/>
      <c r="G107" s="284"/>
      <c r="H107" s="284"/>
      <c r="I107" s="284" t="s">
        <v>1060</v>
      </c>
      <c r="J107" s="284"/>
      <c r="M107" s="213">
        <f t="shared" si="4"/>
        <v>98</v>
      </c>
      <c r="R107" s="490"/>
      <c r="S107" s="491"/>
    </row>
    <row r="108" spans="1:19">
      <c r="M108" s="213">
        <f t="shared" si="4"/>
        <v>99</v>
      </c>
      <c r="R108" s="490"/>
      <c r="S108" s="491"/>
    </row>
    <row r="109" spans="1:19" ht="18.75">
      <c r="A109" s="285" t="s">
        <v>1032</v>
      </c>
      <c r="B109" s="285"/>
      <c r="C109" s="285" t="s">
        <v>1033</v>
      </c>
      <c r="D109" s="285"/>
      <c r="E109" s="285"/>
      <c r="F109" s="285"/>
      <c r="G109" s="285"/>
      <c r="H109" s="285"/>
      <c r="I109" s="285"/>
      <c r="J109" s="285"/>
      <c r="M109" s="213">
        <f t="shared" si="4"/>
        <v>100</v>
      </c>
      <c r="R109" s="490"/>
      <c r="S109" s="491"/>
    </row>
    <row r="110" spans="1:19" ht="18.75">
      <c r="A110" s="285" t="s">
        <v>1034</v>
      </c>
      <c r="B110" s="285"/>
      <c r="C110" s="285" t="s">
        <v>1035</v>
      </c>
      <c r="D110" s="285"/>
      <c r="E110" s="285"/>
      <c r="F110" s="285"/>
      <c r="G110" s="285"/>
      <c r="H110" s="285"/>
      <c r="I110" s="285"/>
      <c r="J110" s="285"/>
      <c r="M110" s="213">
        <f t="shared" si="4"/>
        <v>101</v>
      </c>
      <c r="R110" s="490"/>
      <c r="S110" s="491"/>
    </row>
    <row r="111" spans="1:19" ht="18.75">
      <c r="A111" s="285" t="s">
        <v>1036</v>
      </c>
      <c r="B111" s="285"/>
      <c r="C111" s="285" t="s">
        <v>1037</v>
      </c>
      <c r="D111" s="285"/>
      <c r="E111" s="285"/>
      <c r="F111" s="285"/>
      <c r="G111" s="285"/>
      <c r="H111" s="285"/>
      <c r="I111" s="285"/>
      <c r="J111" s="285"/>
      <c r="M111" s="213">
        <f t="shared" si="4"/>
        <v>102</v>
      </c>
      <c r="R111" s="490"/>
      <c r="S111" s="491"/>
    </row>
    <row r="112" spans="1:19" ht="18.75">
      <c r="A112" s="285" t="s">
        <v>1038</v>
      </c>
      <c r="B112" s="285"/>
      <c r="C112" s="285" t="s">
        <v>1039</v>
      </c>
      <c r="D112" s="285"/>
      <c r="E112" s="285"/>
      <c r="F112" s="285"/>
      <c r="G112" s="285"/>
      <c r="H112" s="285"/>
      <c r="I112" s="285"/>
      <c r="J112" s="285"/>
      <c r="M112" s="213">
        <f t="shared" si="4"/>
        <v>103</v>
      </c>
      <c r="R112" s="490"/>
      <c r="S112" s="491"/>
    </row>
    <row r="113" spans="1:19" ht="18.75">
      <c r="A113" s="285" t="s">
        <v>1040</v>
      </c>
      <c r="B113" s="285"/>
      <c r="C113" s="285" t="s">
        <v>1041</v>
      </c>
      <c r="D113" s="285"/>
      <c r="E113" s="285"/>
      <c r="F113" s="285"/>
      <c r="G113" s="285"/>
      <c r="H113" s="285"/>
      <c r="I113" s="285"/>
      <c r="J113" s="285"/>
      <c r="M113" s="213">
        <f t="shared" si="4"/>
        <v>104</v>
      </c>
      <c r="R113" s="490"/>
      <c r="S113" s="491"/>
    </row>
    <row r="114" spans="1:19" ht="18.75">
      <c r="A114" s="285" t="s">
        <v>1042</v>
      </c>
      <c r="B114" s="285"/>
      <c r="C114" s="285" t="s">
        <v>1487</v>
      </c>
      <c r="D114" s="285"/>
      <c r="E114" s="285"/>
      <c r="F114" s="285"/>
      <c r="G114" s="285"/>
      <c r="H114" s="285"/>
      <c r="I114" s="211" t="s">
        <v>1108</v>
      </c>
      <c r="J114" s="211"/>
      <c r="M114" s="213">
        <f t="shared" si="4"/>
        <v>105</v>
      </c>
      <c r="R114" s="490"/>
      <c r="S114" s="491"/>
    </row>
    <row r="115" spans="1:19" ht="45">
      <c r="A115" s="209" t="s">
        <v>1044</v>
      </c>
      <c r="B115" s="209" t="s">
        <v>69</v>
      </c>
      <c r="C115" s="209" t="s">
        <v>70</v>
      </c>
      <c r="D115" s="209" t="s">
        <v>1045</v>
      </c>
      <c r="E115" s="209" t="s">
        <v>1046</v>
      </c>
      <c r="F115" s="209" t="s">
        <v>1047</v>
      </c>
      <c r="G115" s="209" t="s">
        <v>1048</v>
      </c>
      <c r="H115" s="132" t="s">
        <v>1049</v>
      </c>
      <c r="I115" s="133" t="s">
        <v>56</v>
      </c>
      <c r="J115" s="209" t="s">
        <v>1050</v>
      </c>
      <c r="M115" s="213">
        <f t="shared" si="4"/>
        <v>106</v>
      </c>
      <c r="R115" s="490"/>
      <c r="S115" s="491"/>
    </row>
    <row r="116" spans="1:19">
      <c r="A116" s="212">
        <v>1</v>
      </c>
      <c r="B116" s="213" t="s">
        <v>1474</v>
      </c>
      <c r="C116" s="213" t="s">
        <v>1367</v>
      </c>
      <c r="D116" s="213">
        <v>160</v>
      </c>
      <c r="E116" s="213">
        <v>167.5</v>
      </c>
      <c r="F116" s="210" t="s">
        <v>95</v>
      </c>
      <c r="G116" s="210">
        <v>3.5</v>
      </c>
      <c r="H116" s="212">
        <v>1</v>
      </c>
      <c r="I116" s="212">
        <v>4.5</v>
      </c>
      <c r="J116" s="212" t="s">
        <v>246</v>
      </c>
      <c r="M116" s="213">
        <f t="shared" si="4"/>
        <v>107</v>
      </c>
      <c r="R116" s="490"/>
      <c r="S116" s="491"/>
    </row>
    <row r="117" spans="1:19">
      <c r="A117" s="212">
        <f>1+A116</f>
        <v>2</v>
      </c>
      <c r="B117" s="213" t="s">
        <v>233</v>
      </c>
      <c r="C117" s="213" t="s">
        <v>880</v>
      </c>
      <c r="D117" s="213">
        <v>160</v>
      </c>
      <c r="E117" s="213">
        <v>215</v>
      </c>
      <c r="F117" s="210" t="s">
        <v>95</v>
      </c>
      <c r="G117" s="210">
        <v>3.5</v>
      </c>
      <c r="H117" s="212">
        <v>1</v>
      </c>
      <c r="I117" s="212">
        <v>4.5</v>
      </c>
      <c r="J117" s="212" t="s">
        <v>246</v>
      </c>
      <c r="M117" s="213">
        <f t="shared" si="4"/>
        <v>108</v>
      </c>
      <c r="R117" s="490"/>
      <c r="S117" s="491"/>
    </row>
    <row r="118" spans="1:19">
      <c r="A118" s="212">
        <f t="shared" ref="A118:A160" si="5">1+A117</f>
        <v>3</v>
      </c>
      <c r="B118" s="213" t="s">
        <v>880</v>
      </c>
      <c r="C118" s="213" t="s">
        <v>853</v>
      </c>
      <c r="D118" s="213">
        <v>160</v>
      </c>
      <c r="E118" s="213">
        <v>701.1</v>
      </c>
      <c r="F118" s="210" t="s">
        <v>95</v>
      </c>
      <c r="G118" s="210">
        <v>3.5</v>
      </c>
      <c r="H118" s="212">
        <v>1</v>
      </c>
      <c r="I118" s="212">
        <v>4.5</v>
      </c>
      <c r="J118" s="212" t="s">
        <v>246</v>
      </c>
      <c r="M118" s="213">
        <f t="shared" si="4"/>
        <v>109</v>
      </c>
      <c r="R118" s="490"/>
      <c r="S118" s="491"/>
    </row>
    <row r="119" spans="1:19">
      <c r="A119" s="212">
        <f t="shared" si="5"/>
        <v>4</v>
      </c>
      <c r="B119" s="213" t="s">
        <v>880</v>
      </c>
      <c r="C119" s="213" t="s">
        <v>853</v>
      </c>
      <c r="D119" s="213">
        <v>160</v>
      </c>
      <c r="E119" s="213">
        <v>3</v>
      </c>
      <c r="F119" s="210" t="s">
        <v>95</v>
      </c>
      <c r="G119" s="210">
        <v>3.5</v>
      </c>
      <c r="H119" s="212">
        <v>1</v>
      </c>
      <c r="I119" s="212">
        <v>4.5</v>
      </c>
      <c r="J119" s="212" t="s">
        <v>246</v>
      </c>
      <c r="M119" s="213">
        <f t="shared" si="4"/>
        <v>110</v>
      </c>
      <c r="R119" s="490"/>
      <c r="S119" s="491"/>
    </row>
    <row r="120" spans="1:19">
      <c r="A120" s="212">
        <f t="shared" si="5"/>
        <v>5</v>
      </c>
      <c r="B120" s="213" t="s">
        <v>853</v>
      </c>
      <c r="C120" s="213" t="s">
        <v>165</v>
      </c>
      <c r="D120" s="213">
        <v>160</v>
      </c>
      <c r="E120" s="213">
        <v>206</v>
      </c>
      <c r="F120" s="210" t="s">
        <v>95</v>
      </c>
      <c r="G120" s="210">
        <v>3.5</v>
      </c>
      <c r="H120" s="212">
        <v>1</v>
      </c>
      <c r="I120" s="212">
        <v>4.5</v>
      </c>
      <c r="J120" s="212" t="s">
        <v>246</v>
      </c>
      <c r="M120" s="213">
        <f t="shared" si="4"/>
        <v>111</v>
      </c>
      <c r="R120" s="490"/>
      <c r="S120" s="491"/>
    </row>
    <row r="121" spans="1:19">
      <c r="A121" s="212">
        <f t="shared" si="5"/>
        <v>6</v>
      </c>
      <c r="B121" s="213" t="s">
        <v>165</v>
      </c>
      <c r="C121" s="213" t="s">
        <v>851</v>
      </c>
      <c r="D121" s="213">
        <v>160</v>
      </c>
      <c r="E121" s="213">
        <v>90</v>
      </c>
      <c r="F121" s="210" t="s">
        <v>95</v>
      </c>
      <c r="G121" s="210">
        <v>3.5</v>
      </c>
      <c r="H121" s="212">
        <v>1</v>
      </c>
      <c r="I121" s="212">
        <v>4.5</v>
      </c>
      <c r="J121" s="212" t="s">
        <v>246</v>
      </c>
      <c r="M121" s="213">
        <f t="shared" si="4"/>
        <v>112</v>
      </c>
      <c r="R121" s="490"/>
      <c r="S121" s="491"/>
    </row>
    <row r="122" spans="1:19">
      <c r="A122" s="212">
        <f t="shared" si="5"/>
        <v>7</v>
      </c>
      <c r="B122" s="213" t="s">
        <v>851</v>
      </c>
      <c r="C122" s="213" t="s">
        <v>846</v>
      </c>
      <c r="D122" s="213">
        <v>160</v>
      </c>
      <c r="E122" s="213">
        <v>15</v>
      </c>
      <c r="F122" s="210" t="s">
        <v>95</v>
      </c>
      <c r="G122" s="210">
        <v>3.5</v>
      </c>
      <c r="H122" s="212">
        <v>1</v>
      </c>
      <c r="I122" s="212">
        <v>4.5</v>
      </c>
      <c r="J122" s="212" t="s">
        <v>246</v>
      </c>
      <c r="M122" s="213">
        <f t="shared" si="4"/>
        <v>113</v>
      </c>
      <c r="R122" s="490"/>
      <c r="S122" s="491"/>
    </row>
    <row r="123" spans="1:19">
      <c r="A123" s="212">
        <f t="shared" si="5"/>
        <v>8</v>
      </c>
      <c r="B123" s="213" t="s">
        <v>846</v>
      </c>
      <c r="C123" s="213" t="s">
        <v>1063</v>
      </c>
      <c r="D123" s="213">
        <v>160</v>
      </c>
      <c r="E123" s="213">
        <v>168</v>
      </c>
      <c r="F123" s="210" t="s">
        <v>95</v>
      </c>
      <c r="G123" s="210">
        <v>3.5</v>
      </c>
      <c r="H123" s="212">
        <v>1</v>
      </c>
      <c r="I123" s="212">
        <v>4.5</v>
      </c>
      <c r="J123" s="212" t="s">
        <v>246</v>
      </c>
      <c r="M123" s="213">
        <f t="shared" si="4"/>
        <v>114</v>
      </c>
      <c r="R123" s="490"/>
      <c r="S123" s="491"/>
    </row>
    <row r="124" spans="1:19">
      <c r="A124" s="212">
        <f t="shared" si="5"/>
        <v>9</v>
      </c>
      <c r="B124" s="213" t="s">
        <v>1063</v>
      </c>
      <c r="C124" s="213" t="s">
        <v>166</v>
      </c>
      <c r="D124" s="213">
        <v>160</v>
      </c>
      <c r="E124" s="213">
        <v>54.9</v>
      </c>
      <c r="F124" s="210" t="s">
        <v>95</v>
      </c>
      <c r="G124" s="210">
        <v>3.5</v>
      </c>
      <c r="H124" s="212">
        <v>1</v>
      </c>
      <c r="I124" s="212">
        <v>4.5</v>
      </c>
      <c r="J124" s="212" t="s">
        <v>246</v>
      </c>
      <c r="M124" s="213">
        <f t="shared" si="4"/>
        <v>115</v>
      </c>
      <c r="R124" s="490"/>
      <c r="S124" s="491"/>
    </row>
    <row r="125" spans="1:19">
      <c r="A125" s="212">
        <f t="shared" si="5"/>
        <v>10</v>
      </c>
      <c r="B125" s="213" t="s">
        <v>166</v>
      </c>
      <c r="C125" s="213" t="s">
        <v>249</v>
      </c>
      <c r="D125" s="213">
        <v>160</v>
      </c>
      <c r="E125" s="213">
        <v>88.8</v>
      </c>
      <c r="F125" s="210" t="s">
        <v>95</v>
      </c>
      <c r="G125" s="210">
        <v>3.5</v>
      </c>
      <c r="H125" s="212">
        <v>1</v>
      </c>
      <c r="I125" s="212">
        <v>4.5</v>
      </c>
      <c r="J125" s="212" t="s">
        <v>246</v>
      </c>
      <c r="M125" s="213">
        <f t="shared" si="4"/>
        <v>116</v>
      </c>
      <c r="R125" s="490"/>
      <c r="S125" s="491"/>
    </row>
    <row r="126" spans="1:19">
      <c r="A126" s="212">
        <f t="shared" si="5"/>
        <v>11</v>
      </c>
      <c r="B126" s="213" t="s">
        <v>166</v>
      </c>
      <c r="C126" s="213" t="s">
        <v>249</v>
      </c>
      <c r="D126" s="213">
        <v>160</v>
      </c>
      <c r="E126" s="213">
        <v>7.2</v>
      </c>
      <c r="F126" s="210" t="s">
        <v>95</v>
      </c>
      <c r="G126" s="210">
        <v>3.5</v>
      </c>
      <c r="H126" s="212">
        <v>1</v>
      </c>
      <c r="I126" s="212">
        <v>4.5</v>
      </c>
      <c r="J126" s="212" t="s">
        <v>246</v>
      </c>
      <c r="M126" s="217">
        <f t="shared" si="4"/>
        <v>117</v>
      </c>
      <c r="R126" s="490"/>
      <c r="S126" s="491"/>
    </row>
    <row r="127" spans="1:19">
      <c r="A127" s="212">
        <f t="shared" si="5"/>
        <v>12</v>
      </c>
      <c r="B127" s="213" t="s">
        <v>1475</v>
      </c>
      <c r="C127" s="213" t="s">
        <v>247</v>
      </c>
      <c r="D127" s="213">
        <v>160</v>
      </c>
      <c r="E127" s="213">
        <v>127.2</v>
      </c>
      <c r="F127" s="210" t="s">
        <v>95</v>
      </c>
      <c r="G127" s="210">
        <v>3.5</v>
      </c>
      <c r="H127" s="212">
        <v>1</v>
      </c>
      <c r="I127" s="212">
        <v>4.5</v>
      </c>
      <c r="J127" s="212" t="s">
        <v>246</v>
      </c>
      <c r="M127" s="217">
        <f t="shared" si="4"/>
        <v>118</v>
      </c>
      <c r="R127" s="490"/>
      <c r="S127" s="491"/>
    </row>
    <row r="128" spans="1:19">
      <c r="A128" s="212">
        <f t="shared" si="5"/>
        <v>13</v>
      </c>
      <c r="B128" s="213" t="s">
        <v>247</v>
      </c>
      <c r="C128" s="213" t="s">
        <v>268</v>
      </c>
      <c r="D128" s="213">
        <v>160</v>
      </c>
      <c r="E128" s="213">
        <v>7.7</v>
      </c>
      <c r="F128" s="210" t="s">
        <v>95</v>
      </c>
      <c r="G128" s="210">
        <v>3.5</v>
      </c>
      <c r="H128" s="212">
        <v>1</v>
      </c>
      <c r="I128" s="212">
        <v>4.5</v>
      </c>
      <c r="J128" s="212" t="s">
        <v>246</v>
      </c>
      <c r="M128" s="217">
        <f t="shared" si="4"/>
        <v>119</v>
      </c>
      <c r="R128" s="490"/>
      <c r="S128" s="491"/>
    </row>
    <row r="129" spans="1:19">
      <c r="A129" s="212">
        <f t="shared" si="5"/>
        <v>14</v>
      </c>
      <c r="B129" s="213" t="s">
        <v>268</v>
      </c>
      <c r="C129" s="213" t="s">
        <v>464</v>
      </c>
      <c r="D129" s="213">
        <v>160</v>
      </c>
      <c r="E129" s="213">
        <v>195.7</v>
      </c>
      <c r="F129" s="210" t="s">
        <v>95</v>
      </c>
      <c r="G129" s="210">
        <v>3.5</v>
      </c>
      <c r="H129" s="212">
        <v>1</v>
      </c>
      <c r="I129" s="212">
        <v>4.5</v>
      </c>
      <c r="J129" s="212" t="s">
        <v>246</v>
      </c>
      <c r="M129" s="217">
        <f t="shared" si="4"/>
        <v>120</v>
      </c>
      <c r="R129" s="490"/>
      <c r="S129" s="491"/>
    </row>
    <row r="130" spans="1:19">
      <c r="A130" s="212">
        <f t="shared" si="5"/>
        <v>15</v>
      </c>
      <c r="B130" s="213" t="s">
        <v>464</v>
      </c>
      <c r="C130" s="213" t="s">
        <v>223</v>
      </c>
      <c r="D130" s="213">
        <v>160</v>
      </c>
      <c r="E130" s="213">
        <v>234.1</v>
      </c>
      <c r="F130" s="210" t="s">
        <v>95</v>
      </c>
      <c r="G130" s="210">
        <v>3.5</v>
      </c>
      <c r="H130" s="212">
        <v>1</v>
      </c>
      <c r="I130" s="212">
        <v>4.5</v>
      </c>
      <c r="J130" s="212" t="s">
        <v>246</v>
      </c>
      <c r="M130" s="217">
        <f t="shared" si="4"/>
        <v>121</v>
      </c>
      <c r="R130" s="490"/>
      <c r="S130" s="491"/>
    </row>
    <row r="131" spans="1:19">
      <c r="A131" s="212">
        <f t="shared" si="5"/>
        <v>16</v>
      </c>
      <c r="B131" s="213" t="s">
        <v>223</v>
      </c>
      <c r="C131" s="213" t="s">
        <v>935</v>
      </c>
      <c r="D131" s="213">
        <v>160</v>
      </c>
      <c r="E131" s="213">
        <v>165.3</v>
      </c>
      <c r="F131" s="210" t="s">
        <v>95</v>
      </c>
      <c r="G131" s="210">
        <v>3.5</v>
      </c>
      <c r="H131" s="212">
        <v>1</v>
      </c>
      <c r="I131" s="212">
        <v>4.5</v>
      </c>
      <c r="J131" s="212" t="s">
        <v>246</v>
      </c>
      <c r="M131" s="217">
        <f t="shared" si="4"/>
        <v>122</v>
      </c>
      <c r="R131" s="490"/>
      <c r="S131" s="491"/>
    </row>
    <row r="132" spans="1:19">
      <c r="A132" s="212">
        <f t="shared" si="5"/>
        <v>17</v>
      </c>
      <c r="B132" s="213" t="s">
        <v>223</v>
      </c>
      <c r="C132" s="213" t="s">
        <v>935</v>
      </c>
      <c r="D132" s="213">
        <v>160</v>
      </c>
      <c r="E132" s="213">
        <v>4.5999999999999996</v>
      </c>
      <c r="F132" s="210" t="s">
        <v>95</v>
      </c>
      <c r="G132" s="210">
        <v>3.5</v>
      </c>
      <c r="H132" s="212">
        <v>1</v>
      </c>
      <c r="I132" s="212">
        <v>4.5</v>
      </c>
      <c r="J132" s="212" t="s">
        <v>246</v>
      </c>
      <c r="M132" s="217">
        <f t="shared" si="4"/>
        <v>123</v>
      </c>
      <c r="R132" s="490"/>
      <c r="S132" s="491"/>
    </row>
    <row r="133" spans="1:19">
      <c r="A133" s="212">
        <f t="shared" si="5"/>
        <v>18</v>
      </c>
      <c r="B133" s="213" t="s">
        <v>244</v>
      </c>
      <c r="C133" s="213" t="s">
        <v>845</v>
      </c>
      <c r="D133" s="213">
        <v>160</v>
      </c>
      <c r="E133" s="213">
        <v>60</v>
      </c>
      <c r="F133" s="210" t="s">
        <v>95</v>
      </c>
      <c r="G133" s="210">
        <v>3.5</v>
      </c>
      <c r="H133" s="212">
        <v>1</v>
      </c>
      <c r="I133" s="212">
        <v>4.5</v>
      </c>
      <c r="J133" s="212" t="s">
        <v>246</v>
      </c>
      <c r="M133" s="217">
        <f t="shared" si="4"/>
        <v>124</v>
      </c>
      <c r="R133" s="490"/>
      <c r="S133" s="491"/>
    </row>
    <row r="134" spans="1:19">
      <c r="A134" s="212">
        <f t="shared" si="5"/>
        <v>19</v>
      </c>
      <c r="B134" s="213" t="s">
        <v>845</v>
      </c>
      <c r="C134" s="213" t="s">
        <v>220</v>
      </c>
      <c r="D134" s="213">
        <v>160</v>
      </c>
      <c r="E134" s="213">
        <v>338.3</v>
      </c>
      <c r="F134" s="210" t="s">
        <v>95</v>
      </c>
      <c r="G134" s="210">
        <v>3.5</v>
      </c>
      <c r="H134" s="212">
        <v>1</v>
      </c>
      <c r="I134" s="212">
        <v>4.5</v>
      </c>
      <c r="J134" s="212" t="s">
        <v>246</v>
      </c>
      <c r="M134" s="217">
        <f t="shared" si="4"/>
        <v>125</v>
      </c>
      <c r="R134" s="490"/>
      <c r="S134" s="491"/>
    </row>
    <row r="135" spans="1:19">
      <c r="A135" s="212">
        <f t="shared" si="5"/>
        <v>20</v>
      </c>
      <c r="B135" s="213" t="s">
        <v>921</v>
      </c>
      <c r="C135" s="213" t="s">
        <v>450</v>
      </c>
      <c r="D135" s="213">
        <v>160</v>
      </c>
      <c r="E135" s="213">
        <v>263.10000000000002</v>
      </c>
      <c r="F135" s="210" t="s">
        <v>95</v>
      </c>
      <c r="G135" s="210">
        <v>3.5</v>
      </c>
      <c r="H135" s="212">
        <v>1</v>
      </c>
      <c r="I135" s="212">
        <v>4.5</v>
      </c>
      <c r="J135" s="212" t="s">
        <v>246</v>
      </c>
      <c r="M135" s="217">
        <f t="shared" si="4"/>
        <v>126</v>
      </c>
      <c r="R135" s="490"/>
      <c r="S135" s="491"/>
    </row>
    <row r="136" spans="1:19">
      <c r="A136" s="212">
        <f t="shared" si="5"/>
        <v>21</v>
      </c>
      <c r="B136" s="215" t="s">
        <v>842</v>
      </c>
      <c r="C136" s="215" t="s">
        <v>897</v>
      </c>
      <c r="D136" s="213">
        <v>160</v>
      </c>
      <c r="E136" s="215">
        <v>152.1</v>
      </c>
      <c r="F136" s="210" t="s">
        <v>95</v>
      </c>
      <c r="G136" s="210">
        <v>3.5</v>
      </c>
      <c r="H136" s="212">
        <v>1</v>
      </c>
      <c r="I136" s="212">
        <v>4.5</v>
      </c>
      <c r="J136" s="212" t="s">
        <v>246</v>
      </c>
      <c r="M136" s="213">
        <f t="shared" si="4"/>
        <v>127</v>
      </c>
      <c r="R136" s="489"/>
      <c r="S136" s="489"/>
    </row>
    <row r="137" spans="1:19">
      <c r="A137" s="212">
        <f t="shared" si="5"/>
        <v>22</v>
      </c>
      <c r="B137" s="213" t="s">
        <v>1367</v>
      </c>
      <c r="C137" s="213" t="s">
        <v>1472</v>
      </c>
      <c r="D137" s="213">
        <v>140</v>
      </c>
      <c r="E137" s="213">
        <v>118.6</v>
      </c>
      <c r="F137" s="210" t="s">
        <v>95</v>
      </c>
      <c r="G137" s="210">
        <v>3.5</v>
      </c>
      <c r="H137" s="212">
        <v>1</v>
      </c>
      <c r="I137" s="212">
        <v>4.5</v>
      </c>
      <c r="J137" s="212" t="s">
        <v>246</v>
      </c>
      <c r="M137" s="216"/>
      <c r="N137" s="216"/>
      <c r="O137" s="216"/>
      <c r="P137" s="213">
        <v>110</v>
      </c>
      <c r="Q137" s="214">
        <v>140</v>
      </c>
      <c r="R137" s="489"/>
      <c r="S137" s="489"/>
    </row>
    <row r="138" spans="1:19">
      <c r="A138" s="212">
        <f t="shared" si="5"/>
        <v>23</v>
      </c>
      <c r="B138" s="213" t="s">
        <v>1365</v>
      </c>
      <c r="C138" s="213" t="s">
        <v>1473</v>
      </c>
      <c r="D138" s="213">
        <v>140</v>
      </c>
      <c r="E138" s="213">
        <v>91.3</v>
      </c>
      <c r="F138" s="210" t="s">
        <v>95</v>
      </c>
      <c r="G138" s="210">
        <v>3.5</v>
      </c>
      <c r="H138" s="212">
        <v>1</v>
      </c>
      <c r="I138" s="212">
        <v>4.5</v>
      </c>
      <c r="J138" s="212" t="s">
        <v>246</v>
      </c>
      <c r="M138" s="216"/>
      <c r="N138" s="216"/>
      <c r="O138" s="216"/>
      <c r="P138" s="213">
        <f>+SUMIF($G$4:$G$136,P137,$H$4:$H$136)</f>
        <v>0</v>
      </c>
      <c r="Q138" s="213">
        <f>+SUMIF($G$4:$G$136,Q137,$H$4:$H$136)</f>
        <v>0</v>
      </c>
      <c r="R138" s="490" t="e">
        <f>+#REF!+#REF!+P138+Q138+#REF!+#REF!</f>
        <v>#REF!</v>
      </c>
      <c r="S138" s="491"/>
    </row>
    <row r="139" spans="1:19">
      <c r="A139" s="212">
        <f t="shared" si="5"/>
        <v>24</v>
      </c>
      <c r="B139" s="213" t="s">
        <v>1473</v>
      </c>
      <c r="C139" s="213" t="s">
        <v>1471</v>
      </c>
      <c r="D139" s="213">
        <v>140</v>
      </c>
      <c r="E139" s="213">
        <v>110.1</v>
      </c>
      <c r="F139" s="210" t="s">
        <v>95</v>
      </c>
      <c r="G139" s="210">
        <v>3.5</v>
      </c>
      <c r="H139" s="212">
        <v>1</v>
      </c>
      <c r="I139" s="212">
        <v>4.5</v>
      </c>
      <c r="J139" s="212" t="s">
        <v>246</v>
      </c>
    </row>
    <row r="140" spans="1:19">
      <c r="A140" s="212">
        <f t="shared" si="5"/>
        <v>25</v>
      </c>
      <c r="B140" s="213" t="s">
        <v>1280</v>
      </c>
      <c r="C140" s="213" t="s">
        <v>1366</v>
      </c>
      <c r="D140" s="213">
        <v>140</v>
      </c>
      <c r="E140" s="213">
        <v>44.2</v>
      </c>
      <c r="F140" s="210" t="s">
        <v>95</v>
      </c>
      <c r="G140" s="210">
        <v>3.5</v>
      </c>
      <c r="H140" s="212">
        <v>1</v>
      </c>
      <c r="I140" s="212">
        <v>4.5</v>
      </c>
      <c r="J140" s="212" t="s">
        <v>246</v>
      </c>
    </row>
    <row r="141" spans="1:19">
      <c r="A141" s="212">
        <f t="shared" si="5"/>
        <v>26</v>
      </c>
      <c r="B141" s="213" t="s">
        <v>1461</v>
      </c>
      <c r="C141" s="213" t="s">
        <v>233</v>
      </c>
      <c r="D141" s="213">
        <v>140</v>
      </c>
      <c r="E141" s="213">
        <v>189.7</v>
      </c>
      <c r="F141" s="210" t="s">
        <v>95</v>
      </c>
      <c r="G141" s="210">
        <v>3.5</v>
      </c>
      <c r="H141" s="212">
        <v>1</v>
      </c>
      <c r="I141" s="212">
        <v>4.5</v>
      </c>
      <c r="J141" s="212" t="s">
        <v>246</v>
      </c>
    </row>
    <row r="142" spans="1:19">
      <c r="A142" s="212">
        <f t="shared" si="5"/>
        <v>27</v>
      </c>
      <c r="B142" s="213" t="s">
        <v>853</v>
      </c>
      <c r="C142" s="213" t="s">
        <v>197</v>
      </c>
      <c r="D142" s="213">
        <v>140</v>
      </c>
      <c r="E142" s="213">
        <v>291.10000000000002</v>
      </c>
      <c r="F142" s="210" t="s">
        <v>95</v>
      </c>
      <c r="G142" s="210">
        <v>3.5</v>
      </c>
      <c r="H142" s="212">
        <v>1</v>
      </c>
      <c r="I142" s="212">
        <v>4.5</v>
      </c>
      <c r="J142" s="212" t="s">
        <v>246</v>
      </c>
    </row>
    <row r="143" spans="1:19">
      <c r="A143" s="212">
        <f t="shared" si="5"/>
        <v>28</v>
      </c>
      <c r="B143" s="213" t="s">
        <v>220</v>
      </c>
      <c r="C143" s="213" t="s">
        <v>224</v>
      </c>
      <c r="D143" s="213">
        <v>140</v>
      </c>
      <c r="E143" s="213">
        <v>26.2</v>
      </c>
      <c r="F143" s="210" t="s">
        <v>95</v>
      </c>
      <c r="G143" s="210">
        <v>3.5</v>
      </c>
      <c r="H143" s="212">
        <v>1</v>
      </c>
      <c r="I143" s="212">
        <v>4.5</v>
      </c>
      <c r="J143" s="212" t="s">
        <v>246</v>
      </c>
    </row>
    <row r="144" spans="1:19">
      <c r="A144" s="212">
        <f t="shared" si="5"/>
        <v>29</v>
      </c>
      <c r="B144" s="213" t="s">
        <v>224</v>
      </c>
      <c r="C144" s="213" t="s">
        <v>843</v>
      </c>
      <c r="D144" s="213">
        <v>140</v>
      </c>
      <c r="E144" s="213">
        <v>48.1</v>
      </c>
      <c r="F144" s="210" t="s">
        <v>95</v>
      </c>
      <c r="G144" s="210">
        <v>3.5</v>
      </c>
      <c r="H144" s="212">
        <v>1</v>
      </c>
      <c r="I144" s="212">
        <v>4.5</v>
      </c>
      <c r="J144" s="212" t="s">
        <v>246</v>
      </c>
    </row>
    <row r="145" spans="1:10">
      <c r="A145" s="212">
        <f t="shared" si="5"/>
        <v>30</v>
      </c>
      <c r="B145" s="213" t="s">
        <v>240</v>
      </c>
      <c r="C145" s="213" t="s">
        <v>223</v>
      </c>
      <c r="D145" s="213">
        <v>140</v>
      </c>
      <c r="E145" s="213">
        <v>206.2</v>
      </c>
      <c r="F145" s="210" t="s">
        <v>95</v>
      </c>
      <c r="G145" s="210">
        <v>3.5</v>
      </c>
      <c r="H145" s="212">
        <v>1</v>
      </c>
      <c r="I145" s="212">
        <v>4.5</v>
      </c>
      <c r="J145" s="212" t="s">
        <v>246</v>
      </c>
    </row>
    <row r="146" spans="1:10">
      <c r="A146" s="212">
        <f t="shared" si="5"/>
        <v>31</v>
      </c>
      <c r="B146" s="213" t="s">
        <v>843</v>
      </c>
      <c r="C146" s="213" t="s">
        <v>250</v>
      </c>
      <c r="D146" s="213">
        <v>110</v>
      </c>
      <c r="E146" s="213">
        <v>30.2</v>
      </c>
      <c r="F146" s="210" t="s">
        <v>95</v>
      </c>
      <c r="G146" s="210">
        <v>3.5</v>
      </c>
      <c r="H146" s="212">
        <v>1</v>
      </c>
      <c r="I146" s="212">
        <v>4.5</v>
      </c>
      <c r="J146" s="212" t="s">
        <v>246</v>
      </c>
    </row>
    <row r="147" spans="1:10">
      <c r="A147" s="212">
        <f t="shared" si="5"/>
        <v>32</v>
      </c>
      <c r="B147" s="213" t="s">
        <v>177</v>
      </c>
      <c r="C147" s="213" t="s">
        <v>1107</v>
      </c>
      <c r="D147" s="213">
        <v>110</v>
      </c>
      <c r="E147" s="213">
        <v>195.6</v>
      </c>
      <c r="F147" s="210" t="s">
        <v>95</v>
      </c>
      <c r="G147" s="210">
        <v>3.5</v>
      </c>
      <c r="H147" s="212">
        <v>1</v>
      </c>
      <c r="I147" s="212">
        <v>4.5</v>
      </c>
      <c r="J147" s="212" t="s">
        <v>246</v>
      </c>
    </row>
    <row r="148" spans="1:10">
      <c r="A148" s="212">
        <f t="shared" si="5"/>
        <v>33</v>
      </c>
      <c r="B148" s="213" t="s">
        <v>177</v>
      </c>
      <c r="C148" s="213" t="s">
        <v>1107</v>
      </c>
      <c r="D148" s="213">
        <v>110</v>
      </c>
      <c r="E148" s="213">
        <v>5</v>
      </c>
      <c r="F148" s="210" t="s">
        <v>95</v>
      </c>
      <c r="G148" s="210">
        <v>3.5</v>
      </c>
      <c r="H148" s="212">
        <v>1</v>
      </c>
      <c r="I148" s="212">
        <v>4.5</v>
      </c>
      <c r="J148" s="212" t="s">
        <v>246</v>
      </c>
    </row>
    <row r="149" spans="1:10">
      <c r="A149" s="212">
        <f t="shared" si="5"/>
        <v>34</v>
      </c>
      <c r="B149" s="213" t="s">
        <v>1471</v>
      </c>
      <c r="C149" s="213" t="s">
        <v>1289</v>
      </c>
      <c r="D149" s="213">
        <v>110</v>
      </c>
      <c r="E149" s="213">
        <v>140.9</v>
      </c>
      <c r="F149" s="210" t="s">
        <v>95</v>
      </c>
      <c r="G149" s="210">
        <v>3.5</v>
      </c>
      <c r="H149" s="212">
        <v>1</v>
      </c>
      <c r="I149" s="212">
        <v>4.5</v>
      </c>
      <c r="J149" s="212" t="s">
        <v>246</v>
      </c>
    </row>
    <row r="150" spans="1:10">
      <c r="A150" s="212">
        <f t="shared" si="5"/>
        <v>35</v>
      </c>
      <c r="B150" s="213" t="s">
        <v>166</v>
      </c>
      <c r="C150" s="213" t="s">
        <v>184</v>
      </c>
      <c r="D150" s="213">
        <v>110</v>
      </c>
      <c r="E150" s="213">
        <v>122.7</v>
      </c>
      <c r="F150" s="210" t="s">
        <v>95</v>
      </c>
      <c r="G150" s="210">
        <v>3.5</v>
      </c>
      <c r="H150" s="212">
        <v>1</v>
      </c>
      <c r="I150" s="212">
        <v>4.5</v>
      </c>
      <c r="J150" s="212" t="s">
        <v>246</v>
      </c>
    </row>
    <row r="151" spans="1:10">
      <c r="A151" s="212">
        <f t="shared" si="5"/>
        <v>36</v>
      </c>
      <c r="B151" s="213" t="s">
        <v>184</v>
      </c>
      <c r="C151" s="213" t="s">
        <v>176</v>
      </c>
      <c r="D151" s="213">
        <v>110</v>
      </c>
      <c r="E151" s="213">
        <v>105.3</v>
      </c>
      <c r="F151" s="210" t="s">
        <v>95</v>
      </c>
      <c r="G151" s="210">
        <v>3.5</v>
      </c>
      <c r="H151" s="212">
        <v>1</v>
      </c>
      <c r="I151" s="212">
        <v>4.5</v>
      </c>
      <c r="J151" s="212" t="s">
        <v>246</v>
      </c>
    </row>
    <row r="152" spans="1:10">
      <c r="A152" s="212">
        <f t="shared" si="5"/>
        <v>37</v>
      </c>
      <c r="B152" s="213" t="s">
        <v>240</v>
      </c>
      <c r="C152" s="213" t="s">
        <v>214</v>
      </c>
      <c r="D152" s="213">
        <v>110</v>
      </c>
      <c r="E152" s="213">
        <v>77.8</v>
      </c>
      <c r="F152" s="210" t="s">
        <v>95</v>
      </c>
      <c r="G152" s="210">
        <v>3.5</v>
      </c>
      <c r="H152" s="212">
        <v>1</v>
      </c>
      <c r="I152" s="212">
        <v>4.5</v>
      </c>
      <c r="J152" s="212" t="s">
        <v>246</v>
      </c>
    </row>
    <row r="153" spans="1:10">
      <c r="A153" s="212">
        <f t="shared" si="5"/>
        <v>38</v>
      </c>
      <c r="B153" s="213" t="s">
        <v>240</v>
      </c>
      <c r="C153" s="213" t="s">
        <v>213</v>
      </c>
      <c r="D153" s="213">
        <v>110</v>
      </c>
      <c r="E153" s="213">
        <v>74.8</v>
      </c>
      <c r="F153" s="210" t="s">
        <v>95</v>
      </c>
      <c r="G153" s="210">
        <v>3.5</v>
      </c>
      <c r="H153" s="212">
        <v>1</v>
      </c>
      <c r="I153" s="212">
        <v>4.5</v>
      </c>
      <c r="J153" s="212" t="s">
        <v>246</v>
      </c>
    </row>
    <row r="154" spans="1:10">
      <c r="A154" s="212">
        <f t="shared" si="5"/>
        <v>39</v>
      </c>
      <c r="B154" s="213" t="s">
        <v>1342</v>
      </c>
      <c r="C154" s="213" t="s">
        <v>1482</v>
      </c>
      <c r="D154" s="213">
        <v>110</v>
      </c>
      <c r="E154" s="213">
        <v>106.4</v>
      </c>
      <c r="F154" s="210" t="s">
        <v>95</v>
      </c>
      <c r="G154" s="210">
        <v>3.5</v>
      </c>
      <c r="H154" s="212">
        <v>1</v>
      </c>
      <c r="I154" s="212">
        <v>4.5</v>
      </c>
      <c r="J154" s="212" t="s">
        <v>246</v>
      </c>
    </row>
    <row r="155" spans="1:10">
      <c r="A155" s="212">
        <f t="shared" si="5"/>
        <v>40</v>
      </c>
      <c r="B155" s="213" t="s">
        <v>844</v>
      </c>
      <c r="C155" s="213" t="s">
        <v>1461</v>
      </c>
      <c r="D155" s="213">
        <v>90</v>
      </c>
      <c r="E155" s="213">
        <v>77.599999999999994</v>
      </c>
      <c r="F155" s="210" t="s">
        <v>95</v>
      </c>
      <c r="G155" s="210">
        <v>3.5</v>
      </c>
      <c r="H155" s="212">
        <v>1</v>
      </c>
      <c r="I155" s="212">
        <v>4.5</v>
      </c>
      <c r="J155" s="212" t="s">
        <v>246</v>
      </c>
    </row>
    <row r="156" spans="1:10">
      <c r="A156" s="212">
        <f t="shared" si="5"/>
        <v>41</v>
      </c>
      <c r="B156" s="213" t="s">
        <v>197</v>
      </c>
      <c r="C156" s="213" t="s">
        <v>463</v>
      </c>
      <c r="D156" s="213">
        <v>90</v>
      </c>
      <c r="E156" s="213">
        <v>101.3</v>
      </c>
      <c r="F156" s="210" t="s">
        <v>95</v>
      </c>
      <c r="G156" s="210">
        <v>3.5</v>
      </c>
      <c r="H156" s="212">
        <v>1</v>
      </c>
      <c r="I156" s="212">
        <v>4.5</v>
      </c>
      <c r="J156" s="212" t="s">
        <v>246</v>
      </c>
    </row>
    <row r="157" spans="1:10">
      <c r="A157" s="212">
        <f t="shared" si="5"/>
        <v>42</v>
      </c>
      <c r="B157" s="213" t="s">
        <v>213</v>
      </c>
      <c r="C157" s="213" t="s">
        <v>870</v>
      </c>
      <c r="D157" s="213">
        <v>90</v>
      </c>
      <c r="E157" s="213">
        <v>79.2</v>
      </c>
      <c r="F157" s="210" t="s">
        <v>95</v>
      </c>
      <c r="G157" s="210">
        <v>3.5</v>
      </c>
      <c r="H157" s="212">
        <v>1</v>
      </c>
      <c r="I157" s="212">
        <v>4.5</v>
      </c>
      <c r="J157" s="212" t="s">
        <v>246</v>
      </c>
    </row>
    <row r="158" spans="1:10">
      <c r="A158" s="212">
        <f t="shared" si="5"/>
        <v>43</v>
      </c>
      <c r="B158" s="213" t="s">
        <v>251</v>
      </c>
      <c r="C158" s="213" t="s">
        <v>1470</v>
      </c>
      <c r="D158" s="213">
        <v>63</v>
      </c>
      <c r="E158" s="213">
        <v>37.200000000000003</v>
      </c>
      <c r="F158" s="210" t="s">
        <v>95</v>
      </c>
      <c r="G158" s="210">
        <v>3.5</v>
      </c>
      <c r="H158" s="212">
        <v>1</v>
      </c>
      <c r="I158" s="212">
        <v>4.5</v>
      </c>
      <c r="J158" s="212" t="s">
        <v>246</v>
      </c>
    </row>
    <row r="159" spans="1:10">
      <c r="A159" s="212">
        <f t="shared" si="5"/>
        <v>44</v>
      </c>
      <c r="B159" s="213" t="s">
        <v>251</v>
      </c>
      <c r="C159" s="213" t="s">
        <v>1470</v>
      </c>
      <c r="D159" s="213">
        <v>63</v>
      </c>
      <c r="E159" s="213">
        <v>3</v>
      </c>
      <c r="F159" s="210" t="s">
        <v>95</v>
      </c>
      <c r="G159" s="210">
        <v>3.5</v>
      </c>
      <c r="H159" s="212">
        <v>1</v>
      </c>
      <c r="I159" s="212">
        <v>4.5</v>
      </c>
      <c r="J159" s="212" t="s">
        <v>246</v>
      </c>
    </row>
    <row r="160" spans="1:10">
      <c r="A160" s="212">
        <f t="shared" si="5"/>
        <v>45</v>
      </c>
      <c r="B160" s="213" t="s">
        <v>851</v>
      </c>
      <c r="C160" s="213" t="s">
        <v>475</v>
      </c>
      <c r="D160" s="213">
        <v>63</v>
      </c>
      <c r="E160" s="213">
        <v>73.099999999999994</v>
      </c>
      <c r="F160" s="210" t="s">
        <v>95</v>
      </c>
      <c r="G160" s="210">
        <v>3.5</v>
      </c>
      <c r="H160" s="212">
        <v>1</v>
      </c>
      <c r="I160" s="212">
        <v>4.5</v>
      </c>
      <c r="J160" s="212" t="s">
        <v>246</v>
      </c>
    </row>
    <row r="161" spans="1:10" ht="15.75">
      <c r="A161" s="208" t="s">
        <v>1055</v>
      </c>
      <c r="B161" s="208"/>
      <c r="C161" s="208"/>
      <c r="D161" s="208"/>
      <c r="E161" s="284" t="s">
        <v>1056</v>
      </c>
      <c r="F161" s="284"/>
      <c r="G161" s="284"/>
      <c r="H161" s="212"/>
      <c r="I161" s="212" t="s">
        <v>1057</v>
      </c>
      <c r="J161" s="212"/>
    </row>
    <row r="162" spans="1:10" ht="15.75">
      <c r="A162" s="283" t="s">
        <v>1058</v>
      </c>
      <c r="B162" s="283"/>
      <c r="C162" s="283"/>
      <c r="D162" s="283"/>
      <c r="E162" s="284" t="s">
        <v>1058</v>
      </c>
      <c r="F162" s="284"/>
      <c r="G162" s="284"/>
      <c r="H162" s="284"/>
      <c r="I162" s="284" t="s">
        <v>1058</v>
      </c>
      <c r="J162" s="284"/>
    </row>
    <row r="163" spans="1:10" ht="15.75">
      <c r="A163" s="283" t="s">
        <v>1059</v>
      </c>
      <c r="B163" s="283"/>
      <c r="C163" s="283"/>
      <c r="D163" s="283"/>
      <c r="E163" s="284" t="s">
        <v>1059</v>
      </c>
      <c r="F163" s="284"/>
      <c r="G163" s="284"/>
      <c r="H163" s="284"/>
      <c r="I163" s="284" t="s">
        <v>1059</v>
      </c>
      <c r="J163" s="284"/>
    </row>
    <row r="164" spans="1:10" ht="15.75">
      <c r="A164" s="283" t="s">
        <v>1060</v>
      </c>
      <c r="B164" s="283"/>
      <c r="C164" s="283"/>
      <c r="D164" s="283"/>
      <c r="E164" s="284" t="s">
        <v>1060</v>
      </c>
      <c r="F164" s="284"/>
      <c r="G164" s="284"/>
      <c r="H164" s="284"/>
      <c r="I164" s="284" t="s">
        <v>1060</v>
      </c>
      <c r="J164" s="284"/>
    </row>
  </sheetData>
  <mergeCells count="195">
    <mergeCell ref="R4:S4"/>
    <mergeCell ref="R5:S5"/>
    <mergeCell ref="R6:S6"/>
    <mergeCell ref="R7:S7"/>
    <mergeCell ref="R8:S8"/>
    <mergeCell ref="R9:S9"/>
    <mergeCell ref="R16:S16"/>
    <mergeCell ref="R17:S17"/>
    <mergeCell ref="R18:S18"/>
    <mergeCell ref="R19:S19"/>
    <mergeCell ref="R20:S20"/>
    <mergeCell ref="R21:S21"/>
    <mergeCell ref="R10:S10"/>
    <mergeCell ref="R11:S11"/>
    <mergeCell ref="R12:S12"/>
    <mergeCell ref="R13:S13"/>
    <mergeCell ref="R14:S14"/>
    <mergeCell ref="R15:S15"/>
    <mergeCell ref="R28:S28"/>
    <mergeCell ref="R29:S29"/>
    <mergeCell ref="R30:S30"/>
    <mergeCell ref="R31:S31"/>
    <mergeCell ref="R32:S32"/>
    <mergeCell ref="R33:S33"/>
    <mergeCell ref="R22:S22"/>
    <mergeCell ref="R23:S23"/>
    <mergeCell ref="R24:S24"/>
    <mergeCell ref="R25:S25"/>
    <mergeCell ref="R26:S26"/>
    <mergeCell ref="R27:S27"/>
    <mergeCell ref="R40:S40"/>
    <mergeCell ref="R41:S41"/>
    <mergeCell ref="R42:S42"/>
    <mergeCell ref="R43:S43"/>
    <mergeCell ref="R44:S44"/>
    <mergeCell ref="R45:S45"/>
    <mergeCell ref="R34:S34"/>
    <mergeCell ref="R35:S35"/>
    <mergeCell ref="R36:S36"/>
    <mergeCell ref="R37:S37"/>
    <mergeCell ref="R38:S38"/>
    <mergeCell ref="R39:S39"/>
    <mergeCell ref="R58:S58"/>
    <mergeCell ref="R59:S59"/>
    <mergeCell ref="R60:S60"/>
    <mergeCell ref="R61:S61"/>
    <mergeCell ref="R62:S62"/>
    <mergeCell ref="R63:S63"/>
    <mergeCell ref="R46:S46"/>
    <mergeCell ref="R47:S47"/>
    <mergeCell ref="R48:S48"/>
    <mergeCell ref="R49:S49"/>
    <mergeCell ref="R56:S56"/>
    <mergeCell ref="R57:S57"/>
    <mergeCell ref="R70:S70"/>
    <mergeCell ref="R71:S71"/>
    <mergeCell ref="R72:S72"/>
    <mergeCell ref="R73:S73"/>
    <mergeCell ref="R74:S74"/>
    <mergeCell ref="R75:S75"/>
    <mergeCell ref="R64:S64"/>
    <mergeCell ref="R65:S65"/>
    <mergeCell ref="R66:S66"/>
    <mergeCell ref="R67:S67"/>
    <mergeCell ref="R68:S68"/>
    <mergeCell ref="R69:S69"/>
    <mergeCell ref="R82:S82"/>
    <mergeCell ref="R83:S83"/>
    <mergeCell ref="R84:S84"/>
    <mergeCell ref="R85:S85"/>
    <mergeCell ref="R86:S86"/>
    <mergeCell ref="R87:S87"/>
    <mergeCell ref="R76:S76"/>
    <mergeCell ref="R77:S77"/>
    <mergeCell ref="R78:S78"/>
    <mergeCell ref="R79:S79"/>
    <mergeCell ref="R80:S80"/>
    <mergeCell ref="R81:S81"/>
    <mergeCell ref="R94:S94"/>
    <mergeCell ref="R95:S95"/>
    <mergeCell ref="R96:S96"/>
    <mergeCell ref="R97:S97"/>
    <mergeCell ref="R98:S98"/>
    <mergeCell ref="R99:S99"/>
    <mergeCell ref="R88:S88"/>
    <mergeCell ref="R89:S89"/>
    <mergeCell ref="R90:S90"/>
    <mergeCell ref="R91:S91"/>
    <mergeCell ref="R92:S92"/>
    <mergeCell ref="R93:S93"/>
    <mergeCell ref="R106:S106"/>
    <mergeCell ref="R107:S107"/>
    <mergeCell ref="R108:S108"/>
    <mergeCell ref="R109:S109"/>
    <mergeCell ref="R110:S110"/>
    <mergeCell ref="R111:S111"/>
    <mergeCell ref="R100:S100"/>
    <mergeCell ref="R101:S101"/>
    <mergeCell ref="R102:S102"/>
    <mergeCell ref="R103:S103"/>
    <mergeCell ref="R104:S104"/>
    <mergeCell ref="R105:S105"/>
    <mergeCell ref="R120:S120"/>
    <mergeCell ref="R121:S121"/>
    <mergeCell ref="R122:S122"/>
    <mergeCell ref="R123:S123"/>
    <mergeCell ref="R112:S112"/>
    <mergeCell ref="R113:S113"/>
    <mergeCell ref="R114:S114"/>
    <mergeCell ref="R115:S115"/>
    <mergeCell ref="R116:S116"/>
    <mergeCell ref="R117:S117"/>
    <mergeCell ref="R136:S136"/>
    <mergeCell ref="R137:S137"/>
    <mergeCell ref="R138:S138"/>
    <mergeCell ref="A2:B2"/>
    <mergeCell ref="C2:J2"/>
    <mergeCell ref="A3:B3"/>
    <mergeCell ref="C3:J3"/>
    <mergeCell ref="A4:B4"/>
    <mergeCell ref="C4:J4"/>
    <mergeCell ref="A5:B5"/>
    <mergeCell ref="R130:S130"/>
    <mergeCell ref="R131:S131"/>
    <mergeCell ref="R132:S132"/>
    <mergeCell ref="R133:S133"/>
    <mergeCell ref="R134:S134"/>
    <mergeCell ref="R135:S135"/>
    <mergeCell ref="R124:S124"/>
    <mergeCell ref="R125:S125"/>
    <mergeCell ref="R126:S126"/>
    <mergeCell ref="R127:S127"/>
    <mergeCell ref="R128:S128"/>
    <mergeCell ref="R129:S129"/>
    <mergeCell ref="R118:S118"/>
    <mergeCell ref="R119:S119"/>
    <mergeCell ref="A57:D57"/>
    <mergeCell ref="E57:H57"/>
    <mergeCell ref="I57:J57"/>
    <mergeCell ref="A58:D58"/>
    <mergeCell ref="E58:H58"/>
    <mergeCell ref="I58:J58"/>
    <mergeCell ref="C5:J5"/>
    <mergeCell ref="A6:B6"/>
    <mergeCell ref="C6:J6"/>
    <mergeCell ref="A7:B7"/>
    <mergeCell ref="C7:H7"/>
    <mergeCell ref="E56:G56"/>
    <mergeCell ref="A64:B64"/>
    <mergeCell ref="C64:J64"/>
    <mergeCell ref="A65:B65"/>
    <mergeCell ref="C65:J65"/>
    <mergeCell ref="A66:B66"/>
    <mergeCell ref="C66:J66"/>
    <mergeCell ref="A59:D59"/>
    <mergeCell ref="E59:H59"/>
    <mergeCell ref="I59:J59"/>
    <mergeCell ref="A62:B62"/>
    <mergeCell ref="C62:J62"/>
    <mergeCell ref="A63:B63"/>
    <mergeCell ref="C63:J63"/>
    <mergeCell ref="A106:D106"/>
    <mergeCell ref="E106:H106"/>
    <mergeCell ref="I106:J106"/>
    <mergeCell ref="A107:D107"/>
    <mergeCell ref="E107:H107"/>
    <mergeCell ref="I107:J107"/>
    <mergeCell ref="A67:B67"/>
    <mergeCell ref="C67:H67"/>
    <mergeCell ref="E104:G104"/>
    <mergeCell ref="A105:D105"/>
    <mergeCell ref="E105:H105"/>
    <mergeCell ref="I105:J105"/>
    <mergeCell ref="A112:B112"/>
    <mergeCell ref="C112:J112"/>
    <mergeCell ref="A113:B113"/>
    <mergeCell ref="C113:J113"/>
    <mergeCell ref="A114:B114"/>
    <mergeCell ref="C114:H114"/>
    <mergeCell ref="A109:B109"/>
    <mergeCell ref="C109:J109"/>
    <mergeCell ref="A110:B110"/>
    <mergeCell ref="C110:J110"/>
    <mergeCell ref="A111:B111"/>
    <mergeCell ref="C111:J111"/>
    <mergeCell ref="A164:D164"/>
    <mergeCell ref="E164:H164"/>
    <mergeCell ref="I164:J164"/>
    <mergeCell ref="E161:G161"/>
    <mergeCell ref="A162:D162"/>
    <mergeCell ref="E162:H162"/>
    <mergeCell ref="I162:J162"/>
    <mergeCell ref="A163:D163"/>
    <mergeCell ref="E163:H163"/>
    <mergeCell ref="I163:J16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4"/>
  <sheetViews>
    <sheetView topLeftCell="A52" workbookViewId="0">
      <selection activeCell="F59" sqref="F59:J59"/>
    </sheetView>
  </sheetViews>
  <sheetFormatPr defaultRowHeight="15"/>
  <cols>
    <col min="2" max="2" width="14.42578125" customWidth="1"/>
    <col min="3" max="3" width="16.7109375" customWidth="1"/>
    <col min="4" max="4" width="14.7109375" customWidth="1"/>
    <col min="5" max="5" width="15.7109375" customWidth="1"/>
    <col min="6" max="6" width="22.5703125" customWidth="1"/>
    <col min="7" max="7" width="18.5703125" customWidth="1"/>
    <col min="8" max="8" width="15.28515625" customWidth="1"/>
    <col min="9" max="9" width="13.5703125" customWidth="1"/>
    <col min="10" max="10" width="32.42578125" customWidth="1"/>
  </cols>
  <sheetData>
    <row r="2" spans="1:10" ht="18.75">
      <c r="A2" s="285" t="s">
        <v>1032</v>
      </c>
      <c r="B2" s="285"/>
      <c r="C2" s="285" t="s">
        <v>1033</v>
      </c>
      <c r="D2" s="285"/>
      <c r="E2" s="285"/>
      <c r="F2" s="285"/>
      <c r="G2" s="285"/>
      <c r="H2" s="285"/>
      <c r="I2" s="285"/>
      <c r="J2" s="285"/>
    </row>
    <row r="3" spans="1:10" ht="18.75">
      <c r="A3" s="285" t="s">
        <v>1034</v>
      </c>
      <c r="B3" s="285"/>
      <c r="C3" s="285" t="s">
        <v>1035</v>
      </c>
      <c r="D3" s="285"/>
      <c r="E3" s="285"/>
      <c r="F3" s="285"/>
      <c r="G3" s="285"/>
      <c r="H3" s="285"/>
      <c r="I3" s="285"/>
      <c r="J3" s="285"/>
    </row>
    <row r="4" spans="1:10" ht="18.75">
      <c r="A4" s="285" t="s">
        <v>1036</v>
      </c>
      <c r="B4" s="285"/>
      <c r="C4" s="285" t="s">
        <v>1037</v>
      </c>
      <c r="D4" s="285"/>
      <c r="E4" s="285"/>
      <c r="F4" s="285"/>
      <c r="G4" s="285"/>
      <c r="H4" s="285"/>
      <c r="I4" s="285"/>
      <c r="J4" s="285"/>
    </row>
    <row r="5" spans="1:10" ht="18.75">
      <c r="A5" s="285" t="s">
        <v>1038</v>
      </c>
      <c r="B5" s="285"/>
      <c r="C5" s="285" t="s">
        <v>1039</v>
      </c>
      <c r="D5" s="285"/>
      <c r="E5" s="285"/>
      <c r="F5" s="285"/>
      <c r="G5" s="285"/>
      <c r="H5" s="285"/>
      <c r="I5" s="285"/>
      <c r="J5" s="285"/>
    </row>
    <row r="6" spans="1:10" ht="18.75">
      <c r="A6" s="285" t="s">
        <v>1040</v>
      </c>
      <c r="B6" s="285"/>
      <c r="C6" s="285" t="s">
        <v>1041</v>
      </c>
      <c r="D6" s="285"/>
      <c r="E6" s="285"/>
      <c r="F6" s="285"/>
      <c r="G6" s="285"/>
      <c r="H6" s="285"/>
      <c r="I6" s="285"/>
      <c r="J6" s="285"/>
    </row>
    <row r="7" spans="1:10" ht="18.75">
      <c r="A7" s="285" t="s">
        <v>1042</v>
      </c>
      <c r="B7" s="285"/>
      <c r="C7" s="285" t="s">
        <v>1508</v>
      </c>
      <c r="D7" s="285"/>
      <c r="E7" s="285"/>
      <c r="F7" s="285"/>
      <c r="G7" s="285"/>
      <c r="H7" s="285"/>
      <c r="I7" s="224" t="s">
        <v>1108</v>
      </c>
      <c r="J7" s="224"/>
    </row>
    <row r="8" spans="1:10" ht="45">
      <c r="A8" s="220" t="s">
        <v>1044</v>
      </c>
      <c r="B8" s="220" t="s">
        <v>69</v>
      </c>
      <c r="C8" s="220" t="s">
        <v>70</v>
      </c>
      <c r="D8" s="220" t="s">
        <v>1045</v>
      </c>
      <c r="E8" s="220" t="s">
        <v>1046</v>
      </c>
      <c r="F8" s="220" t="s">
        <v>1047</v>
      </c>
      <c r="G8" s="220" t="s">
        <v>1048</v>
      </c>
      <c r="H8" s="132" t="s">
        <v>1049</v>
      </c>
      <c r="I8" s="133" t="s">
        <v>56</v>
      </c>
      <c r="J8" s="220" t="s">
        <v>1050</v>
      </c>
    </row>
    <row r="9" spans="1:10">
      <c r="A9" s="222">
        <v>1</v>
      </c>
      <c r="B9" s="226">
        <v>137</v>
      </c>
      <c r="C9" s="226">
        <v>138</v>
      </c>
      <c r="D9" s="226">
        <v>63</v>
      </c>
      <c r="E9" s="226">
        <v>92.2</v>
      </c>
      <c r="F9" s="226" t="s">
        <v>95</v>
      </c>
      <c r="G9" s="226">
        <v>3.3</v>
      </c>
      <c r="H9" s="226">
        <v>1</v>
      </c>
      <c r="I9" s="226">
        <v>4.3</v>
      </c>
      <c r="J9" s="226" t="s">
        <v>1053</v>
      </c>
    </row>
    <row r="10" spans="1:10">
      <c r="A10" s="226">
        <f>1+A9</f>
        <v>2</v>
      </c>
      <c r="B10" s="226">
        <v>137</v>
      </c>
      <c r="C10" s="226">
        <v>128</v>
      </c>
      <c r="D10" s="226">
        <v>75</v>
      </c>
      <c r="E10" s="226">
        <v>142.80000000000001</v>
      </c>
      <c r="F10" s="226" t="s">
        <v>95</v>
      </c>
      <c r="G10" s="226">
        <v>3.3</v>
      </c>
      <c r="H10" s="226">
        <v>1</v>
      </c>
      <c r="I10" s="226">
        <v>4.3</v>
      </c>
      <c r="J10" s="226" t="s">
        <v>1053</v>
      </c>
    </row>
    <row r="11" spans="1:10">
      <c r="A11" s="226">
        <f t="shared" ref="A11:A46" si="0">1+A10</f>
        <v>3</v>
      </c>
      <c r="B11" s="226">
        <v>137</v>
      </c>
      <c r="C11" s="226">
        <v>128</v>
      </c>
      <c r="D11" s="226">
        <v>75</v>
      </c>
      <c r="E11" s="226">
        <v>11.7</v>
      </c>
      <c r="F11" s="226" t="s">
        <v>95</v>
      </c>
      <c r="G11" s="226">
        <v>3.3</v>
      </c>
      <c r="H11" s="226">
        <v>1</v>
      </c>
      <c r="I11" s="226">
        <v>4.3</v>
      </c>
      <c r="J11" s="226" t="s">
        <v>1053</v>
      </c>
    </row>
    <row r="12" spans="1:10">
      <c r="A12" s="226">
        <f t="shared" si="0"/>
        <v>4</v>
      </c>
      <c r="B12" s="226">
        <v>128</v>
      </c>
      <c r="C12" s="226">
        <v>135</v>
      </c>
      <c r="D12" s="226">
        <v>63</v>
      </c>
      <c r="E12" s="226">
        <v>121.9</v>
      </c>
      <c r="F12" s="226" t="s">
        <v>95</v>
      </c>
      <c r="G12" s="226">
        <v>3.3</v>
      </c>
      <c r="H12" s="226">
        <v>1</v>
      </c>
      <c r="I12" s="226">
        <v>4.3</v>
      </c>
      <c r="J12" s="226" t="s">
        <v>1053</v>
      </c>
    </row>
    <row r="13" spans="1:10">
      <c r="A13" s="226">
        <f t="shared" si="0"/>
        <v>5</v>
      </c>
      <c r="B13" s="226">
        <v>128</v>
      </c>
      <c r="C13" s="226">
        <v>135</v>
      </c>
      <c r="D13" s="226">
        <v>63</v>
      </c>
      <c r="E13" s="226">
        <v>37</v>
      </c>
      <c r="F13" s="226" t="s">
        <v>95</v>
      </c>
      <c r="G13" s="226">
        <v>3.3</v>
      </c>
      <c r="H13" s="226">
        <v>1</v>
      </c>
      <c r="I13" s="226">
        <v>4.3</v>
      </c>
      <c r="J13" s="226" t="s">
        <v>1053</v>
      </c>
    </row>
    <row r="14" spans="1:10">
      <c r="A14" s="226">
        <f t="shared" si="0"/>
        <v>6</v>
      </c>
      <c r="B14" s="226" t="s">
        <v>1488</v>
      </c>
      <c r="C14" s="226" t="s">
        <v>1489</v>
      </c>
      <c r="D14" s="226">
        <v>63</v>
      </c>
      <c r="E14" s="226">
        <v>55.4</v>
      </c>
      <c r="F14" s="226" t="s">
        <v>95</v>
      </c>
      <c r="G14" s="226">
        <v>3.3</v>
      </c>
      <c r="H14" s="226">
        <v>1</v>
      </c>
      <c r="I14" s="226">
        <v>4.3</v>
      </c>
      <c r="J14" s="226" t="s">
        <v>1053</v>
      </c>
    </row>
    <row r="15" spans="1:10">
      <c r="A15" s="226">
        <f t="shared" si="0"/>
        <v>7</v>
      </c>
      <c r="B15" s="226" t="s">
        <v>1488</v>
      </c>
      <c r="C15" s="226" t="s">
        <v>1489</v>
      </c>
      <c r="D15" s="226">
        <v>63</v>
      </c>
      <c r="E15" s="226">
        <v>6</v>
      </c>
      <c r="F15" s="226" t="s">
        <v>95</v>
      </c>
      <c r="G15" s="226">
        <v>3.3</v>
      </c>
      <c r="H15" s="226">
        <v>1</v>
      </c>
      <c r="I15" s="226">
        <v>4.3</v>
      </c>
      <c r="J15" s="226" t="s">
        <v>1053</v>
      </c>
    </row>
    <row r="16" spans="1:10">
      <c r="A16" s="226">
        <f t="shared" si="0"/>
        <v>8</v>
      </c>
      <c r="B16" s="226">
        <v>136</v>
      </c>
      <c r="C16" s="226">
        <v>135</v>
      </c>
      <c r="D16" s="226">
        <v>63</v>
      </c>
      <c r="E16" s="226">
        <v>134</v>
      </c>
      <c r="F16" s="226" t="s">
        <v>95</v>
      </c>
      <c r="G16" s="226">
        <v>3.3</v>
      </c>
      <c r="H16" s="226">
        <v>1</v>
      </c>
      <c r="I16" s="226">
        <v>4.3</v>
      </c>
      <c r="J16" s="226" t="s">
        <v>1053</v>
      </c>
    </row>
    <row r="17" spans="1:10">
      <c r="A17" s="226">
        <f t="shared" si="0"/>
        <v>9</v>
      </c>
      <c r="B17" s="226">
        <v>135</v>
      </c>
      <c r="C17" s="226">
        <v>130</v>
      </c>
      <c r="D17" s="226">
        <v>63</v>
      </c>
      <c r="E17" s="226">
        <v>40.1</v>
      </c>
      <c r="F17" s="226" t="s">
        <v>95</v>
      </c>
      <c r="G17" s="226">
        <v>3.3</v>
      </c>
      <c r="H17" s="226">
        <v>1</v>
      </c>
      <c r="I17" s="226">
        <v>4.3</v>
      </c>
      <c r="J17" s="226" t="s">
        <v>1053</v>
      </c>
    </row>
    <row r="18" spans="1:10">
      <c r="A18" s="226">
        <f t="shared" si="0"/>
        <v>10</v>
      </c>
      <c r="B18" s="226">
        <v>130</v>
      </c>
      <c r="C18" s="226">
        <v>132</v>
      </c>
      <c r="D18" s="226">
        <v>63</v>
      </c>
      <c r="E18" s="226">
        <v>84.5</v>
      </c>
      <c r="F18" s="226" t="s">
        <v>95</v>
      </c>
      <c r="G18" s="226">
        <v>3.3</v>
      </c>
      <c r="H18" s="226">
        <v>1</v>
      </c>
      <c r="I18" s="226">
        <v>4.3</v>
      </c>
      <c r="J18" s="226" t="s">
        <v>1053</v>
      </c>
    </row>
    <row r="19" spans="1:10">
      <c r="A19" s="226">
        <f t="shared" si="0"/>
        <v>11</v>
      </c>
      <c r="B19" s="226" t="s">
        <v>1490</v>
      </c>
      <c r="C19" s="226" t="s">
        <v>1491</v>
      </c>
      <c r="D19" s="226">
        <v>63</v>
      </c>
      <c r="E19" s="226">
        <v>61.4</v>
      </c>
      <c r="F19" s="226" t="s">
        <v>95</v>
      </c>
      <c r="G19" s="226">
        <v>3.3</v>
      </c>
      <c r="H19" s="226">
        <v>1</v>
      </c>
      <c r="I19" s="226">
        <v>4.3</v>
      </c>
      <c r="J19" s="226" t="s">
        <v>1053</v>
      </c>
    </row>
    <row r="20" spans="1:10">
      <c r="A20" s="226">
        <f t="shared" si="0"/>
        <v>12</v>
      </c>
      <c r="B20" s="226">
        <v>130</v>
      </c>
      <c r="C20" s="226">
        <v>126</v>
      </c>
      <c r="D20" s="226">
        <v>63</v>
      </c>
      <c r="E20" s="226">
        <v>50.2</v>
      </c>
      <c r="F20" s="226" t="s">
        <v>95</v>
      </c>
      <c r="G20" s="226">
        <v>3.3</v>
      </c>
      <c r="H20" s="226">
        <v>1</v>
      </c>
      <c r="I20" s="226">
        <v>4.3</v>
      </c>
      <c r="J20" s="226" t="s">
        <v>1053</v>
      </c>
    </row>
    <row r="21" spans="1:10">
      <c r="A21" s="226">
        <f t="shared" si="0"/>
        <v>13</v>
      </c>
      <c r="B21" s="226">
        <v>130</v>
      </c>
      <c r="C21" s="226">
        <v>126</v>
      </c>
      <c r="D21" s="226">
        <v>63</v>
      </c>
      <c r="E21" s="226">
        <v>28.1</v>
      </c>
      <c r="F21" s="226" t="s">
        <v>95</v>
      </c>
      <c r="G21" s="226">
        <v>3.3</v>
      </c>
      <c r="H21" s="226">
        <v>1</v>
      </c>
      <c r="I21" s="226">
        <v>4.3</v>
      </c>
      <c r="J21" s="226" t="s">
        <v>1053</v>
      </c>
    </row>
    <row r="22" spans="1:10">
      <c r="A22" s="226">
        <f t="shared" si="0"/>
        <v>14</v>
      </c>
      <c r="B22" s="226">
        <v>130</v>
      </c>
      <c r="C22" s="226">
        <v>126</v>
      </c>
      <c r="D22" s="226">
        <v>63</v>
      </c>
      <c r="E22" s="226">
        <v>148.1</v>
      </c>
      <c r="F22" s="226" t="s">
        <v>95</v>
      </c>
      <c r="G22" s="226">
        <v>3.3</v>
      </c>
      <c r="H22" s="226">
        <v>1</v>
      </c>
      <c r="I22" s="226">
        <v>4.3</v>
      </c>
      <c r="J22" s="226" t="s">
        <v>1053</v>
      </c>
    </row>
    <row r="23" spans="1:10">
      <c r="A23" s="226">
        <f t="shared" si="0"/>
        <v>15</v>
      </c>
      <c r="B23" s="226">
        <v>128</v>
      </c>
      <c r="C23" s="226">
        <v>126</v>
      </c>
      <c r="D23" s="226">
        <v>75</v>
      </c>
      <c r="E23" s="226">
        <v>20</v>
      </c>
      <c r="F23" s="226" t="s">
        <v>95</v>
      </c>
      <c r="G23" s="226">
        <v>3.3</v>
      </c>
      <c r="H23" s="226">
        <v>1</v>
      </c>
      <c r="I23" s="226">
        <v>4.3</v>
      </c>
      <c r="J23" s="226" t="s">
        <v>1053</v>
      </c>
    </row>
    <row r="24" spans="1:10">
      <c r="A24" s="226">
        <f t="shared" si="0"/>
        <v>16</v>
      </c>
      <c r="B24" s="226">
        <v>128</v>
      </c>
      <c r="C24" s="226">
        <v>126</v>
      </c>
      <c r="D24" s="226">
        <v>75</v>
      </c>
      <c r="E24" s="226">
        <v>19.7</v>
      </c>
      <c r="F24" s="226" t="s">
        <v>95</v>
      </c>
      <c r="G24" s="226">
        <v>3.3</v>
      </c>
      <c r="H24" s="226">
        <v>1</v>
      </c>
      <c r="I24" s="226">
        <v>4.3</v>
      </c>
      <c r="J24" s="226" t="s">
        <v>1053</v>
      </c>
    </row>
    <row r="25" spans="1:10">
      <c r="A25" s="226">
        <f t="shared" si="0"/>
        <v>17</v>
      </c>
      <c r="B25" s="226">
        <v>128</v>
      </c>
      <c r="C25" s="226">
        <v>126</v>
      </c>
      <c r="D25" s="226">
        <v>75</v>
      </c>
      <c r="E25" s="226">
        <v>88.4</v>
      </c>
      <c r="F25" s="226" t="s">
        <v>95</v>
      </c>
      <c r="G25" s="226">
        <v>3.3</v>
      </c>
      <c r="H25" s="226">
        <v>1</v>
      </c>
      <c r="I25" s="226">
        <v>4.3</v>
      </c>
      <c r="J25" s="226" t="s">
        <v>1053</v>
      </c>
    </row>
    <row r="26" spans="1:10">
      <c r="A26" s="226">
        <f t="shared" si="0"/>
        <v>18</v>
      </c>
      <c r="B26" s="226">
        <v>126</v>
      </c>
      <c r="C26" s="226">
        <v>56</v>
      </c>
      <c r="D26" s="226">
        <v>75</v>
      </c>
      <c r="E26" s="226">
        <v>2.1</v>
      </c>
      <c r="F26" s="226" t="s">
        <v>95</v>
      </c>
      <c r="G26" s="226">
        <v>3.3</v>
      </c>
      <c r="H26" s="226">
        <v>1</v>
      </c>
      <c r="I26" s="226">
        <v>4.3</v>
      </c>
      <c r="J26" s="226" t="s">
        <v>1053</v>
      </c>
    </row>
    <row r="27" spans="1:10">
      <c r="A27" s="226">
        <f t="shared" si="0"/>
        <v>19</v>
      </c>
      <c r="B27" s="226">
        <v>126</v>
      </c>
      <c r="C27" s="226">
        <v>56</v>
      </c>
      <c r="D27" s="226">
        <v>75</v>
      </c>
      <c r="E27" s="226">
        <v>128.5</v>
      </c>
      <c r="F27" s="226" t="s">
        <v>95</v>
      </c>
      <c r="G27" s="226">
        <v>3.3</v>
      </c>
      <c r="H27" s="226">
        <v>1</v>
      </c>
      <c r="I27" s="226">
        <v>4.3</v>
      </c>
      <c r="J27" s="226" t="s">
        <v>1053</v>
      </c>
    </row>
    <row r="28" spans="1:10">
      <c r="A28" s="226">
        <f t="shared" si="0"/>
        <v>20</v>
      </c>
      <c r="B28" s="226">
        <v>126</v>
      </c>
      <c r="C28" s="226">
        <v>56</v>
      </c>
      <c r="D28" s="226">
        <v>75</v>
      </c>
      <c r="E28" s="226">
        <v>7</v>
      </c>
      <c r="F28" s="226" t="s">
        <v>95</v>
      </c>
      <c r="G28" s="226">
        <v>3.3</v>
      </c>
      <c r="H28" s="226">
        <v>1</v>
      </c>
      <c r="I28" s="226">
        <v>4.3</v>
      </c>
      <c r="J28" s="226" t="s">
        <v>1053</v>
      </c>
    </row>
    <row r="29" spans="1:10">
      <c r="A29" s="226">
        <f t="shared" si="0"/>
        <v>21</v>
      </c>
      <c r="B29" s="226">
        <v>56</v>
      </c>
      <c r="C29" s="226">
        <v>38</v>
      </c>
      <c r="D29" s="226">
        <v>160</v>
      </c>
      <c r="E29" s="226">
        <v>298.2</v>
      </c>
      <c r="F29" s="226" t="s">
        <v>95</v>
      </c>
      <c r="G29" s="226">
        <v>3.3</v>
      </c>
      <c r="H29" s="226">
        <v>1</v>
      </c>
      <c r="I29" s="226">
        <v>4.3</v>
      </c>
      <c r="J29" s="226" t="s">
        <v>1053</v>
      </c>
    </row>
    <row r="30" spans="1:10">
      <c r="A30" s="226">
        <f t="shared" si="0"/>
        <v>22</v>
      </c>
      <c r="B30" s="226">
        <v>56</v>
      </c>
      <c r="C30" s="226">
        <v>122</v>
      </c>
      <c r="D30" s="226">
        <v>160</v>
      </c>
      <c r="E30" s="226">
        <v>91.1</v>
      </c>
      <c r="F30" s="226" t="s">
        <v>95</v>
      </c>
      <c r="G30" s="226">
        <v>3.3</v>
      </c>
      <c r="H30" s="226">
        <v>1</v>
      </c>
      <c r="I30" s="226">
        <v>4.3</v>
      </c>
      <c r="J30" s="226" t="s">
        <v>1053</v>
      </c>
    </row>
    <row r="31" spans="1:10">
      <c r="A31" s="226">
        <f t="shared" si="0"/>
        <v>23</v>
      </c>
      <c r="B31" s="226">
        <v>56</v>
      </c>
      <c r="C31" s="226">
        <v>122</v>
      </c>
      <c r="D31" s="226">
        <v>160</v>
      </c>
      <c r="E31" s="226">
        <v>56.9</v>
      </c>
      <c r="F31" s="226" t="s">
        <v>95</v>
      </c>
      <c r="G31" s="226">
        <v>3.3</v>
      </c>
      <c r="H31" s="226">
        <v>1</v>
      </c>
      <c r="I31" s="226">
        <v>4.3</v>
      </c>
      <c r="J31" s="226" t="s">
        <v>1053</v>
      </c>
    </row>
    <row r="32" spans="1:10">
      <c r="A32" s="226">
        <f t="shared" si="0"/>
        <v>24</v>
      </c>
      <c r="B32" s="226">
        <v>56</v>
      </c>
      <c r="C32" s="226">
        <v>122</v>
      </c>
      <c r="D32" s="226">
        <v>160</v>
      </c>
      <c r="E32" s="226">
        <v>76.400000000000006</v>
      </c>
      <c r="F32" s="226" t="s">
        <v>95</v>
      </c>
      <c r="G32" s="226">
        <v>3.3</v>
      </c>
      <c r="H32" s="226">
        <v>1</v>
      </c>
      <c r="I32" s="226">
        <v>4.3</v>
      </c>
      <c r="J32" s="226" t="s">
        <v>1053</v>
      </c>
    </row>
    <row r="33" spans="1:10">
      <c r="A33" s="226">
        <f t="shared" si="0"/>
        <v>25</v>
      </c>
      <c r="B33" s="226">
        <v>56</v>
      </c>
      <c r="C33" s="226">
        <v>122</v>
      </c>
      <c r="D33" s="226">
        <v>160</v>
      </c>
      <c r="E33" s="226">
        <v>4.2</v>
      </c>
      <c r="F33" s="226" t="s">
        <v>95</v>
      </c>
      <c r="G33" s="226">
        <v>3.3</v>
      </c>
      <c r="H33" s="226">
        <v>1</v>
      </c>
      <c r="I33" s="226">
        <v>4.3</v>
      </c>
      <c r="J33" s="226" t="s">
        <v>1053</v>
      </c>
    </row>
    <row r="34" spans="1:10">
      <c r="A34" s="226">
        <f t="shared" si="0"/>
        <v>26</v>
      </c>
      <c r="B34" s="226">
        <v>122</v>
      </c>
      <c r="C34" s="226">
        <v>124</v>
      </c>
      <c r="D34" s="226">
        <v>160</v>
      </c>
      <c r="E34" s="226">
        <v>6</v>
      </c>
      <c r="F34" s="226" t="s">
        <v>95</v>
      </c>
      <c r="G34" s="226">
        <v>3.3</v>
      </c>
      <c r="H34" s="226">
        <v>1</v>
      </c>
      <c r="I34" s="226">
        <v>4.3</v>
      </c>
      <c r="J34" s="226" t="s">
        <v>1053</v>
      </c>
    </row>
    <row r="35" spans="1:10">
      <c r="A35" s="226">
        <f t="shared" si="0"/>
        <v>27</v>
      </c>
      <c r="B35" s="226">
        <v>122</v>
      </c>
      <c r="C35" s="226">
        <v>124</v>
      </c>
      <c r="D35" s="226">
        <v>160</v>
      </c>
      <c r="E35" s="226">
        <v>170</v>
      </c>
      <c r="F35" s="226" t="s">
        <v>95</v>
      </c>
      <c r="G35" s="226">
        <v>3.3</v>
      </c>
      <c r="H35" s="226">
        <v>1</v>
      </c>
      <c r="I35" s="226">
        <v>4.3</v>
      </c>
      <c r="J35" s="226" t="s">
        <v>1053</v>
      </c>
    </row>
    <row r="36" spans="1:10">
      <c r="A36" s="226">
        <f t="shared" si="0"/>
        <v>28</v>
      </c>
      <c r="B36" s="226">
        <v>124</v>
      </c>
      <c r="C36" s="226">
        <v>125</v>
      </c>
      <c r="D36" s="226">
        <v>63</v>
      </c>
      <c r="E36" s="226">
        <v>92.6</v>
      </c>
      <c r="F36" s="226" t="s">
        <v>95</v>
      </c>
      <c r="G36" s="226">
        <v>3.3</v>
      </c>
      <c r="H36" s="226">
        <v>1</v>
      </c>
      <c r="I36" s="226">
        <v>4.3</v>
      </c>
      <c r="J36" s="226" t="s">
        <v>1053</v>
      </c>
    </row>
    <row r="37" spans="1:10">
      <c r="A37" s="226">
        <f t="shared" si="0"/>
        <v>29</v>
      </c>
      <c r="B37" s="226">
        <v>124</v>
      </c>
      <c r="C37" s="226" t="s">
        <v>1492</v>
      </c>
      <c r="D37" s="226">
        <v>160</v>
      </c>
      <c r="E37" s="226">
        <v>14.9</v>
      </c>
      <c r="F37" s="226" t="s">
        <v>95</v>
      </c>
      <c r="G37" s="226">
        <v>3.3</v>
      </c>
      <c r="H37" s="226">
        <v>1</v>
      </c>
      <c r="I37" s="226">
        <v>4.3</v>
      </c>
      <c r="J37" s="226" t="s">
        <v>1053</v>
      </c>
    </row>
    <row r="38" spans="1:10">
      <c r="A38" s="226">
        <f t="shared" si="0"/>
        <v>30</v>
      </c>
      <c r="B38" s="226" t="s">
        <v>1492</v>
      </c>
      <c r="C38" s="226">
        <v>143</v>
      </c>
      <c r="D38" s="226">
        <v>160</v>
      </c>
      <c r="E38" s="226">
        <v>174.3</v>
      </c>
      <c r="F38" s="226" t="s">
        <v>95</v>
      </c>
      <c r="G38" s="226">
        <v>3.3</v>
      </c>
      <c r="H38" s="226">
        <v>1</v>
      </c>
      <c r="I38" s="226">
        <v>4.3</v>
      </c>
      <c r="J38" s="226" t="s">
        <v>1053</v>
      </c>
    </row>
    <row r="39" spans="1:10">
      <c r="A39" s="226">
        <f t="shared" si="0"/>
        <v>31</v>
      </c>
      <c r="B39" s="226" t="s">
        <v>1492</v>
      </c>
      <c r="C39" s="226" t="s">
        <v>1493</v>
      </c>
      <c r="D39" s="226">
        <v>63</v>
      </c>
      <c r="E39" s="226">
        <v>39.1</v>
      </c>
      <c r="F39" s="226" t="s">
        <v>95</v>
      </c>
      <c r="G39" s="226">
        <v>3.3</v>
      </c>
      <c r="H39" s="226">
        <v>1</v>
      </c>
      <c r="I39" s="226">
        <v>4.3</v>
      </c>
      <c r="J39" s="226" t="s">
        <v>1053</v>
      </c>
    </row>
    <row r="40" spans="1:10">
      <c r="A40" s="226">
        <f t="shared" si="0"/>
        <v>32</v>
      </c>
      <c r="B40" s="226">
        <v>143</v>
      </c>
      <c r="C40" s="226">
        <v>142</v>
      </c>
      <c r="D40" s="226">
        <v>63</v>
      </c>
      <c r="E40" s="226">
        <v>200.5</v>
      </c>
      <c r="F40" s="226" t="s">
        <v>95</v>
      </c>
      <c r="G40" s="226">
        <v>3.3</v>
      </c>
      <c r="H40" s="226">
        <v>1</v>
      </c>
      <c r="I40" s="226">
        <v>4.3</v>
      </c>
      <c r="J40" s="226" t="s">
        <v>1053</v>
      </c>
    </row>
    <row r="41" spans="1:10">
      <c r="A41" s="226">
        <f t="shared" si="0"/>
        <v>33</v>
      </c>
      <c r="B41" s="226">
        <v>143</v>
      </c>
      <c r="C41" s="226">
        <v>145</v>
      </c>
      <c r="D41" s="226">
        <v>160</v>
      </c>
      <c r="E41" s="226">
        <v>113</v>
      </c>
      <c r="F41" s="226" t="s">
        <v>95</v>
      </c>
      <c r="G41" s="226">
        <v>3.3</v>
      </c>
      <c r="H41" s="226">
        <v>1</v>
      </c>
      <c r="I41" s="226">
        <v>4.3</v>
      </c>
      <c r="J41" s="226" t="s">
        <v>1053</v>
      </c>
    </row>
    <row r="42" spans="1:10">
      <c r="A42" s="226">
        <f t="shared" si="0"/>
        <v>34</v>
      </c>
      <c r="B42" s="226">
        <v>143</v>
      </c>
      <c r="C42" s="226">
        <v>145</v>
      </c>
      <c r="D42" s="226">
        <v>160</v>
      </c>
      <c r="E42" s="226">
        <v>5.9</v>
      </c>
      <c r="F42" s="226" t="s">
        <v>95</v>
      </c>
      <c r="G42" s="226">
        <v>3.3</v>
      </c>
      <c r="H42" s="226">
        <v>1</v>
      </c>
      <c r="I42" s="226">
        <v>4.3</v>
      </c>
      <c r="J42" s="226" t="s">
        <v>1053</v>
      </c>
    </row>
    <row r="43" spans="1:10">
      <c r="A43" s="226">
        <f t="shared" si="0"/>
        <v>35</v>
      </c>
      <c r="B43" s="226">
        <v>146</v>
      </c>
      <c r="C43" s="226">
        <v>145</v>
      </c>
      <c r="D43" s="226">
        <v>160</v>
      </c>
      <c r="E43" s="226">
        <v>7.6</v>
      </c>
      <c r="F43" s="226" t="s">
        <v>95</v>
      </c>
      <c r="G43" s="226">
        <v>3.3</v>
      </c>
      <c r="H43" s="226">
        <v>1</v>
      </c>
      <c r="I43" s="226">
        <v>4.3</v>
      </c>
      <c r="J43" s="226" t="s">
        <v>1053</v>
      </c>
    </row>
    <row r="44" spans="1:10">
      <c r="A44" s="226">
        <f t="shared" si="0"/>
        <v>36</v>
      </c>
      <c r="B44" s="226">
        <v>145</v>
      </c>
      <c r="C44" s="226">
        <v>144</v>
      </c>
      <c r="D44" s="226">
        <v>75</v>
      </c>
      <c r="E44" s="226">
        <v>230.6</v>
      </c>
      <c r="F44" s="226" t="s">
        <v>95</v>
      </c>
      <c r="G44" s="226">
        <v>3.3</v>
      </c>
      <c r="H44" s="226">
        <v>1</v>
      </c>
      <c r="I44" s="226">
        <v>4.3</v>
      </c>
      <c r="J44" s="226" t="s">
        <v>1053</v>
      </c>
    </row>
    <row r="45" spans="1:10">
      <c r="A45" s="226">
        <f t="shared" si="0"/>
        <v>37</v>
      </c>
      <c r="B45" s="226">
        <v>145</v>
      </c>
      <c r="C45" s="226">
        <v>144</v>
      </c>
      <c r="D45" s="226">
        <v>75</v>
      </c>
      <c r="E45" s="226">
        <v>9.8000000000000007</v>
      </c>
      <c r="F45" s="226" t="s">
        <v>95</v>
      </c>
      <c r="G45" s="226">
        <v>3.3</v>
      </c>
      <c r="H45" s="226">
        <v>1</v>
      </c>
      <c r="I45" s="226">
        <v>4.3</v>
      </c>
      <c r="J45" s="226" t="s">
        <v>1053</v>
      </c>
    </row>
    <row r="46" spans="1:10">
      <c r="A46" s="226">
        <f t="shared" si="0"/>
        <v>38</v>
      </c>
      <c r="B46" s="226">
        <v>144</v>
      </c>
      <c r="C46" s="226">
        <v>149</v>
      </c>
      <c r="D46" s="226">
        <v>140</v>
      </c>
      <c r="E46" s="226">
        <v>298.60000000000002</v>
      </c>
      <c r="F46" s="226" t="s">
        <v>95</v>
      </c>
      <c r="G46" s="226">
        <v>3.3</v>
      </c>
      <c r="H46" s="226">
        <v>1</v>
      </c>
      <c r="I46" s="226">
        <v>4.3</v>
      </c>
      <c r="J46" s="226" t="s">
        <v>1053</v>
      </c>
    </row>
    <row r="47" spans="1:10" ht="15.75">
      <c r="A47" s="208" t="s">
        <v>1055</v>
      </c>
      <c r="B47" s="208"/>
      <c r="C47" s="208"/>
      <c r="D47" s="208"/>
      <c r="E47" s="284" t="s">
        <v>1056</v>
      </c>
      <c r="F47" s="284"/>
      <c r="G47" s="284"/>
      <c r="H47" s="226"/>
      <c r="I47" s="226" t="s">
        <v>1057</v>
      </c>
      <c r="J47" s="226"/>
    </row>
    <row r="48" spans="1:10" ht="15.75">
      <c r="A48" s="283" t="s">
        <v>1058</v>
      </c>
      <c r="B48" s="283"/>
      <c r="C48" s="283"/>
      <c r="D48" s="283"/>
      <c r="E48" s="284" t="s">
        <v>1058</v>
      </c>
      <c r="F48" s="284"/>
      <c r="G48" s="284"/>
      <c r="H48" s="284"/>
      <c r="I48" s="284" t="s">
        <v>1058</v>
      </c>
      <c r="J48" s="284"/>
    </row>
    <row r="49" spans="1:10" ht="15.75">
      <c r="A49" s="283" t="s">
        <v>1059</v>
      </c>
      <c r="B49" s="283"/>
      <c r="C49" s="283"/>
      <c r="D49" s="283"/>
      <c r="E49" s="284" t="s">
        <v>1059</v>
      </c>
      <c r="F49" s="284"/>
      <c r="G49" s="284"/>
      <c r="H49" s="284"/>
      <c r="I49" s="284" t="s">
        <v>1059</v>
      </c>
      <c r="J49" s="284"/>
    </row>
    <row r="50" spans="1:10" ht="15.75">
      <c r="A50" s="283" t="s">
        <v>1060</v>
      </c>
      <c r="B50" s="283"/>
      <c r="C50" s="283"/>
      <c r="D50" s="283"/>
      <c r="E50" s="284" t="s">
        <v>1060</v>
      </c>
      <c r="F50" s="284"/>
      <c r="G50" s="284"/>
      <c r="H50" s="284"/>
      <c r="I50" s="284" t="s">
        <v>1060</v>
      </c>
      <c r="J50" s="284"/>
    </row>
    <row r="52" spans="1:10" ht="18.75">
      <c r="A52" s="285" t="s">
        <v>1032</v>
      </c>
      <c r="B52" s="285"/>
      <c r="C52" s="285" t="s">
        <v>1033</v>
      </c>
      <c r="D52" s="285"/>
      <c r="E52" s="285"/>
      <c r="F52" s="285"/>
      <c r="G52" s="285"/>
      <c r="H52" s="285"/>
      <c r="I52" s="285"/>
      <c r="J52" s="285"/>
    </row>
    <row r="53" spans="1:10" ht="18.75">
      <c r="A53" s="285" t="s">
        <v>1034</v>
      </c>
      <c r="B53" s="285"/>
      <c r="C53" s="285" t="s">
        <v>1035</v>
      </c>
      <c r="D53" s="285"/>
      <c r="E53" s="285"/>
      <c r="F53" s="285"/>
      <c r="G53" s="285"/>
      <c r="H53" s="285"/>
      <c r="I53" s="285"/>
      <c r="J53" s="285"/>
    </row>
    <row r="54" spans="1:10" ht="18.75">
      <c r="A54" s="285" t="s">
        <v>1036</v>
      </c>
      <c r="B54" s="285"/>
      <c r="C54" s="285" t="s">
        <v>1037</v>
      </c>
      <c r="D54" s="285"/>
      <c r="E54" s="285"/>
      <c r="F54" s="285"/>
      <c r="G54" s="285"/>
      <c r="H54" s="285"/>
      <c r="I54" s="285"/>
      <c r="J54" s="285"/>
    </row>
    <row r="55" spans="1:10" ht="18.75">
      <c r="A55" s="285" t="s">
        <v>1038</v>
      </c>
      <c r="B55" s="285"/>
      <c r="C55" s="285" t="s">
        <v>1039</v>
      </c>
      <c r="D55" s="285"/>
      <c r="E55" s="285"/>
      <c r="F55" s="285"/>
      <c r="G55" s="285"/>
      <c r="H55" s="285"/>
      <c r="I55" s="285"/>
      <c r="J55" s="285"/>
    </row>
    <row r="56" spans="1:10" ht="18.75">
      <c r="A56" s="285" t="s">
        <v>1040</v>
      </c>
      <c r="B56" s="285"/>
      <c r="C56" s="285" t="s">
        <v>1041</v>
      </c>
      <c r="D56" s="285"/>
      <c r="E56" s="285"/>
      <c r="F56" s="285"/>
      <c r="G56" s="285"/>
      <c r="H56" s="285"/>
      <c r="I56" s="285"/>
      <c r="J56" s="285"/>
    </row>
    <row r="57" spans="1:10" ht="18.75">
      <c r="A57" s="285" t="s">
        <v>1042</v>
      </c>
      <c r="B57" s="285"/>
      <c r="C57" s="285" t="s">
        <v>1508</v>
      </c>
      <c r="D57" s="285"/>
      <c r="E57" s="285"/>
      <c r="F57" s="285"/>
      <c r="G57" s="285"/>
      <c r="H57" s="285"/>
      <c r="I57" s="224" t="s">
        <v>1108</v>
      </c>
      <c r="J57" s="224"/>
    </row>
    <row r="58" spans="1:10" ht="45">
      <c r="A58" s="220" t="s">
        <v>1044</v>
      </c>
      <c r="B58" s="220" t="s">
        <v>69</v>
      </c>
      <c r="C58" s="220" t="s">
        <v>70</v>
      </c>
      <c r="D58" s="220" t="s">
        <v>1045</v>
      </c>
      <c r="E58" s="220" t="s">
        <v>1046</v>
      </c>
      <c r="F58" s="220" t="s">
        <v>1047</v>
      </c>
      <c r="G58" s="220" t="s">
        <v>1048</v>
      </c>
      <c r="H58" s="132" t="s">
        <v>1049</v>
      </c>
      <c r="I58" s="133" t="s">
        <v>56</v>
      </c>
      <c r="J58" s="220" t="s">
        <v>1050</v>
      </c>
    </row>
    <row r="59" spans="1:10">
      <c r="A59" s="226">
        <v>1</v>
      </c>
      <c r="B59" s="226">
        <v>144</v>
      </c>
      <c r="C59" s="226">
        <v>149</v>
      </c>
      <c r="D59" s="226">
        <v>140</v>
      </c>
      <c r="E59" s="226">
        <v>63.2</v>
      </c>
      <c r="F59" s="223" t="s">
        <v>118</v>
      </c>
      <c r="G59" s="223">
        <v>3.5</v>
      </c>
      <c r="H59" s="226">
        <v>1</v>
      </c>
      <c r="I59" s="226">
        <v>4.5</v>
      </c>
      <c r="J59" s="226" t="s">
        <v>246</v>
      </c>
    </row>
    <row r="60" spans="1:10">
      <c r="A60" s="226">
        <f>1+A59</f>
        <v>2</v>
      </c>
      <c r="B60" s="226">
        <v>149</v>
      </c>
      <c r="C60" s="226">
        <v>154</v>
      </c>
      <c r="D60" s="226">
        <v>140</v>
      </c>
      <c r="E60" s="226">
        <v>6</v>
      </c>
      <c r="F60" s="223" t="s">
        <v>118</v>
      </c>
      <c r="G60" s="223">
        <v>3.5</v>
      </c>
      <c r="H60" s="226">
        <v>1</v>
      </c>
      <c r="I60" s="226">
        <v>4.5</v>
      </c>
      <c r="J60" s="226" t="s">
        <v>246</v>
      </c>
    </row>
    <row r="61" spans="1:10">
      <c r="A61" s="226">
        <f t="shared" ref="A61:A95" si="1">1+A60</f>
        <v>3</v>
      </c>
      <c r="B61" s="226">
        <v>149</v>
      </c>
      <c r="C61" s="226">
        <v>154</v>
      </c>
      <c r="D61" s="226">
        <v>140</v>
      </c>
      <c r="E61" s="226">
        <v>152.1</v>
      </c>
      <c r="F61" s="223" t="s">
        <v>118</v>
      </c>
      <c r="G61" s="223">
        <v>3.5</v>
      </c>
      <c r="H61" s="226">
        <v>1</v>
      </c>
      <c r="I61" s="226">
        <v>4.5</v>
      </c>
      <c r="J61" s="226" t="s">
        <v>246</v>
      </c>
    </row>
    <row r="62" spans="1:10">
      <c r="A62" s="226">
        <f t="shared" si="1"/>
        <v>4</v>
      </c>
      <c r="B62" s="226">
        <v>149</v>
      </c>
      <c r="C62" s="226">
        <v>154</v>
      </c>
      <c r="D62" s="226">
        <v>140</v>
      </c>
      <c r="E62" s="226">
        <v>14.7</v>
      </c>
      <c r="F62" s="223" t="s">
        <v>118</v>
      </c>
      <c r="G62" s="223">
        <v>3.5</v>
      </c>
      <c r="H62" s="226">
        <v>1</v>
      </c>
      <c r="I62" s="226">
        <v>4.5</v>
      </c>
      <c r="J62" s="226" t="s">
        <v>246</v>
      </c>
    </row>
    <row r="63" spans="1:10">
      <c r="A63" s="226">
        <f t="shared" si="1"/>
        <v>5</v>
      </c>
      <c r="B63" s="226">
        <v>154</v>
      </c>
      <c r="C63" s="226">
        <v>164</v>
      </c>
      <c r="D63" s="226">
        <v>110</v>
      </c>
      <c r="E63" s="226">
        <v>91.6</v>
      </c>
      <c r="F63" s="223" t="s">
        <v>118</v>
      </c>
      <c r="G63" s="223">
        <v>3.5</v>
      </c>
      <c r="H63" s="226">
        <v>1</v>
      </c>
      <c r="I63" s="226">
        <v>4.5</v>
      </c>
      <c r="J63" s="226" t="s">
        <v>246</v>
      </c>
    </row>
    <row r="64" spans="1:10">
      <c r="A64" s="226">
        <f t="shared" si="1"/>
        <v>6</v>
      </c>
      <c r="B64" s="226">
        <v>154</v>
      </c>
      <c r="C64" s="226">
        <v>164</v>
      </c>
      <c r="D64" s="226">
        <v>110</v>
      </c>
      <c r="E64" s="226">
        <v>140</v>
      </c>
      <c r="F64" s="223" t="s">
        <v>118</v>
      </c>
      <c r="G64" s="223">
        <v>3.5</v>
      </c>
      <c r="H64" s="226">
        <v>1</v>
      </c>
      <c r="I64" s="226">
        <v>4.5</v>
      </c>
      <c r="J64" s="226" t="s">
        <v>246</v>
      </c>
    </row>
    <row r="65" spans="1:10">
      <c r="A65" s="226">
        <f t="shared" si="1"/>
        <v>7</v>
      </c>
      <c r="B65" s="226">
        <v>164</v>
      </c>
      <c r="C65" s="226">
        <v>166</v>
      </c>
      <c r="D65" s="226">
        <v>160</v>
      </c>
      <c r="E65" s="226">
        <v>68.599999999999994</v>
      </c>
      <c r="F65" s="223" t="s">
        <v>118</v>
      </c>
      <c r="G65" s="223">
        <v>3.5</v>
      </c>
      <c r="H65" s="226">
        <v>1</v>
      </c>
      <c r="I65" s="226">
        <v>4.5</v>
      </c>
      <c r="J65" s="226" t="s">
        <v>246</v>
      </c>
    </row>
    <row r="66" spans="1:10">
      <c r="A66" s="226">
        <f t="shared" si="1"/>
        <v>8</v>
      </c>
      <c r="B66" s="226">
        <v>164</v>
      </c>
      <c r="C66" s="226">
        <v>166</v>
      </c>
      <c r="D66" s="226">
        <v>160</v>
      </c>
      <c r="E66" s="226">
        <v>31</v>
      </c>
      <c r="F66" s="223" t="s">
        <v>118</v>
      </c>
      <c r="G66" s="223">
        <v>3.5</v>
      </c>
      <c r="H66" s="226">
        <v>1</v>
      </c>
      <c r="I66" s="226">
        <v>4.5</v>
      </c>
      <c r="J66" s="226" t="s">
        <v>246</v>
      </c>
    </row>
    <row r="67" spans="1:10">
      <c r="A67" s="226">
        <f t="shared" si="1"/>
        <v>9</v>
      </c>
      <c r="B67" s="226">
        <v>166</v>
      </c>
      <c r="C67" s="226" t="s">
        <v>1494</v>
      </c>
      <c r="D67" s="226">
        <v>75</v>
      </c>
      <c r="E67" s="226">
        <v>20</v>
      </c>
      <c r="F67" s="223" t="s">
        <v>118</v>
      </c>
      <c r="G67" s="223">
        <v>3.5</v>
      </c>
      <c r="H67" s="226">
        <v>1</v>
      </c>
      <c r="I67" s="226">
        <v>4.5</v>
      </c>
      <c r="J67" s="226" t="s">
        <v>246</v>
      </c>
    </row>
    <row r="68" spans="1:10">
      <c r="A68" s="226">
        <f t="shared" si="1"/>
        <v>10</v>
      </c>
      <c r="B68" s="226" t="s">
        <v>1494</v>
      </c>
      <c r="C68" s="226">
        <v>170</v>
      </c>
      <c r="D68" s="226">
        <v>75</v>
      </c>
      <c r="E68" s="226">
        <v>276</v>
      </c>
      <c r="F68" s="223" t="s">
        <v>118</v>
      </c>
      <c r="G68" s="223">
        <v>3.5</v>
      </c>
      <c r="H68" s="226">
        <v>1</v>
      </c>
      <c r="I68" s="226">
        <v>4.5</v>
      </c>
      <c r="J68" s="226" t="s">
        <v>246</v>
      </c>
    </row>
    <row r="69" spans="1:10">
      <c r="A69" s="226">
        <f t="shared" si="1"/>
        <v>11</v>
      </c>
      <c r="B69" s="226">
        <v>170</v>
      </c>
      <c r="C69" s="226">
        <v>172</v>
      </c>
      <c r="D69" s="226">
        <v>75</v>
      </c>
      <c r="E69" s="226">
        <v>92.3</v>
      </c>
      <c r="F69" s="223" t="s">
        <v>118</v>
      </c>
      <c r="G69" s="223">
        <v>3.5</v>
      </c>
      <c r="H69" s="226">
        <v>1</v>
      </c>
      <c r="I69" s="226">
        <v>4.5</v>
      </c>
      <c r="J69" s="226" t="s">
        <v>246</v>
      </c>
    </row>
    <row r="70" spans="1:10">
      <c r="A70" s="226">
        <f t="shared" si="1"/>
        <v>12</v>
      </c>
      <c r="B70" s="226">
        <v>172</v>
      </c>
      <c r="C70" s="226">
        <v>166</v>
      </c>
      <c r="D70" s="226">
        <v>160</v>
      </c>
      <c r="E70" s="226">
        <v>128.69999999999999</v>
      </c>
      <c r="F70" s="223" t="s">
        <v>118</v>
      </c>
      <c r="G70" s="223">
        <v>3.5</v>
      </c>
      <c r="H70" s="226">
        <v>1</v>
      </c>
      <c r="I70" s="226">
        <v>4.5</v>
      </c>
      <c r="J70" s="226" t="s">
        <v>246</v>
      </c>
    </row>
    <row r="71" spans="1:10">
      <c r="A71" s="226">
        <f t="shared" si="1"/>
        <v>13</v>
      </c>
      <c r="B71" s="226" t="s">
        <v>1494</v>
      </c>
      <c r="C71" s="226">
        <v>167</v>
      </c>
      <c r="D71" s="226">
        <v>75</v>
      </c>
      <c r="E71" s="226">
        <v>29.1</v>
      </c>
      <c r="F71" s="223" t="s">
        <v>118</v>
      </c>
      <c r="G71" s="223">
        <v>3.5</v>
      </c>
      <c r="H71" s="226">
        <v>1</v>
      </c>
      <c r="I71" s="226">
        <v>4.5</v>
      </c>
      <c r="J71" s="226" t="s">
        <v>246</v>
      </c>
    </row>
    <row r="72" spans="1:10">
      <c r="A72" s="226">
        <f t="shared" si="1"/>
        <v>14</v>
      </c>
      <c r="B72" s="226">
        <v>164</v>
      </c>
      <c r="C72" s="226">
        <v>160</v>
      </c>
      <c r="D72" s="226">
        <v>160</v>
      </c>
      <c r="E72" s="226">
        <v>100.9</v>
      </c>
      <c r="F72" s="223" t="s">
        <v>118</v>
      </c>
      <c r="G72" s="223">
        <v>3.5</v>
      </c>
      <c r="H72" s="226">
        <v>1</v>
      </c>
      <c r="I72" s="226">
        <v>4.5</v>
      </c>
      <c r="J72" s="226" t="s">
        <v>246</v>
      </c>
    </row>
    <row r="73" spans="1:10">
      <c r="A73" s="226">
        <f t="shared" si="1"/>
        <v>15</v>
      </c>
      <c r="B73" s="226">
        <v>154</v>
      </c>
      <c r="C73" s="226">
        <v>160</v>
      </c>
      <c r="D73" s="226">
        <v>63</v>
      </c>
      <c r="E73" s="226">
        <v>110.1</v>
      </c>
      <c r="F73" s="223" t="s">
        <v>118</v>
      </c>
      <c r="G73" s="223">
        <v>3.5</v>
      </c>
      <c r="H73" s="226">
        <v>1</v>
      </c>
      <c r="I73" s="226">
        <v>4.5</v>
      </c>
      <c r="J73" s="226" t="s">
        <v>246</v>
      </c>
    </row>
    <row r="74" spans="1:10">
      <c r="A74" s="226">
        <f t="shared" si="1"/>
        <v>16</v>
      </c>
      <c r="B74" s="226">
        <v>154</v>
      </c>
      <c r="C74" s="226">
        <v>160</v>
      </c>
      <c r="D74" s="226">
        <v>63</v>
      </c>
      <c r="E74" s="226">
        <v>92.2</v>
      </c>
      <c r="F74" s="223" t="s">
        <v>118</v>
      </c>
      <c r="G74" s="223">
        <v>3.5</v>
      </c>
      <c r="H74" s="226">
        <v>1</v>
      </c>
      <c r="I74" s="226">
        <v>4.5</v>
      </c>
      <c r="J74" s="226" t="s">
        <v>246</v>
      </c>
    </row>
    <row r="75" spans="1:10">
      <c r="A75" s="226">
        <f t="shared" si="1"/>
        <v>17</v>
      </c>
      <c r="B75" s="226">
        <v>154</v>
      </c>
      <c r="C75" s="226">
        <v>153</v>
      </c>
      <c r="D75" s="226">
        <v>140</v>
      </c>
      <c r="E75" s="226">
        <v>51</v>
      </c>
      <c r="F75" s="223" t="s">
        <v>118</v>
      </c>
      <c r="G75" s="223">
        <v>3.5</v>
      </c>
      <c r="H75" s="226">
        <v>1</v>
      </c>
      <c r="I75" s="226">
        <v>4.5</v>
      </c>
      <c r="J75" s="226" t="s">
        <v>246</v>
      </c>
    </row>
    <row r="76" spans="1:10">
      <c r="A76" s="226">
        <f t="shared" si="1"/>
        <v>18</v>
      </c>
      <c r="B76" s="226">
        <v>153</v>
      </c>
      <c r="C76" s="226">
        <v>158</v>
      </c>
      <c r="D76" s="226">
        <v>160</v>
      </c>
      <c r="E76" s="226">
        <v>292.89999999999998</v>
      </c>
      <c r="F76" s="223" t="s">
        <v>118</v>
      </c>
      <c r="G76" s="223">
        <v>3.5</v>
      </c>
      <c r="H76" s="226">
        <v>1</v>
      </c>
      <c r="I76" s="226">
        <v>4.5</v>
      </c>
      <c r="J76" s="226" t="s">
        <v>246</v>
      </c>
    </row>
    <row r="77" spans="1:10">
      <c r="A77" s="226">
        <f t="shared" si="1"/>
        <v>19</v>
      </c>
      <c r="B77" s="226">
        <v>153</v>
      </c>
      <c r="C77" s="226">
        <v>146</v>
      </c>
      <c r="D77" s="226">
        <v>160</v>
      </c>
      <c r="E77" s="226">
        <v>214.9</v>
      </c>
      <c r="F77" s="223" t="s">
        <v>118</v>
      </c>
      <c r="G77" s="223">
        <v>3.5</v>
      </c>
      <c r="H77" s="226">
        <v>1</v>
      </c>
      <c r="I77" s="226">
        <v>4.5</v>
      </c>
      <c r="J77" s="226" t="s">
        <v>246</v>
      </c>
    </row>
    <row r="78" spans="1:10">
      <c r="A78" s="226">
        <f t="shared" si="1"/>
        <v>20</v>
      </c>
      <c r="B78" s="226">
        <v>144</v>
      </c>
      <c r="C78" s="226">
        <v>122</v>
      </c>
      <c r="D78" s="226">
        <v>140</v>
      </c>
      <c r="E78" s="226">
        <v>47</v>
      </c>
      <c r="F78" s="223" t="s">
        <v>118</v>
      </c>
      <c r="G78" s="223">
        <v>3.5</v>
      </c>
      <c r="H78" s="226">
        <v>1</v>
      </c>
      <c r="I78" s="226">
        <v>4.5</v>
      </c>
      <c r="J78" s="226" t="s">
        <v>246</v>
      </c>
    </row>
    <row r="79" spans="1:10">
      <c r="A79" s="226">
        <f t="shared" si="1"/>
        <v>21</v>
      </c>
      <c r="B79" s="226">
        <v>144</v>
      </c>
      <c r="C79" s="226">
        <v>122</v>
      </c>
      <c r="D79" s="226">
        <v>140</v>
      </c>
      <c r="E79" s="226">
        <v>6.8</v>
      </c>
      <c r="F79" s="223" t="s">
        <v>118</v>
      </c>
      <c r="G79" s="223">
        <v>3.5</v>
      </c>
      <c r="H79" s="226">
        <v>1</v>
      </c>
      <c r="I79" s="226">
        <v>4.5</v>
      </c>
      <c r="J79" s="226" t="s">
        <v>246</v>
      </c>
    </row>
    <row r="80" spans="1:10">
      <c r="A80" s="226">
        <f t="shared" si="1"/>
        <v>22</v>
      </c>
      <c r="B80" s="226">
        <v>144</v>
      </c>
      <c r="C80" s="226">
        <v>122</v>
      </c>
      <c r="D80" s="226">
        <v>140</v>
      </c>
      <c r="E80" s="226">
        <v>192</v>
      </c>
      <c r="F80" s="223" t="s">
        <v>118</v>
      </c>
      <c r="G80" s="223">
        <v>3.5</v>
      </c>
      <c r="H80" s="226">
        <v>1</v>
      </c>
      <c r="I80" s="226">
        <v>4.5</v>
      </c>
      <c r="J80" s="226" t="s">
        <v>246</v>
      </c>
    </row>
    <row r="81" spans="1:10">
      <c r="A81" s="226">
        <f t="shared" si="1"/>
        <v>23</v>
      </c>
      <c r="B81" s="226">
        <v>144</v>
      </c>
      <c r="C81" s="226">
        <v>122</v>
      </c>
      <c r="D81" s="226">
        <v>140</v>
      </c>
      <c r="E81" s="226">
        <v>8</v>
      </c>
      <c r="F81" s="223" t="s">
        <v>118</v>
      </c>
      <c r="G81" s="223">
        <v>3.5</v>
      </c>
      <c r="H81" s="226">
        <v>1</v>
      </c>
      <c r="I81" s="226">
        <v>4.5</v>
      </c>
      <c r="J81" s="226" t="s">
        <v>246</v>
      </c>
    </row>
    <row r="82" spans="1:10">
      <c r="A82" s="226">
        <f t="shared" si="1"/>
        <v>24</v>
      </c>
      <c r="B82" s="226">
        <v>144</v>
      </c>
      <c r="C82" s="226">
        <v>122</v>
      </c>
      <c r="D82" s="226">
        <v>140</v>
      </c>
      <c r="E82" s="226">
        <v>80.599999999999994</v>
      </c>
      <c r="F82" s="223" t="s">
        <v>118</v>
      </c>
      <c r="G82" s="223">
        <v>3.5</v>
      </c>
      <c r="H82" s="226">
        <v>1</v>
      </c>
      <c r="I82" s="226">
        <v>4.5</v>
      </c>
      <c r="J82" s="226" t="s">
        <v>246</v>
      </c>
    </row>
    <row r="83" spans="1:10">
      <c r="A83" s="226">
        <f t="shared" si="1"/>
        <v>25</v>
      </c>
      <c r="B83" s="226">
        <v>224</v>
      </c>
      <c r="C83" s="226">
        <v>228</v>
      </c>
      <c r="D83" s="226">
        <v>90</v>
      </c>
      <c r="E83" s="226">
        <v>53.2</v>
      </c>
      <c r="F83" s="223" t="s">
        <v>118</v>
      </c>
      <c r="G83" s="223">
        <v>3.5</v>
      </c>
      <c r="H83" s="226">
        <v>1</v>
      </c>
      <c r="I83" s="226">
        <v>4.5</v>
      </c>
      <c r="J83" s="226" t="s">
        <v>246</v>
      </c>
    </row>
    <row r="84" spans="1:10">
      <c r="A84" s="226">
        <f t="shared" si="1"/>
        <v>26</v>
      </c>
      <c r="B84" s="226">
        <v>228</v>
      </c>
      <c r="C84" s="226">
        <v>231</v>
      </c>
      <c r="D84" s="226">
        <v>90</v>
      </c>
      <c r="E84" s="226">
        <v>10.8</v>
      </c>
      <c r="F84" s="223" t="s">
        <v>118</v>
      </c>
      <c r="G84" s="223">
        <v>3.5</v>
      </c>
      <c r="H84" s="226">
        <v>1</v>
      </c>
      <c r="I84" s="226">
        <v>4.5</v>
      </c>
      <c r="J84" s="226" t="s">
        <v>246</v>
      </c>
    </row>
    <row r="85" spans="1:10">
      <c r="A85" s="226">
        <f t="shared" si="1"/>
        <v>27</v>
      </c>
      <c r="B85" s="226">
        <v>228</v>
      </c>
      <c r="C85" s="226">
        <v>225</v>
      </c>
      <c r="D85" s="226">
        <v>63</v>
      </c>
      <c r="E85" s="226">
        <v>3.1</v>
      </c>
      <c r="F85" s="223" t="s">
        <v>118</v>
      </c>
      <c r="G85" s="223">
        <v>3.5</v>
      </c>
      <c r="H85" s="226">
        <v>1</v>
      </c>
      <c r="I85" s="226">
        <v>4.5</v>
      </c>
      <c r="J85" s="226" t="s">
        <v>246</v>
      </c>
    </row>
    <row r="86" spans="1:10">
      <c r="A86" s="226">
        <f t="shared" si="1"/>
        <v>28</v>
      </c>
      <c r="B86" s="226">
        <v>228</v>
      </c>
      <c r="C86" s="226">
        <v>225</v>
      </c>
      <c r="D86" s="226">
        <v>63</v>
      </c>
      <c r="E86" s="226">
        <v>89.4</v>
      </c>
      <c r="F86" s="223" t="s">
        <v>118</v>
      </c>
      <c r="G86" s="223">
        <v>3.5</v>
      </c>
      <c r="H86" s="226">
        <v>1</v>
      </c>
      <c r="I86" s="226">
        <v>4.5</v>
      </c>
      <c r="J86" s="226" t="s">
        <v>246</v>
      </c>
    </row>
    <row r="87" spans="1:10">
      <c r="A87" s="226">
        <f t="shared" si="1"/>
        <v>29</v>
      </c>
      <c r="B87" s="226">
        <v>231</v>
      </c>
      <c r="C87" s="226">
        <v>232</v>
      </c>
      <c r="D87" s="226">
        <v>63</v>
      </c>
      <c r="E87" s="226">
        <v>59.5</v>
      </c>
      <c r="F87" s="223" t="s">
        <v>118</v>
      </c>
      <c r="G87" s="223">
        <v>3.5</v>
      </c>
      <c r="H87" s="226">
        <v>1</v>
      </c>
      <c r="I87" s="226">
        <v>4.5</v>
      </c>
      <c r="J87" s="226" t="s">
        <v>246</v>
      </c>
    </row>
    <row r="88" spans="1:10">
      <c r="A88" s="226">
        <f t="shared" si="1"/>
        <v>30</v>
      </c>
      <c r="B88" s="226">
        <v>231</v>
      </c>
      <c r="C88" s="226">
        <v>233</v>
      </c>
      <c r="D88" s="226">
        <v>63</v>
      </c>
      <c r="E88" s="226">
        <v>162.5</v>
      </c>
      <c r="F88" s="223" t="s">
        <v>118</v>
      </c>
      <c r="G88" s="223">
        <v>3.5</v>
      </c>
      <c r="H88" s="226">
        <v>1</v>
      </c>
      <c r="I88" s="226">
        <v>4.5</v>
      </c>
      <c r="J88" s="226" t="s">
        <v>246</v>
      </c>
    </row>
    <row r="89" spans="1:10">
      <c r="A89" s="226">
        <f t="shared" si="1"/>
        <v>31</v>
      </c>
      <c r="B89" s="226">
        <v>225</v>
      </c>
      <c r="C89" s="226">
        <v>228</v>
      </c>
      <c r="D89" s="226">
        <v>90</v>
      </c>
      <c r="E89" s="226">
        <v>5.6</v>
      </c>
      <c r="F89" s="223" t="s">
        <v>118</v>
      </c>
      <c r="G89" s="223">
        <v>3.5</v>
      </c>
      <c r="H89" s="226">
        <v>1</v>
      </c>
      <c r="I89" s="226">
        <v>4.5</v>
      </c>
      <c r="J89" s="226" t="s">
        <v>246</v>
      </c>
    </row>
    <row r="90" spans="1:10">
      <c r="A90" s="226">
        <f t="shared" si="1"/>
        <v>32</v>
      </c>
      <c r="B90" s="226">
        <v>224</v>
      </c>
      <c r="C90" s="226">
        <v>227</v>
      </c>
      <c r="D90" s="226">
        <v>90</v>
      </c>
      <c r="E90" s="226">
        <v>51.7</v>
      </c>
      <c r="F90" s="223" t="s">
        <v>118</v>
      </c>
      <c r="G90" s="223">
        <v>3.5</v>
      </c>
      <c r="H90" s="226">
        <v>1</v>
      </c>
      <c r="I90" s="226">
        <v>4.5</v>
      </c>
      <c r="J90" s="226" t="s">
        <v>246</v>
      </c>
    </row>
    <row r="91" spans="1:10">
      <c r="A91" s="226">
        <f t="shared" si="1"/>
        <v>33</v>
      </c>
      <c r="B91" s="226">
        <v>227</v>
      </c>
      <c r="C91" s="226" t="s">
        <v>1495</v>
      </c>
      <c r="D91" s="226">
        <v>63</v>
      </c>
      <c r="E91" s="226">
        <v>22.3</v>
      </c>
      <c r="F91" s="223" t="s">
        <v>118</v>
      </c>
      <c r="G91" s="223">
        <v>3.5</v>
      </c>
      <c r="H91" s="226">
        <v>1</v>
      </c>
      <c r="I91" s="226">
        <v>4.5</v>
      </c>
      <c r="J91" s="226" t="s">
        <v>246</v>
      </c>
    </row>
    <row r="92" spans="1:10">
      <c r="A92" s="226">
        <f t="shared" si="1"/>
        <v>34</v>
      </c>
      <c r="B92" s="226">
        <v>227</v>
      </c>
      <c r="C92" s="226">
        <v>230</v>
      </c>
      <c r="D92" s="226">
        <v>90</v>
      </c>
      <c r="E92" s="226">
        <v>103.4</v>
      </c>
      <c r="F92" s="223" t="s">
        <v>118</v>
      </c>
      <c r="G92" s="223">
        <v>3.5</v>
      </c>
      <c r="H92" s="226">
        <v>1</v>
      </c>
      <c r="I92" s="226">
        <v>4.5</v>
      </c>
      <c r="J92" s="226" t="s">
        <v>246</v>
      </c>
    </row>
    <row r="93" spans="1:10">
      <c r="A93" s="226">
        <f t="shared" si="1"/>
        <v>35</v>
      </c>
      <c r="B93" s="226">
        <v>230</v>
      </c>
      <c r="C93" s="226" t="s">
        <v>1496</v>
      </c>
      <c r="D93" s="226">
        <v>90</v>
      </c>
      <c r="E93" s="226">
        <v>45.2</v>
      </c>
      <c r="F93" s="223" t="s">
        <v>118</v>
      </c>
      <c r="G93" s="223">
        <v>3.5</v>
      </c>
      <c r="H93" s="226">
        <v>1</v>
      </c>
      <c r="I93" s="226">
        <v>4.5</v>
      </c>
      <c r="J93" s="226" t="s">
        <v>246</v>
      </c>
    </row>
    <row r="94" spans="1:10">
      <c r="A94" s="226">
        <f t="shared" si="1"/>
        <v>36</v>
      </c>
      <c r="B94" s="226">
        <v>230</v>
      </c>
      <c r="C94" s="226">
        <v>226</v>
      </c>
      <c r="D94" s="226">
        <v>90</v>
      </c>
      <c r="E94" s="226">
        <v>62.1</v>
      </c>
      <c r="F94" s="223" t="s">
        <v>118</v>
      </c>
      <c r="G94" s="223">
        <v>3.5</v>
      </c>
      <c r="H94" s="226">
        <v>1</v>
      </c>
      <c r="I94" s="226">
        <v>4.5</v>
      </c>
      <c r="J94" s="226" t="s">
        <v>246</v>
      </c>
    </row>
    <row r="95" spans="1:10">
      <c r="A95" s="226">
        <f t="shared" si="1"/>
        <v>37</v>
      </c>
      <c r="B95" s="226">
        <v>226</v>
      </c>
      <c r="C95" s="226">
        <v>229</v>
      </c>
      <c r="D95" s="226">
        <v>63</v>
      </c>
      <c r="E95" s="226">
        <v>175.9</v>
      </c>
      <c r="F95" s="223" t="s">
        <v>118</v>
      </c>
      <c r="G95" s="223">
        <v>3.5</v>
      </c>
      <c r="H95" s="226">
        <v>1</v>
      </c>
      <c r="I95" s="226">
        <v>4.5</v>
      </c>
      <c r="J95" s="226" t="s">
        <v>246</v>
      </c>
    </row>
    <row r="96" spans="1:10" ht="15.75">
      <c r="A96" s="208" t="s">
        <v>1055</v>
      </c>
      <c r="B96" s="208"/>
      <c r="C96" s="208"/>
      <c r="D96" s="208"/>
      <c r="E96" s="284" t="s">
        <v>1056</v>
      </c>
      <c r="F96" s="284"/>
      <c r="G96" s="284"/>
      <c r="H96" s="226"/>
      <c r="I96" s="226" t="s">
        <v>1057</v>
      </c>
      <c r="J96" s="226"/>
    </row>
    <row r="97" spans="1:10" ht="15.75">
      <c r="A97" s="283" t="s">
        <v>1058</v>
      </c>
      <c r="B97" s="283"/>
      <c r="C97" s="283"/>
      <c r="D97" s="283"/>
      <c r="E97" s="284" t="s">
        <v>1058</v>
      </c>
      <c r="F97" s="284"/>
      <c r="G97" s="284"/>
      <c r="H97" s="284"/>
      <c r="I97" s="284" t="s">
        <v>1058</v>
      </c>
      <c r="J97" s="284"/>
    </row>
    <row r="98" spans="1:10" ht="15.75">
      <c r="A98" s="283" t="s">
        <v>1059</v>
      </c>
      <c r="B98" s="283"/>
      <c r="C98" s="283"/>
      <c r="D98" s="283"/>
      <c r="E98" s="284" t="s">
        <v>1059</v>
      </c>
      <c r="F98" s="284"/>
      <c r="G98" s="284"/>
      <c r="H98" s="284"/>
      <c r="I98" s="284" t="s">
        <v>1059</v>
      </c>
      <c r="J98" s="284"/>
    </row>
    <row r="99" spans="1:10" ht="15.75">
      <c r="A99" s="283" t="s">
        <v>1060</v>
      </c>
      <c r="B99" s="283"/>
      <c r="C99" s="283"/>
      <c r="D99" s="283"/>
      <c r="E99" s="284" t="s">
        <v>1060</v>
      </c>
      <c r="F99" s="284"/>
      <c r="G99" s="284"/>
      <c r="H99" s="284"/>
      <c r="I99" s="284" t="s">
        <v>1060</v>
      </c>
      <c r="J99" s="284"/>
    </row>
    <row r="101" spans="1:10" ht="18.75">
      <c r="A101" s="285" t="s">
        <v>1032</v>
      </c>
      <c r="B101" s="285"/>
      <c r="C101" s="285" t="s">
        <v>1033</v>
      </c>
      <c r="D101" s="285"/>
      <c r="E101" s="285"/>
      <c r="F101" s="285"/>
      <c r="G101" s="285"/>
      <c r="H101" s="285"/>
      <c r="I101" s="285"/>
      <c r="J101" s="285"/>
    </row>
    <row r="102" spans="1:10" ht="18.75">
      <c r="A102" s="285" t="s">
        <v>1034</v>
      </c>
      <c r="B102" s="285"/>
      <c r="C102" s="285" t="s">
        <v>1035</v>
      </c>
      <c r="D102" s="285"/>
      <c r="E102" s="285"/>
      <c r="F102" s="285"/>
      <c r="G102" s="285"/>
      <c r="H102" s="285"/>
      <c r="I102" s="285"/>
      <c r="J102" s="285"/>
    </row>
    <row r="103" spans="1:10" ht="18.75">
      <c r="A103" s="285" t="s">
        <v>1036</v>
      </c>
      <c r="B103" s="285"/>
      <c r="C103" s="285" t="s">
        <v>1037</v>
      </c>
      <c r="D103" s="285"/>
      <c r="E103" s="285"/>
      <c r="F103" s="285"/>
      <c r="G103" s="285"/>
      <c r="H103" s="285"/>
      <c r="I103" s="285"/>
      <c r="J103" s="285"/>
    </row>
    <row r="104" spans="1:10" ht="18.75">
      <c r="A104" s="285" t="s">
        <v>1038</v>
      </c>
      <c r="B104" s="285"/>
      <c r="C104" s="285" t="s">
        <v>1039</v>
      </c>
      <c r="D104" s="285"/>
      <c r="E104" s="285"/>
      <c r="F104" s="285"/>
      <c r="G104" s="285"/>
      <c r="H104" s="285"/>
      <c r="I104" s="285"/>
      <c r="J104" s="285"/>
    </row>
    <row r="105" spans="1:10" ht="18.75">
      <c r="A105" s="285" t="s">
        <v>1040</v>
      </c>
      <c r="B105" s="285"/>
      <c r="C105" s="285" t="s">
        <v>1041</v>
      </c>
      <c r="D105" s="285"/>
      <c r="E105" s="285"/>
      <c r="F105" s="285"/>
      <c r="G105" s="285"/>
      <c r="H105" s="285"/>
      <c r="I105" s="285"/>
      <c r="J105" s="285"/>
    </row>
    <row r="106" spans="1:10" ht="18.75">
      <c r="A106" s="285" t="s">
        <v>1042</v>
      </c>
      <c r="B106" s="285"/>
      <c r="C106" s="285" t="s">
        <v>1508</v>
      </c>
      <c r="D106" s="285"/>
      <c r="E106" s="285"/>
      <c r="F106" s="285"/>
      <c r="G106" s="285"/>
      <c r="H106" s="285"/>
      <c r="I106" s="224" t="s">
        <v>1108</v>
      </c>
      <c r="J106" s="224"/>
    </row>
    <row r="107" spans="1:10" ht="45">
      <c r="A107" s="220" t="s">
        <v>1044</v>
      </c>
      <c r="B107" s="220" t="s">
        <v>69</v>
      </c>
      <c r="C107" s="220" t="s">
        <v>70</v>
      </c>
      <c r="D107" s="220" t="s">
        <v>1045</v>
      </c>
      <c r="E107" s="220" t="s">
        <v>1046</v>
      </c>
      <c r="F107" s="220" t="s">
        <v>1047</v>
      </c>
      <c r="G107" s="220" t="s">
        <v>1048</v>
      </c>
      <c r="H107" s="132" t="s">
        <v>1049</v>
      </c>
      <c r="I107" s="133" t="s">
        <v>56</v>
      </c>
      <c r="J107" s="220" t="s">
        <v>1050</v>
      </c>
    </row>
    <row r="108" spans="1:10">
      <c r="A108">
        <v>1</v>
      </c>
      <c r="B108" s="226">
        <v>230</v>
      </c>
      <c r="C108" s="226">
        <v>236</v>
      </c>
      <c r="D108" s="226">
        <v>90</v>
      </c>
      <c r="E108" s="226">
        <v>177.4</v>
      </c>
      <c r="F108" s="226">
        <v>5.5</v>
      </c>
      <c r="G108" s="226">
        <v>3.3</v>
      </c>
      <c r="H108" s="226">
        <v>1</v>
      </c>
      <c r="I108" s="226">
        <v>4.3</v>
      </c>
      <c r="J108" s="226" t="s">
        <v>1053</v>
      </c>
    </row>
    <row r="109" spans="1:10">
      <c r="A109" s="226">
        <f>1+A108</f>
        <v>2</v>
      </c>
      <c r="B109" s="226">
        <v>236</v>
      </c>
      <c r="C109" s="226">
        <v>239</v>
      </c>
      <c r="D109" s="226">
        <v>63</v>
      </c>
      <c r="E109" s="226">
        <v>204.7</v>
      </c>
      <c r="F109" s="226">
        <v>5.5</v>
      </c>
      <c r="G109" s="226">
        <v>3.3</v>
      </c>
      <c r="H109" s="226">
        <v>1</v>
      </c>
      <c r="I109" s="226">
        <v>4.3</v>
      </c>
      <c r="J109" s="226" t="s">
        <v>1053</v>
      </c>
    </row>
    <row r="110" spans="1:10">
      <c r="A110" s="226">
        <f t="shared" ref="A110:A136" si="2">1+A109</f>
        <v>3</v>
      </c>
      <c r="B110" s="226">
        <v>236</v>
      </c>
      <c r="C110" s="226" t="s">
        <v>1497</v>
      </c>
      <c r="D110" s="226">
        <v>90</v>
      </c>
      <c r="E110" s="226">
        <v>225.4</v>
      </c>
      <c r="F110" s="226">
        <v>5.5</v>
      </c>
      <c r="G110" s="226">
        <v>3.3</v>
      </c>
      <c r="H110" s="226">
        <v>1</v>
      </c>
      <c r="I110" s="226">
        <v>4.3</v>
      </c>
      <c r="J110" s="226" t="s">
        <v>1053</v>
      </c>
    </row>
    <row r="111" spans="1:10">
      <c r="A111" s="226">
        <f t="shared" si="2"/>
        <v>4</v>
      </c>
      <c r="B111" s="226" t="s">
        <v>1497</v>
      </c>
      <c r="C111" s="226" t="s">
        <v>1498</v>
      </c>
      <c r="D111" s="226">
        <v>90</v>
      </c>
      <c r="E111" s="226">
        <v>68.7</v>
      </c>
      <c r="F111" s="226">
        <v>5.5</v>
      </c>
      <c r="G111" s="226">
        <v>3.3</v>
      </c>
      <c r="H111" s="226">
        <v>1</v>
      </c>
      <c r="I111" s="226">
        <v>4.3</v>
      </c>
      <c r="J111" s="226" t="s">
        <v>1053</v>
      </c>
    </row>
    <row r="112" spans="1:10">
      <c r="A112" s="226">
        <f t="shared" si="2"/>
        <v>5</v>
      </c>
      <c r="B112" s="226" t="s">
        <v>1497</v>
      </c>
      <c r="C112" s="226">
        <v>223</v>
      </c>
      <c r="D112" s="226">
        <v>90</v>
      </c>
      <c r="E112" s="226">
        <v>172.4</v>
      </c>
      <c r="F112" s="226">
        <v>5.5</v>
      </c>
      <c r="G112" s="226">
        <v>3.3</v>
      </c>
      <c r="H112" s="226">
        <v>1</v>
      </c>
      <c r="I112" s="226">
        <v>4.3</v>
      </c>
      <c r="J112" s="226" t="s">
        <v>1053</v>
      </c>
    </row>
    <row r="113" spans="1:10">
      <c r="A113" s="226">
        <f t="shared" si="2"/>
        <v>6</v>
      </c>
      <c r="B113" s="226">
        <v>223</v>
      </c>
      <c r="C113" s="226" t="s">
        <v>1499</v>
      </c>
      <c r="D113" s="226">
        <v>90</v>
      </c>
      <c r="E113" s="226">
        <v>182.9</v>
      </c>
      <c r="F113" s="226">
        <v>5.5</v>
      </c>
      <c r="G113" s="226">
        <v>3.3</v>
      </c>
      <c r="H113" s="226">
        <v>1</v>
      </c>
      <c r="I113" s="226">
        <v>4.3</v>
      </c>
      <c r="J113" s="226" t="s">
        <v>1053</v>
      </c>
    </row>
    <row r="114" spans="1:10">
      <c r="A114" s="226">
        <f t="shared" si="2"/>
        <v>7</v>
      </c>
      <c r="B114" s="226" t="s">
        <v>1499</v>
      </c>
      <c r="C114" s="226" t="s">
        <v>1500</v>
      </c>
      <c r="D114" s="226">
        <v>75</v>
      </c>
      <c r="E114" s="226">
        <v>205.8</v>
      </c>
      <c r="F114" s="226">
        <v>5.5</v>
      </c>
      <c r="G114" s="226">
        <v>3.3</v>
      </c>
      <c r="H114" s="226">
        <v>1</v>
      </c>
      <c r="I114" s="226">
        <v>4.3</v>
      </c>
      <c r="J114" s="226" t="s">
        <v>1053</v>
      </c>
    </row>
    <row r="115" spans="1:10">
      <c r="A115" s="226">
        <f t="shared" si="2"/>
        <v>8</v>
      </c>
      <c r="B115" s="226">
        <v>234</v>
      </c>
      <c r="C115" s="226" t="s">
        <v>1501</v>
      </c>
      <c r="D115" s="226">
        <v>75</v>
      </c>
      <c r="E115" s="226">
        <v>27.3</v>
      </c>
      <c r="F115" s="226">
        <v>5.5</v>
      </c>
      <c r="G115" s="226">
        <v>3.3</v>
      </c>
      <c r="H115" s="226">
        <v>1</v>
      </c>
      <c r="I115" s="226">
        <v>4.3</v>
      </c>
      <c r="J115" s="226" t="s">
        <v>1053</v>
      </c>
    </row>
    <row r="116" spans="1:10">
      <c r="A116" s="226">
        <f t="shared" si="2"/>
        <v>9</v>
      </c>
      <c r="B116" s="226">
        <v>234</v>
      </c>
      <c r="C116" s="226" t="s">
        <v>1502</v>
      </c>
      <c r="D116" s="226">
        <v>75</v>
      </c>
      <c r="E116" s="226">
        <v>70.099999999999994</v>
      </c>
      <c r="F116" s="226">
        <v>5.5</v>
      </c>
      <c r="G116" s="226">
        <v>3.3</v>
      </c>
      <c r="H116" s="226">
        <v>1</v>
      </c>
      <c r="I116" s="226">
        <v>4.3</v>
      </c>
      <c r="J116" s="226" t="s">
        <v>1053</v>
      </c>
    </row>
    <row r="117" spans="1:10">
      <c r="A117" s="226">
        <f t="shared" si="2"/>
        <v>10</v>
      </c>
      <c r="B117" s="226">
        <v>237</v>
      </c>
      <c r="C117" s="226">
        <v>234</v>
      </c>
      <c r="D117" s="226">
        <v>63</v>
      </c>
      <c r="E117" s="226">
        <v>45.5</v>
      </c>
      <c r="F117" s="226">
        <v>5.5</v>
      </c>
      <c r="G117" s="226">
        <v>3.3</v>
      </c>
      <c r="H117" s="226">
        <v>1</v>
      </c>
      <c r="I117" s="226">
        <v>4.3</v>
      </c>
      <c r="J117" s="226" t="s">
        <v>1053</v>
      </c>
    </row>
    <row r="118" spans="1:10">
      <c r="A118" s="226">
        <f t="shared" si="2"/>
        <v>11</v>
      </c>
      <c r="B118" s="226">
        <v>234</v>
      </c>
      <c r="C118" s="226" t="s">
        <v>1499</v>
      </c>
      <c r="D118" s="226">
        <v>75</v>
      </c>
      <c r="E118" s="226">
        <v>55.3</v>
      </c>
      <c r="F118" s="226">
        <v>5.5</v>
      </c>
      <c r="G118" s="226">
        <v>3.3</v>
      </c>
      <c r="H118" s="226">
        <v>1</v>
      </c>
      <c r="I118" s="226">
        <v>4.3</v>
      </c>
      <c r="J118" s="226" t="s">
        <v>1053</v>
      </c>
    </row>
    <row r="119" spans="1:10">
      <c r="A119" s="226">
        <f t="shared" si="2"/>
        <v>12</v>
      </c>
      <c r="B119" s="226">
        <v>223</v>
      </c>
      <c r="C119" s="226">
        <v>193</v>
      </c>
      <c r="D119" s="226">
        <v>90</v>
      </c>
      <c r="E119" s="226">
        <v>447.9</v>
      </c>
      <c r="F119" s="226">
        <v>5.5</v>
      </c>
      <c r="G119" s="226">
        <v>3.3</v>
      </c>
      <c r="H119" s="226">
        <v>1</v>
      </c>
      <c r="I119" s="226">
        <v>4.3</v>
      </c>
      <c r="J119" s="226" t="s">
        <v>1053</v>
      </c>
    </row>
    <row r="120" spans="1:10">
      <c r="A120" s="226">
        <f t="shared" si="2"/>
        <v>13</v>
      </c>
      <c r="B120" s="226">
        <v>223</v>
      </c>
      <c r="C120" s="226">
        <v>193</v>
      </c>
      <c r="D120" s="226">
        <v>90</v>
      </c>
      <c r="E120" s="226">
        <v>7</v>
      </c>
      <c r="F120" s="226">
        <v>5.5</v>
      </c>
      <c r="G120" s="226">
        <v>3.3</v>
      </c>
      <c r="H120" s="226">
        <v>1</v>
      </c>
      <c r="I120" s="226">
        <v>4.3</v>
      </c>
      <c r="J120" s="226" t="s">
        <v>1053</v>
      </c>
    </row>
    <row r="121" spans="1:10">
      <c r="A121" s="226">
        <f t="shared" si="2"/>
        <v>14</v>
      </c>
      <c r="B121" s="226">
        <v>193</v>
      </c>
      <c r="C121" s="226">
        <v>195</v>
      </c>
      <c r="D121" s="226">
        <v>140</v>
      </c>
      <c r="E121" s="226">
        <v>7.4</v>
      </c>
      <c r="F121" s="226">
        <v>5.5</v>
      </c>
      <c r="G121" s="226">
        <v>3.3</v>
      </c>
      <c r="H121" s="226">
        <v>1</v>
      </c>
      <c r="I121" s="226">
        <v>4.3</v>
      </c>
      <c r="J121" s="226" t="s">
        <v>1053</v>
      </c>
    </row>
    <row r="122" spans="1:10">
      <c r="A122" s="226">
        <f t="shared" si="2"/>
        <v>15</v>
      </c>
      <c r="B122" s="226">
        <v>193</v>
      </c>
      <c r="C122" s="226">
        <v>195</v>
      </c>
      <c r="D122" s="226">
        <v>140</v>
      </c>
      <c r="E122" s="226">
        <v>88.9</v>
      </c>
      <c r="F122" s="226">
        <v>5.5</v>
      </c>
      <c r="G122" s="226">
        <v>3.3</v>
      </c>
      <c r="H122" s="226">
        <v>1</v>
      </c>
      <c r="I122" s="226">
        <v>4.3</v>
      </c>
      <c r="J122" s="226" t="s">
        <v>1053</v>
      </c>
    </row>
    <row r="123" spans="1:10">
      <c r="A123" s="226">
        <f t="shared" si="2"/>
        <v>16</v>
      </c>
      <c r="B123" s="226">
        <v>195</v>
      </c>
      <c r="C123" s="226">
        <v>196</v>
      </c>
      <c r="D123" s="226">
        <v>140</v>
      </c>
      <c r="E123" s="226">
        <v>29.1</v>
      </c>
      <c r="F123" s="226">
        <v>5.5</v>
      </c>
      <c r="G123" s="226">
        <v>3.3</v>
      </c>
      <c r="H123" s="226">
        <v>1</v>
      </c>
      <c r="I123" s="226">
        <v>4.3</v>
      </c>
      <c r="J123" s="226" t="s">
        <v>1053</v>
      </c>
    </row>
    <row r="124" spans="1:10">
      <c r="A124" s="226">
        <f t="shared" si="2"/>
        <v>17</v>
      </c>
      <c r="B124" s="226">
        <v>196</v>
      </c>
      <c r="C124" s="226">
        <v>197</v>
      </c>
      <c r="D124" s="226">
        <v>63</v>
      </c>
      <c r="E124" s="226">
        <v>54.4</v>
      </c>
      <c r="F124" s="226">
        <v>5.5</v>
      </c>
      <c r="G124" s="226">
        <v>3.3</v>
      </c>
      <c r="H124" s="226">
        <v>1</v>
      </c>
      <c r="I124" s="226">
        <v>4.3</v>
      </c>
      <c r="J124" s="226" t="s">
        <v>1053</v>
      </c>
    </row>
    <row r="125" spans="1:10">
      <c r="A125" s="226">
        <f t="shared" si="2"/>
        <v>18</v>
      </c>
      <c r="B125" s="226">
        <v>192</v>
      </c>
      <c r="C125" s="226">
        <v>195</v>
      </c>
      <c r="D125" s="226">
        <v>140</v>
      </c>
      <c r="E125" s="226">
        <v>98.4</v>
      </c>
      <c r="F125" s="226">
        <v>5.5</v>
      </c>
      <c r="G125" s="226">
        <v>3.3</v>
      </c>
      <c r="H125" s="226">
        <v>1</v>
      </c>
      <c r="I125" s="226">
        <v>4.3</v>
      </c>
      <c r="J125" s="226" t="s">
        <v>1053</v>
      </c>
    </row>
    <row r="126" spans="1:10">
      <c r="A126" s="226">
        <f t="shared" si="2"/>
        <v>19</v>
      </c>
      <c r="B126" s="226">
        <v>192</v>
      </c>
      <c r="C126" s="226">
        <v>193</v>
      </c>
      <c r="D126" s="226">
        <v>90</v>
      </c>
      <c r="E126" s="226">
        <v>65.599999999999994</v>
      </c>
      <c r="F126" s="226">
        <v>5.5</v>
      </c>
      <c r="G126" s="226">
        <v>3.3</v>
      </c>
      <c r="H126" s="226">
        <v>1</v>
      </c>
      <c r="I126" s="226">
        <v>4.3</v>
      </c>
      <c r="J126" s="226" t="s">
        <v>1053</v>
      </c>
    </row>
    <row r="127" spans="1:10">
      <c r="A127" s="226">
        <f t="shared" si="2"/>
        <v>20</v>
      </c>
      <c r="B127" s="226">
        <v>192</v>
      </c>
      <c r="C127" s="226" t="s">
        <v>1503</v>
      </c>
      <c r="D127" s="226">
        <v>140</v>
      </c>
      <c r="E127" s="226">
        <v>45.8</v>
      </c>
      <c r="F127" s="226">
        <v>5.5</v>
      </c>
      <c r="G127" s="226">
        <v>3.3</v>
      </c>
      <c r="H127" s="226">
        <v>1</v>
      </c>
      <c r="I127" s="226">
        <v>4.3</v>
      </c>
      <c r="J127" s="226" t="s">
        <v>1053</v>
      </c>
    </row>
    <row r="128" spans="1:10">
      <c r="A128" s="226">
        <f t="shared" si="2"/>
        <v>21</v>
      </c>
      <c r="B128" s="226" t="s">
        <v>1503</v>
      </c>
      <c r="C128" s="226" t="s">
        <v>1504</v>
      </c>
      <c r="D128" s="226">
        <v>63</v>
      </c>
      <c r="E128" s="226">
        <v>24.3</v>
      </c>
      <c r="F128" s="226">
        <v>5.5</v>
      </c>
      <c r="G128" s="226">
        <v>3.3</v>
      </c>
      <c r="H128" s="226">
        <v>1</v>
      </c>
      <c r="I128" s="226">
        <v>4.3</v>
      </c>
      <c r="J128" s="226" t="s">
        <v>1053</v>
      </c>
    </row>
    <row r="129" spans="1:10">
      <c r="A129" s="226">
        <f t="shared" si="2"/>
        <v>22</v>
      </c>
      <c r="B129" s="226" t="s">
        <v>1503</v>
      </c>
      <c r="C129" s="226">
        <v>181</v>
      </c>
      <c r="D129" s="226">
        <v>140</v>
      </c>
      <c r="E129" s="226">
        <v>172.5</v>
      </c>
      <c r="F129" s="226">
        <v>5.5</v>
      </c>
      <c r="G129" s="226">
        <v>3.3</v>
      </c>
      <c r="H129" s="226">
        <v>1</v>
      </c>
      <c r="I129" s="226">
        <v>4.3</v>
      </c>
      <c r="J129" s="226" t="s">
        <v>1053</v>
      </c>
    </row>
    <row r="130" spans="1:10">
      <c r="A130" s="226">
        <f t="shared" si="2"/>
        <v>23</v>
      </c>
      <c r="B130" s="226">
        <v>181</v>
      </c>
      <c r="C130" s="226">
        <v>187</v>
      </c>
      <c r="D130" s="226">
        <v>140</v>
      </c>
      <c r="E130" s="226">
        <v>44.7</v>
      </c>
      <c r="F130" s="226">
        <v>5.5</v>
      </c>
      <c r="G130" s="226">
        <v>3.3</v>
      </c>
      <c r="H130" s="226">
        <v>1</v>
      </c>
      <c r="I130" s="226">
        <v>4.3</v>
      </c>
      <c r="J130" s="226" t="s">
        <v>1053</v>
      </c>
    </row>
    <row r="131" spans="1:10">
      <c r="A131" s="226">
        <f t="shared" si="2"/>
        <v>24</v>
      </c>
      <c r="B131" s="226">
        <v>187</v>
      </c>
      <c r="C131" s="226">
        <v>193</v>
      </c>
      <c r="D131" s="226">
        <v>140</v>
      </c>
      <c r="E131" s="226">
        <f>135.1+36</f>
        <v>171.1</v>
      </c>
      <c r="F131" s="226">
        <v>5.5</v>
      </c>
      <c r="G131" s="226">
        <v>3.3</v>
      </c>
      <c r="H131" s="226">
        <v>1</v>
      </c>
      <c r="I131" s="226">
        <v>4.3</v>
      </c>
      <c r="J131" s="226" t="s">
        <v>1053</v>
      </c>
    </row>
    <row r="132" spans="1:10">
      <c r="A132" s="226">
        <f t="shared" si="2"/>
        <v>25</v>
      </c>
      <c r="B132" s="226">
        <v>187</v>
      </c>
      <c r="C132" s="226">
        <v>193</v>
      </c>
      <c r="D132" s="226">
        <v>140</v>
      </c>
      <c r="E132" s="226">
        <v>5</v>
      </c>
      <c r="F132" s="226">
        <v>5.5</v>
      </c>
      <c r="G132" s="226">
        <v>3.3</v>
      </c>
      <c r="H132" s="226">
        <v>1</v>
      </c>
      <c r="I132" s="226">
        <v>4.3</v>
      </c>
      <c r="J132" s="226" t="s">
        <v>1053</v>
      </c>
    </row>
    <row r="133" spans="1:10">
      <c r="A133" s="226">
        <f t="shared" si="2"/>
        <v>26</v>
      </c>
      <c r="B133" s="226">
        <v>181</v>
      </c>
      <c r="C133" s="226">
        <v>179</v>
      </c>
      <c r="D133" s="226">
        <v>160</v>
      </c>
      <c r="E133" s="226">
        <v>29.7</v>
      </c>
      <c r="F133" s="226">
        <v>5.5</v>
      </c>
      <c r="G133" s="226">
        <v>3.3</v>
      </c>
      <c r="H133" s="226">
        <v>1</v>
      </c>
      <c r="I133" s="226">
        <v>4.3</v>
      </c>
      <c r="J133" s="226" t="s">
        <v>1053</v>
      </c>
    </row>
    <row r="134" spans="1:10">
      <c r="A134" s="226">
        <f t="shared" si="2"/>
        <v>27</v>
      </c>
      <c r="B134" s="226">
        <v>181</v>
      </c>
      <c r="C134" s="226">
        <v>179</v>
      </c>
      <c r="D134" s="226">
        <v>160</v>
      </c>
      <c r="E134" s="226">
        <v>55.3</v>
      </c>
      <c r="F134" s="226">
        <v>5.5</v>
      </c>
      <c r="G134" s="226">
        <v>3.3</v>
      </c>
      <c r="H134" s="226">
        <v>1</v>
      </c>
      <c r="I134" s="226">
        <v>4.3</v>
      </c>
      <c r="J134" s="226" t="s">
        <v>1053</v>
      </c>
    </row>
    <row r="135" spans="1:10">
      <c r="A135" s="226">
        <f t="shared" si="2"/>
        <v>28</v>
      </c>
      <c r="B135" s="226">
        <v>179</v>
      </c>
      <c r="C135" s="226">
        <v>180</v>
      </c>
      <c r="D135" s="226">
        <v>75</v>
      </c>
      <c r="E135" s="226">
        <v>160.30000000000001</v>
      </c>
      <c r="F135" s="226">
        <v>5.5</v>
      </c>
      <c r="G135" s="226">
        <v>3.3</v>
      </c>
      <c r="H135" s="226">
        <v>1</v>
      </c>
      <c r="I135" s="226">
        <v>4.3</v>
      </c>
      <c r="J135" s="226" t="s">
        <v>1053</v>
      </c>
    </row>
    <row r="136" spans="1:10">
      <c r="A136" s="226">
        <f t="shared" si="2"/>
        <v>29</v>
      </c>
      <c r="B136" s="226">
        <v>179</v>
      </c>
      <c r="C136" s="226">
        <v>178</v>
      </c>
      <c r="D136" s="226">
        <v>160</v>
      </c>
      <c r="E136" s="226">
        <v>151.5</v>
      </c>
      <c r="F136" s="226">
        <v>5.5</v>
      </c>
      <c r="G136" s="226">
        <v>3.3</v>
      </c>
      <c r="H136" s="226">
        <v>1</v>
      </c>
      <c r="I136" s="226">
        <v>4.3</v>
      </c>
      <c r="J136" s="226" t="s">
        <v>1053</v>
      </c>
    </row>
    <row r="137" spans="1:10" ht="15.75">
      <c r="A137" s="208" t="s">
        <v>1055</v>
      </c>
      <c r="B137" s="208"/>
      <c r="C137" s="208"/>
      <c r="D137" s="208"/>
      <c r="E137" s="225" t="s">
        <v>1056</v>
      </c>
      <c r="F137" s="225"/>
      <c r="G137" s="225"/>
      <c r="H137" s="226"/>
      <c r="I137" s="226" t="s">
        <v>1057</v>
      </c>
      <c r="J137" s="226"/>
    </row>
    <row r="138" spans="1:10" ht="15.75">
      <c r="A138" s="227" t="s">
        <v>1058</v>
      </c>
      <c r="B138" s="227"/>
      <c r="C138" s="485"/>
      <c r="D138" s="486"/>
      <c r="E138" s="225" t="s">
        <v>1058</v>
      </c>
      <c r="F138" s="361"/>
      <c r="G138" s="362"/>
      <c r="H138" s="363"/>
      <c r="I138" s="225" t="s">
        <v>1058</v>
      </c>
      <c r="J138" s="225"/>
    </row>
    <row r="139" spans="1:10" ht="15.75">
      <c r="A139" s="227" t="s">
        <v>1059</v>
      </c>
      <c r="B139" s="485"/>
      <c r="C139" s="487"/>
      <c r="D139" s="486"/>
      <c r="E139" s="225" t="s">
        <v>1059</v>
      </c>
      <c r="F139" s="361"/>
      <c r="G139" s="362"/>
      <c r="H139" s="363"/>
      <c r="I139" s="225" t="s">
        <v>1059</v>
      </c>
      <c r="J139" s="225"/>
    </row>
    <row r="140" spans="1:10" ht="15.75">
      <c r="A140" s="227" t="s">
        <v>1060</v>
      </c>
      <c r="B140" s="227"/>
      <c r="C140" s="485"/>
      <c r="D140" s="486"/>
      <c r="E140" s="225" t="s">
        <v>1060</v>
      </c>
      <c r="F140" s="361"/>
      <c r="G140" s="362"/>
      <c r="H140" s="363"/>
      <c r="I140" s="225" t="s">
        <v>1060</v>
      </c>
      <c r="J140" s="225"/>
    </row>
    <row r="143" spans="1:10" ht="18.75">
      <c r="A143" s="285" t="s">
        <v>1032</v>
      </c>
      <c r="B143" s="285"/>
      <c r="C143" s="285" t="s">
        <v>1033</v>
      </c>
      <c r="D143" s="285"/>
      <c r="E143" s="285"/>
      <c r="F143" s="285"/>
      <c r="G143" s="285"/>
      <c r="H143" s="285"/>
      <c r="I143" s="285"/>
      <c r="J143" s="285"/>
    </row>
    <row r="144" spans="1:10" ht="18.75">
      <c r="A144" s="285" t="s">
        <v>1034</v>
      </c>
      <c r="B144" s="285"/>
      <c r="C144" s="285" t="s">
        <v>1035</v>
      </c>
      <c r="D144" s="285"/>
      <c r="E144" s="285"/>
      <c r="F144" s="285"/>
      <c r="G144" s="285"/>
      <c r="H144" s="285"/>
      <c r="I144" s="285"/>
      <c r="J144" s="285"/>
    </row>
    <row r="145" spans="1:10" ht="18.75">
      <c r="A145" s="285" t="s">
        <v>1036</v>
      </c>
      <c r="B145" s="285"/>
      <c r="C145" s="285" t="s">
        <v>1037</v>
      </c>
      <c r="D145" s="285"/>
      <c r="E145" s="285"/>
      <c r="F145" s="285"/>
      <c r="G145" s="285"/>
      <c r="H145" s="285"/>
      <c r="I145" s="285"/>
      <c r="J145" s="285"/>
    </row>
    <row r="146" spans="1:10" ht="18.75">
      <c r="A146" s="285" t="s">
        <v>1038</v>
      </c>
      <c r="B146" s="285"/>
      <c r="C146" s="285" t="s">
        <v>1039</v>
      </c>
      <c r="D146" s="285"/>
      <c r="E146" s="285"/>
      <c r="F146" s="285"/>
      <c r="G146" s="285"/>
      <c r="H146" s="285"/>
      <c r="I146" s="285"/>
      <c r="J146" s="285"/>
    </row>
    <row r="147" spans="1:10" ht="18.75">
      <c r="A147" s="285" t="s">
        <v>1040</v>
      </c>
      <c r="B147" s="285"/>
      <c r="C147" s="285" t="s">
        <v>1041</v>
      </c>
      <c r="D147" s="285"/>
      <c r="E147" s="285"/>
      <c r="F147" s="285"/>
      <c r="G147" s="285"/>
      <c r="H147" s="285"/>
      <c r="I147" s="285"/>
      <c r="J147" s="285"/>
    </row>
    <row r="148" spans="1:10" ht="18.75">
      <c r="A148" s="285" t="s">
        <v>1042</v>
      </c>
      <c r="B148" s="285"/>
      <c r="C148" s="285" t="s">
        <v>1508</v>
      </c>
      <c r="D148" s="285"/>
      <c r="E148" s="285"/>
      <c r="F148" s="285"/>
      <c r="G148" s="285"/>
      <c r="H148" s="285"/>
      <c r="I148" s="224" t="s">
        <v>1108</v>
      </c>
      <c r="J148" s="224"/>
    </row>
    <row r="149" spans="1:10" ht="45">
      <c r="A149" s="220" t="s">
        <v>1044</v>
      </c>
      <c r="B149" s="220" t="s">
        <v>69</v>
      </c>
      <c r="C149" s="220" t="s">
        <v>70</v>
      </c>
      <c r="D149" s="220" t="s">
        <v>1045</v>
      </c>
      <c r="E149" s="220" t="s">
        <v>1046</v>
      </c>
      <c r="F149" s="220" t="s">
        <v>1047</v>
      </c>
      <c r="G149" s="220" t="s">
        <v>1048</v>
      </c>
      <c r="H149" s="132" t="s">
        <v>1049</v>
      </c>
      <c r="I149" s="133" t="s">
        <v>56</v>
      </c>
      <c r="J149" s="220" t="s">
        <v>1050</v>
      </c>
    </row>
    <row r="150" spans="1:10">
      <c r="A150" s="226">
        <v>1</v>
      </c>
      <c r="B150" s="226">
        <v>178</v>
      </c>
      <c r="C150" s="226">
        <v>206</v>
      </c>
      <c r="D150" s="226">
        <v>160</v>
      </c>
      <c r="E150" s="226">
        <v>373.2</v>
      </c>
      <c r="F150" s="226" t="s">
        <v>104</v>
      </c>
      <c r="G150" s="228">
        <v>4</v>
      </c>
      <c r="H150" s="228">
        <v>1</v>
      </c>
      <c r="I150" s="228">
        <v>5</v>
      </c>
      <c r="J150" s="226" t="s">
        <v>246</v>
      </c>
    </row>
    <row r="151" spans="1:10">
      <c r="A151" s="226">
        <f>1+A150</f>
        <v>2</v>
      </c>
      <c r="B151" s="226">
        <v>206</v>
      </c>
      <c r="C151" s="226">
        <v>213</v>
      </c>
      <c r="D151" s="226">
        <v>160</v>
      </c>
      <c r="E151" s="226">
        <v>184.5</v>
      </c>
      <c r="F151" s="226" t="s">
        <v>104</v>
      </c>
      <c r="G151" s="228">
        <v>4</v>
      </c>
      <c r="H151" s="228">
        <v>1</v>
      </c>
      <c r="I151" s="228">
        <v>5</v>
      </c>
      <c r="J151" s="226" t="s">
        <v>246</v>
      </c>
    </row>
    <row r="152" spans="1:10">
      <c r="A152" s="226">
        <f t="shared" ref="A152:A171" si="3">1+A151</f>
        <v>3</v>
      </c>
      <c r="B152" s="226">
        <v>213</v>
      </c>
      <c r="C152" s="226">
        <v>214</v>
      </c>
      <c r="D152" s="226">
        <v>90</v>
      </c>
      <c r="E152" s="226">
        <v>52.2</v>
      </c>
      <c r="F152" s="226" t="s">
        <v>104</v>
      </c>
      <c r="G152" s="228">
        <v>4</v>
      </c>
      <c r="H152" s="228">
        <v>1</v>
      </c>
      <c r="I152" s="228">
        <v>5</v>
      </c>
      <c r="J152" s="226" t="s">
        <v>246</v>
      </c>
    </row>
    <row r="153" spans="1:10">
      <c r="A153" s="226">
        <f t="shared" si="3"/>
        <v>4</v>
      </c>
      <c r="B153" s="226">
        <v>214</v>
      </c>
      <c r="C153" s="226">
        <v>215</v>
      </c>
      <c r="D153" s="226">
        <v>63</v>
      </c>
      <c r="E153" s="226">
        <v>114.5</v>
      </c>
      <c r="F153" s="226" t="s">
        <v>104</v>
      </c>
      <c r="G153" s="228">
        <v>4</v>
      </c>
      <c r="H153" s="228">
        <v>1</v>
      </c>
      <c r="I153" s="228">
        <v>5</v>
      </c>
      <c r="J153" s="226" t="s">
        <v>246</v>
      </c>
    </row>
    <row r="154" spans="1:10">
      <c r="A154" s="226">
        <f t="shared" si="3"/>
        <v>5</v>
      </c>
      <c r="B154" s="226">
        <v>214</v>
      </c>
      <c r="C154" s="226">
        <v>215</v>
      </c>
      <c r="D154" s="226">
        <v>63</v>
      </c>
      <c r="E154" s="226">
        <v>61.2</v>
      </c>
      <c r="F154" s="226" t="s">
        <v>104</v>
      </c>
      <c r="G154" s="228">
        <v>4</v>
      </c>
      <c r="H154" s="228">
        <v>1</v>
      </c>
      <c r="I154" s="228">
        <v>5</v>
      </c>
      <c r="J154" s="226" t="s">
        <v>246</v>
      </c>
    </row>
    <row r="155" spans="1:10">
      <c r="A155" s="226">
        <f t="shared" si="3"/>
        <v>6</v>
      </c>
      <c r="B155" s="226">
        <v>213</v>
      </c>
      <c r="C155" s="226">
        <v>218</v>
      </c>
      <c r="D155" s="226">
        <v>140</v>
      </c>
      <c r="E155" s="226">
        <v>31</v>
      </c>
      <c r="F155" s="226" t="s">
        <v>104</v>
      </c>
      <c r="G155" s="228">
        <v>4</v>
      </c>
      <c r="H155" s="228">
        <v>1</v>
      </c>
      <c r="I155" s="228">
        <v>5</v>
      </c>
      <c r="J155" s="226" t="s">
        <v>246</v>
      </c>
    </row>
    <row r="156" spans="1:10">
      <c r="A156" s="226">
        <f t="shared" si="3"/>
        <v>7</v>
      </c>
      <c r="B156" s="226">
        <v>213</v>
      </c>
      <c r="C156" s="226">
        <v>218</v>
      </c>
      <c r="D156" s="226">
        <v>140</v>
      </c>
      <c r="E156" s="226">
        <v>139.30000000000001</v>
      </c>
      <c r="F156" s="226" t="s">
        <v>104</v>
      </c>
      <c r="G156" s="228">
        <v>4</v>
      </c>
      <c r="H156" s="228">
        <v>1</v>
      </c>
      <c r="I156" s="228">
        <v>5</v>
      </c>
      <c r="J156" s="226" t="s">
        <v>246</v>
      </c>
    </row>
    <row r="157" spans="1:10">
      <c r="A157" s="226">
        <f t="shared" si="3"/>
        <v>8</v>
      </c>
      <c r="B157" s="226">
        <v>224</v>
      </c>
      <c r="C157" s="226">
        <v>218</v>
      </c>
      <c r="D157" s="226">
        <v>110</v>
      </c>
      <c r="E157" s="226">
        <v>206.1</v>
      </c>
      <c r="F157" s="226" t="s">
        <v>104</v>
      </c>
      <c r="G157" s="228">
        <v>4</v>
      </c>
      <c r="H157" s="228">
        <v>1</v>
      </c>
      <c r="I157" s="228">
        <v>5</v>
      </c>
      <c r="J157" s="226" t="s">
        <v>246</v>
      </c>
    </row>
    <row r="158" spans="1:10">
      <c r="A158" s="226">
        <f t="shared" si="3"/>
        <v>9</v>
      </c>
      <c r="B158" s="226">
        <v>172</v>
      </c>
      <c r="C158" s="226">
        <v>178</v>
      </c>
      <c r="D158" s="226">
        <v>160</v>
      </c>
      <c r="E158" s="226">
        <v>423.2</v>
      </c>
      <c r="F158" s="226" t="s">
        <v>104</v>
      </c>
      <c r="G158" s="228">
        <v>4</v>
      </c>
      <c r="H158" s="228">
        <v>1</v>
      </c>
      <c r="I158" s="228">
        <v>5</v>
      </c>
      <c r="J158" s="226" t="s">
        <v>246</v>
      </c>
    </row>
    <row r="159" spans="1:10">
      <c r="A159" s="226">
        <f t="shared" si="3"/>
        <v>10</v>
      </c>
      <c r="B159" s="226">
        <v>217</v>
      </c>
      <c r="C159" s="226">
        <v>223</v>
      </c>
      <c r="D159" s="226">
        <v>90</v>
      </c>
      <c r="E159" s="226">
        <v>366.3</v>
      </c>
      <c r="F159" s="226" t="s">
        <v>104</v>
      </c>
      <c r="G159" s="228">
        <v>4</v>
      </c>
      <c r="H159" s="228">
        <v>1</v>
      </c>
      <c r="I159" s="228">
        <v>5</v>
      </c>
      <c r="J159" s="226" t="s">
        <v>246</v>
      </c>
    </row>
    <row r="160" spans="1:10">
      <c r="A160" s="226">
        <f t="shared" si="3"/>
        <v>11</v>
      </c>
      <c r="B160" s="226">
        <v>196</v>
      </c>
      <c r="C160" s="226">
        <v>198</v>
      </c>
      <c r="D160" s="226">
        <v>140</v>
      </c>
      <c r="E160" s="226">
        <v>252.2</v>
      </c>
      <c r="F160" s="226" t="s">
        <v>104</v>
      </c>
      <c r="G160" s="228">
        <v>4</v>
      </c>
      <c r="H160" s="228">
        <v>1</v>
      </c>
      <c r="I160" s="228">
        <v>5</v>
      </c>
      <c r="J160" s="226" t="s">
        <v>246</v>
      </c>
    </row>
    <row r="161" spans="1:10">
      <c r="A161" s="226">
        <f t="shared" si="3"/>
        <v>12</v>
      </c>
      <c r="B161" s="226">
        <v>198</v>
      </c>
      <c r="C161" s="226">
        <v>199</v>
      </c>
      <c r="D161" s="226">
        <v>140</v>
      </c>
      <c r="E161" s="226">
        <v>141.5</v>
      </c>
      <c r="F161" s="226" t="s">
        <v>104</v>
      </c>
      <c r="G161" s="228">
        <v>4</v>
      </c>
      <c r="H161" s="228">
        <v>1</v>
      </c>
      <c r="I161" s="228">
        <v>5</v>
      </c>
      <c r="J161" s="226" t="s">
        <v>246</v>
      </c>
    </row>
    <row r="162" spans="1:10">
      <c r="A162" s="226">
        <f t="shared" si="3"/>
        <v>13</v>
      </c>
      <c r="B162" s="226">
        <v>199</v>
      </c>
      <c r="C162" s="226">
        <v>207</v>
      </c>
      <c r="D162" s="226">
        <v>75</v>
      </c>
      <c r="E162" s="226">
        <v>29</v>
      </c>
      <c r="F162" s="226" t="s">
        <v>104</v>
      </c>
      <c r="G162" s="228">
        <v>4</v>
      </c>
      <c r="H162" s="228">
        <v>1</v>
      </c>
      <c r="I162" s="228">
        <v>5</v>
      </c>
      <c r="J162" s="226" t="s">
        <v>246</v>
      </c>
    </row>
    <row r="163" spans="1:10">
      <c r="A163" s="226">
        <f t="shared" si="3"/>
        <v>14</v>
      </c>
      <c r="B163" s="226">
        <v>199</v>
      </c>
      <c r="C163" s="226">
        <v>207</v>
      </c>
      <c r="D163" s="226">
        <v>75</v>
      </c>
      <c r="E163" s="226">
        <v>5</v>
      </c>
      <c r="F163" s="226" t="s">
        <v>104</v>
      </c>
      <c r="G163" s="228">
        <v>4</v>
      </c>
      <c r="H163" s="228">
        <v>1</v>
      </c>
      <c r="I163" s="228">
        <v>5</v>
      </c>
      <c r="J163" s="226" t="s">
        <v>246</v>
      </c>
    </row>
    <row r="164" spans="1:10">
      <c r="A164" s="226">
        <f t="shared" si="3"/>
        <v>15</v>
      </c>
      <c r="B164" s="226">
        <v>199</v>
      </c>
      <c r="C164" s="226">
        <v>207</v>
      </c>
      <c r="D164" s="226">
        <v>75</v>
      </c>
      <c r="E164" s="226">
        <v>95</v>
      </c>
      <c r="F164" s="226" t="s">
        <v>104</v>
      </c>
      <c r="G164" s="228">
        <v>4</v>
      </c>
      <c r="H164" s="228">
        <v>1</v>
      </c>
      <c r="I164" s="228">
        <v>5</v>
      </c>
      <c r="J164" s="226" t="s">
        <v>246</v>
      </c>
    </row>
    <row r="165" spans="1:10">
      <c r="A165" s="226">
        <f t="shared" si="3"/>
        <v>16</v>
      </c>
      <c r="B165" s="226">
        <v>199</v>
      </c>
      <c r="C165" s="226">
        <v>207</v>
      </c>
      <c r="D165" s="226">
        <v>75</v>
      </c>
      <c r="E165" s="226">
        <v>41</v>
      </c>
      <c r="F165" s="226" t="s">
        <v>104</v>
      </c>
      <c r="G165" s="228">
        <v>4</v>
      </c>
      <c r="H165" s="228">
        <v>1</v>
      </c>
      <c r="I165" s="228">
        <v>5</v>
      </c>
      <c r="J165" s="226" t="s">
        <v>246</v>
      </c>
    </row>
    <row r="166" spans="1:10">
      <c r="A166" s="226">
        <f t="shared" si="3"/>
        <v>17</v>
      </c>
      <c r="B166" s="226">
        <v>199</v>
      </c>
      <c r="C166" s="226">
        <v>207</v>
      </c>
      <c r="D166" s="226">
        <v>75</v>
      </c>
      <c r="E166" s="226">
        <v>29</v>
      </c>
      <c r="F166" s="226" t="s">
        <v>104</v>
      </c>
      <c r="G166" s="228">
        <v>4</v>
      </c>
      <c r="H166" s="228">
        <v>1</v>
      </c>
      <c r="I166" s="228">
        <v>5</v>
      </c>
      <c r="J166" s="226" t="s">
        <v>246</v>
      </c>
    </row>
    <row r="167" spans="1:10">
      <c r="A167" s="226">
        <f t="shared" si="3"/>
        <v>18</v>
      </c>
      <c r="B167" s="226">
        <v>210</v>
      </c>
      <c r="C167" s="226">
        <v>204</v>
      </c>
      <c r="D167" s="226">
        <v>75</v>
      </c>
      <c r="E167" s="226">
        <v>56</v>
      </c>
      <c r="F167" s="226" t="s">
        <v>104</v>
      </c>
      <c r="G167" s="228">
        <v>4</v>
      </c>
      <c r="H167" s="228">
        <v>1</v>
      </c>
      <c r="I167" s="228">
        <v>5</v>
      </c>
      <c r="J167" s="226" t="s">
        <v>246</v>
      </c>
    </row>
    <row r="168" spans="1:10">
      <c r="A168" s="226">
        <f t="shared" si="3"/>
        <v>19</v>
      </c>
      <c r="B168" s="226">
        <v>19</v>
      </c>
      <c r="C168" s="226">
        <v>11</v>
      </c>
      <c r="D168" s="226">
        <v>63</v>
      </c>
      <c r="E168" s="226">
        <v>61.7</v>
      </c>
      <c r="F168" s="226" t="s">
        <v>104</v>
      </c>
      <c r="G168" s="228">
        <v>4</v>
      </c>
      <c r="H168" s="228">
        <v>1</v>
      </c>
      <c r="I168" s="228">
        <v>5</v>
      </c>
      <c r="J168" s="226" t="s">
        <v>246</v>
      </c>
    </row>
    <row r="169" spans="1:10">
      <c r="A169" s="226">
        <f t="shared" si="3"/>
        <v>20</v>
      </c>
      <c r="B169" s="226">
        <v>11</v>
      </c>
      <c r="C169" s="226">
        <v>12</v>
      </c>
      <c r="D169" s="226">
        <v>63</v>
      </c>
      <c r="E169" s="226">
        <v>95.3</v>
      </c>
      <c r="F169" s="226" t="s">
        <v>104</v>
      </c>
      <c r="G169" s="228">
        <v>4</v>
      </c>
      <c r="H169" s="228">
        <v>1</v>
      </c>
      <c r="I169" s="228">
        <v>5</v>
      </c>
      <c r="J169" s="226" t="s">
        <v>246</v>
      </c>
    </row>
    <row r="170" spans="1:10">
      <c r="A170" s="226">
        <f t="shared" si="3"/>
        <v>21</v>
      </c>
      <c r="B170" s="226">
        <v>11</v>
      </c>
      <c r="C170" s="226">
        <v>14</v>
      </c>
      <c r="D170" s="226">
        <v>63</v>
      </c>
      <c r="E170" s="226">
        <v>93.2</v>
      </c>
      <c r="F170" s="226" t="s">
        <v>104</v>
      </c>
      <c r="G170" s="228">
        <v>4</v>
      </c>
      <c r="H170" s="228">
        <v>1</v>
      </c>
      <c r="I170" s="228">
        <v>5</v>
      </c>
      <c r="J170" s="226" t="s">
        <v>246</v>
      </c>
    </row>
    <row r="171" spans="1:10">
      <c r="A171" s="226">
        <f t="shared" si="3"/>
        <v>22</v>
      </c>
      <c r="B171" s="226">
        <v>5</v>
      </c>
      <c r="C171" s="226">
        <v>6</v>
      </c>
      <c r="D171" s="226">
        <v>63</v>
      </c>
      <c r="E171" s="226">
        <v>183.4</v>
      </c>
      <c r="F171" s="226" t="s">
        <v>104</v>
      </c>
      <c r="G171" s="228">
        <v>4</v>
      </c>
      <c r="H171" s="228">
        <v>1</v>
      </c>
      <c r="I171" s="228">
        <v>5</v>
      </c>
      <c r="J171" s="226" t="s">
        <v>246</v>
      </c>
    </row>
    <row r="172" spans="1:10" ht="15.75">
      <c r="A172" s="208" t="s">
        <v>1055</v>
      </c>
      <c r="B172" s="208"/>
      <c r="C172" s="208"/>
      <c r="D172" s="208"/>
      <c r="E172" s="225" t="s">
        <v>1056</v>
      </c>
      <c r="F172" s="225"/>
      <c r="G172" s="225"/>
      <c r="H172" s="226"/>
      <c r="I172" s="226" t="s">
        <v>1057</v>
      </c>
      <c r="J172" s="226"/>
    </row>
    <row r="173" spans="1:10" ht="15.75">
      <c r="A173" s="227" t="s">
        <v>1058</v>
      </c>
      <c r="B173" s="227"/>
      <c r="C173" s="485"/>
      <c r="D173" s="486"/>
      <c r="E173" s="225" t="s">
        <v>1058</v>
      </c>
      <c r="F173" s="361"/>
      <c r="G173" s="362"/>
      <c r="H173" s="363"/>
      <c r="I173" s="225" t="s">
        <v>1058</v>
      </c>
      <c r="J173" s="225"/>
    </row>
    <row r="174" spans="1:10" ht="15.75">
      <c r="A174" s="227" t="s">
        <v>1059</v>
      </c>
      <c r="B174" s="485"/>
      <c r="C174" s="487"/>
      <c r="D174" s="486"/>
      <c r="E174" s="225" t="s">
        <v>1059</v>
      </c>
      <c r="F174" s="361"/>
      <c r="G174" s="362"/>
      <c r="H174" s="363"/>
      <c r="I174" s="225" t="s">
        <v>1059</v>
      </c>
      <c r="J174" s="225"/>
    </row>
    <row r="175" spans="1:10" ht="15.75">
      <c r="A175" s="227" t="s">
        <v>1060</v>
      </c>
      <c r="B175" s="227"/>
      <c r="C175" s="485"/>
      <c r="D175" s="486"/>
      <c r="E175" s="225" t="s">
        <v>1060</v>
      </c>
      <c r="F175" s="361"/>
      <c r="G175" s="362"/>
      <c r="H175" s="363"/>
      <c r="I175" s="225" t="s">
        <v>1060</v>
      </c>
      <c r="J175" s="225"/>
    </row>
    <row r="177" spans="1:10" ht="18.75">
      <c r="A177" s="285" t="s">
        <v>1032</v>
      </c>
      <c r="B177" s="285"/>
      <c r="C177" s="285" t="s">
        <v>1033</v>
      </c>
      <c r="D177" s="285"/>
      <c r="E177" s="285"/>
      <c r="F177" s="285"/>
      <c r="G177" s="285"/>
      <c r="H177" s="285"/>
      <c r="I177" s="285"/>
      <c r="J177" s="285"/>
    </row>
    <row r="178" spans="1:10" ht="18.75">
      <c r="A178" s="285" t="s">
        <v>1034</v>
      </c>
      <c r="B178" s="285"/>
      <c r="C178" s="285" t="s">
        <v>1035</v>
      </c>
      <c r="D178" s="285"/>
      <c r="E178" s="285"/>
      <c r="F178" s="285"/>
      <c r="G178" s="285"/>
      <c r="H178" s="285"/>
      <c r="I178" s="285"/>
      <c r="J178" s="285"/>
    </row>
    <row r="179" spans="1:10" ht="18.75">
      <c r="A179" s="285" t="s">
        <v>1036</v>
      </c>
      <c r="B179" s="285"/>
      <c r="C179" s="285" t="s">
        <v>1037</v>
      </c>
      <c r="D179" s="285"/>
      <c r="E179" s="285"/>
      <c r="F179" s="285"/>
      <c r="G179" s="285"/>
      <c r="H179" s="285"/>
      <c r="I179" s="285"/>
      <c r="J179" s="285"/>
    </row>
    <row r="180" spans="1:10" ht="18.75">
      <c r="A180" s="285" t="s">
        <v>1038</v>
      </c>
      <c r="B180" s="285"/>
      <c r="C180" s="285" t="s">
        <v>1039</v>
      </c>
      <c r="D180" s="285"/>
      <c r="E180" s="285"/>
      <c r="F180" s="285"/>
      <c r="G180" s="285"/>
      <c r="H180" s="285"/>
      <c r="I180" s="285"/>
      <c r="J180" s="285"/>
    </row>
    <row r="181" spans="1:10" ht="18.75">
      <c r="A181" s="285" t="s">
        <v>1040</v>
      </c>
      <c r="B181" s="285"/>
      <c r="C181" s="285" t="s">
        <v>1041</v>
      </c>
      <c r="D181" s="285"/>
      <c r="E181" s="285"/>
      <c r="F181" s="285"/>
      <c r="G181" s="285"/>
      <c r="H181" s="285"/>
      <c r="I181" s="285"/>
      <c r="J181" s="285"/>
    </row>
    <row r="182" spans="1:10" ht="18.75">
      <c r="A182" s="285" t="s">
        <v>1042</v>
      </c>
      <c r="B182" s="285"/>
      <c r="C182" s="285" t="s">
        <v>1508</v>
      </c>
      <c r="D182" s="285"/>
      <c r="E182" s="285"/>
      <c r="F182" s="285"/>
      <c r="G182" s="285"/>
      <c r="H182" s="285"/>
      <c r="I182" s="224" t="s">
        <v>1108</v>
      </c>
      <c r="J182" s="224"/>
    </row>
    <row r="183" spans="1:10" ht="45">
      <c r="A183" s="220" t="s">
        <v>1044</v>
      </c>
      <c r="B183" s="220" t="s">
        <v>69</v>
      </c>
      <c r="C183" s="220" t="s">
        <v>70</v>
      </c>
      <c r="D183" s="220" t="s">
        <v>1045</v>
      </c>
      <c r="E183" s="220" t="s">
        <v>1046</v>
      </c>
      <c r="F183" s="220" t="s">
        <v>1047</v>
      </c>
      <c r="G183" s="220" t="s">
        <v>1048</v>
      </c>
      <c r="H183" s="132" t="s">
        <v>1049</v>
      </c>
      <c r="I183" s="133" t="s">
        <v>56</v>
      </c>
      <c r="J183" s="220" t="s">
        <v>1050</v>
      </c>
    </row>
    <row r="184" spans="1:10">
      <c r="A184" s="226">
        <v>1</v>
      </c>
      <c r="B184" s="226">
        <v>9</v>
      </c>
      <c r="C184" s="226">
        <v>17</v>
      </c>
      <c r="D184" s="226">
        <v>200</v>
      </c>
      <c r="E184" s="226">
        <v>228.3</v>
      </c>
      <c r="F184" s="228">
        <v>5</v>
      </c>
      <c r="G184" s="228">
        <v>3.3</v>
      </c>
      <c r="H184" s="228">
        <v>1</v>
      </c>
      <c r="I184" s="228">
        <v>4.3</v>
      </c>
      <c r="J184" s="221" t="s">
        <v>246</v>
      </c>
    </row>
    <row r="185" spans="1:10">
      <c r="A185" s="226">
        <f>1+A184</f>
        <v>2</v>
      </c>
      <c r="B185" s="226">
        <v>17</v>
      </c>
      <c r="C185" s="226">
        <v>23</v>
      </c>
      <c r="D185" s="226">
        <v>63</v>
      </c>
      <c r="E185" s="226">
        <v>101.2</v>
      </c>
      <c r="F185" s="228">
        <v>5</v>
      </c>
      <c r="G185" s="228">
        <v>3.3</v>
      </c>
      <c r="H185" s="228">
        <v>1</v>
      </c>
      <c r="I185" s="228">
        <v>4.3</v>
      </c>
      <c r="J185" s="221" t="s">
        <v>246</v>
      </c>
    </row>
    <row r="186" spans="1:10">
      <c r="A186" s="226">
        <f t="shared" ref="A186:A209" si="4">1+A185</f>
        <v>3</v>
      </c>
      <c r="B186" s="226">
        <v>23</v>
      </c>
      <c r="C186" s="226">
        <v>22</v>
      </c>
      <c r="D186" s="226">
        <v>200</v>
      </c>
      <c r="E186" s="226">
        <v>40.200000000000003</v>
      </c>
      <c r="F186" s="228">
        <v>5</v>
      </c>
      <c r="G186" s="228">
        <v>3.3</v>
      </c>
      <c r="H186" s="228">
        <v>1</v>
      </c>
      <c r="I186" s="228">
        <v>4.3</v>
      </c>
      <c r="J186" s="221" t="s">
        <v>246</v>
      </c>
    </row>
    <row r="187" spans="1:10">
      <c r="A187" s="226">
        <f t="shared" si="4"/>
        <v>4</v>
      </c>
      <c r="B187" s="226">
        <v>22</v>
      </c>
      <c r="C187" s="226">
        <v>20</v>
      </c>
      <c r="D187" s="226">
        <v>200</v>
      </c>
      <c r="E187" s="226">
        <v>35.4</v>
      </c>
      <c r="F187" s="228">
        <v>5</v>
      </c>
      <c r="G187" s="228">
        <v>3.3</v>
      </c>
      <c r="H187" s="228">
        <v>1</v>
      </c>
      <c r="I187" s="228">
        <v>4.3</v>
      </c>
      <c r="J187" s="221" t="s">
        <v>246</v>
      </c>
    </row>
    <row r="188" spans="1:10">
      <c r="A188" s="226">
        <f t="shared" si="4"/>
        <v>5</v>
      </c>
      <c r="B188" s="226">
        <v>20</v>
      </c>
      <c r="C188" s="226">
        <v>21</v>
      </c>
      <c r="D188" s="226">
        <v>63</v>
      </c>
      <c r="E188" s="226">
        <v>50.5</v>
      </c>
      <c r="F188" s="228">
        <v>5</v>
      </c>
      <c r="G188" s="228">
        <v>3.3</v>
      </c>
      <c r="H188" s="228">
        <v>1</v>
      </c>
      <c r="I188" s="228">
        <v>4.3</v>
      </c>
      <c r="J188" s="221" t="s">
        <v>246</v>
      </c>
    </row>
    <row r="189" spans="1:10">
      <c r="A189" s="226">
        <f t="shared" si="4"/>
        <v>6</v>
      </c>
      <c r="B189" s="226">
        <v>20</v>
      </c>
      <c r="C189" s="226">
        <v>17</v>
      </c>
      <c r="D189" s="226">
        <v>200</v>
      </c>
      <c r="E189" s="226">
        <v>42.4</v>
      </c>
      <c r="F189" s="228">
        <v>5</v>
      </c>
      <c r="G189" s="228">
        <v>3.3</v>
      </c>
      <c r="H189" s="228">
        <v>1</v>
      </c>
      <c r="I189" s="228">
        <v>4.3</v>
      </c>
      <c r="J189" s="221" t="s">
        <v>246</v>
      </c>
    </row>
    <row r="190" spans="1:10">
      <c r="A190" s="226">
        <f t="shared" si="4"/>
        <v>7</v>
      </c>
      <c r="B190" s="226">
        <v>22</v>
      </c>
      <c r="C190" s="226">
        <v>38</v>
      </c>
      <c r="D190" s="226">
        <v>160</v>
      </c>
      <c r="E190" s="226">
        <v>177.2</v>
      </c>
      <c r="F190" s="228">
        <v>5</v>
      </c>
      <c r="G190" s="228">
        <v>3.3</v>
      </c>
      <c r="H190" s="228">
        <v>1</v>
      </c>
      <c r="I190" s="228">
        <v>4.3</v>
      </c>
      <c r="J190" s="221" t="s">
        <v>246</v>
      </c>
    </row>
    <row r="191" spans="1:10">
      <c r="A191" s="226">
        <f t="shared" si="4"/>
        <v>8</v>
      </c>
      <c r="B191" s="226">
        <v>22</v>
      </c>
      <c r="C191" s="226">
        <v>38</v>
      </c>
      <c r="D191" s="226">
        <v>160</v>
      </c>
      <c r="E191" s="226">
        <v>5</v>
      </c>
      <c r="F191" s="228">
        <v>5</v>
      </c>
      <c r="G191" s="228">
        <v>3.3</v>
      </c>
      <c r="H191" s="228">
        <v>1</v>
      </c>
      <c r="I191" s="228">
        <v>4.3</v>
      </c>
      <c r="J191" s="221" t="s">
        <v>246</v>
      </c>
    </row>
    <row r="192" spans="1:10">
      <c r="A192" s="226">
        <f t="shared" si="4"/>
        <v>9</v>
      </c>
      <c r="B192" s="226">
        <v>1</v>
      </c>
      <c r="C192" s="226">
        <v>3</v>
      </c>
      <c r="D192" s="226">
        <v>63</v>
      </c>
      <c r="E192" s="226">
        <v>67.2</v>
      </c>
      <c r="F192" s="228">
        <v>5</v>
      </c>
      <c r="G192" s="228">
        <v>3.3</v>
      </c>
      <c r="H192" s="228">
        <v>1</v>
      </c>
      <c r="I192" s="228">
        <v>4.3</v>
      </c>
      <c r="J192" s="221" t="s">
        <v>246</v>
      </c>
    </row>
    <row r="193" spans="1:10">
      <c r="A193" s="226">
        <f t="shared" si="4"/>
        <v>10</v>
      </c>
      <c r="B193" s="226">
        <v>1</v>
      </c>
      <c r="C193" s="226">
        <v>3</v>
      </c>
      <c r="D193" s="226">
        <v>63</v>
      </c>
      <c r="E193" s="226">
        <v>82.2</v>
      </c>
      <c r="F193" s="228">
        <v>5</v>
      </c>
      <c r="G193" s="228">
        <v>3.3</v>
      </c>
      <c r="H193" s="228">
        <v>1</v>
      </c>
      <c r="I193" s="228">
        <v>4.3</v>
      </c>
      <c r="J193" s="221" t="s">
        <v>246</v>
      </c>
    </row>
    <row r="194" spans="1:10">
      <c r="A194" s="226">
        <f t="shared" si="4"/>
        <v>11</v>
      </c>
      <c r="B194" s="226">
        <v>23</v>
      </c>
      <c r="C194" s="226">
        <v>27</v>
      </c>
      <c r="D194" s="226">
        <v>200</v>
      </c>
      <c r="E194" s="226">
        <v>158.80000000000001</v>
      </c>
      <c r="F194" s="228">
        <v>5</v>
      </c>
      <c r="G194" s="228">
        <v>3.3</v>
      </c>
      <c r="H194" s="228">
        <v>1</v>
      </c>
      <c r="I194" s="228">
        <v>4.3</v>
      </c>
      <c r="J194" s="221" t="s">
        <v>246</v>
      </c>
    </row>
    <row r="195" spans="1:10">
      <c r="A195" s="226">
        <f t="shared" si="4"/>
        <v>12</v>
      </c>
      <c r="B195" s="226">
        <v>27</v>
      </c>
      <c r="C195" s="226">
        <v>30</v>
      </c>
      <c r="D195" s="226">
        <v>63</v>
      </c>
      <c r="E195" s="226">
        <v>5</v>
      </c>
      <c r="F195" s="228">
        <v>5</v>
      </c>
      <c r="G195" s="228">
        <v>3.3</v>
      </c>
      <c r="H195" s="228">
        <v>1</v>
      </c>
      <c r="I195" s="228">
        <v>4.3</v>
      </c>
      <c r="J195" s="221" t="s">
        <v>246</v>
      </c>
    </row>
    <row r="196" spans="1:10">
      <c r="A196" s="226">
        <f t="shared" si="4"/>
        <v>13</v>
      </c>
      <c r="B196" s="226">
        <v>27</v>
      </c>
      <c r="C196" s="226">
        <v>30</v>
      </c>
      <c r="D196" s="226">
        <v>63</v>
      </c>
      <c r="E196" s="226">
        <v>273.3</v>
      </c>
      <c r="F196" s="228">
        <v>5</v>
      </c>
      <c r="G196" s="228">
        <v>3.3</v>
      </c>
      <c r="H196" s="228">
        <v>1</v>
      </c>
      <c r="I196" s="228">
        <v>4.3</v>
      </c>
      <c r="J196" s="221" t="s">
        <v>246</v>
      </c>
    </row>
    <row r="197" spans="1:10">
      <c r="A197" s="226">
        <f t="shared" si="4"/>
        <v>14</v>
      </c>
      <c r="B197" s="226">
        <v>27</v>
      </c>
      <c r="C197" s="226">
        <v>37</v>
      </c>
      <c r="D197" s="226">
        <v>200</v>
      </c>
      <c r="E197" s="226">
        <v>172.3</v>
      </c>
      <c r="F197" s="228">
        <v>5</v>
      </c>
      <c r="G197" s="228">
        <v>3.3</v>
      </c>
      <c r="H197" s="228">
        <v>1</v>
      </c>
      <c r="I197" s="228">
        <v>4.3</v>
      </c>
      <c r="J197" s="221" t="s">
        <v>246</v>
      </c>
    </row>
    <row r="198" spans="1:10">
      <c r="A198" s="226">
        <f t="shared" si="4"/>
        <v>15</v>
      </c>
      <c r="B198" s="226">
        <v>37</v>
      </c>
      <c r="C198" s="226">
        <v>39</v>
      </c>
      <c r="D198" s="226">
        <v>63</v>
      </c>
      <c r="E198" s="226">
        <v>34.1</v>
      </c>
      <c r="F198" s="228">
        <v>5</v>
      </c>
      <c r="G198" s="228">
        <v>3.3</v>
      </c>
      <c r="H198" s="228">
        <v>1</v>
      </c>
      <c r="I198" s="228">
        <v>4.3</v>
      </c>
      <c r="J198" s="221" t="s">
        <v>246</v>
      </c>
    </row>
    <row r="199" spans="1:10">
      <c r="A199" s="226">
        <f t="shared" si="4"/>
        <v>16</v>
      </c>
      <c r="B199" s="226">
        <v>37</v>
      </c>
      <c r="C199" s="226" t="s">
        <v>1505</v>
      </c>
      <c r="D199" s="226">
        <v>63</v>
      </c>
      <c r="E199" s="226">
        <v>115.6</v>
      </c>
      <c r="F199" s="228">
        <v>5</v>
      </c>
      <c r="G199" s="228">
        <v>3.3</v>
      </c>
      <c r="H199" s="228">
        <v>1</v>
      </c>
      <c r="I199" s="228">
        <v>4.3</v>
      </c>
      <c r="J199" s="221" t="s">
        <v>246</v>
      </c>
    </row>
    <row r="200" spans="1:10">
      <c r="A200" s="226">
        <f t="shared" si="4"/>
        <v>17</v>
      </c>
      <c r="B200" s="226" t="s">
        <v>1505</v>
      </c>
      <c r="C200" s="226" t="s">
        <v>1506</v>
      </c>
      <c r="D200" s="226">
        <v>63</v>
      </c>
      <c r="E200" s="226">
        <v>106.8</v>
      </c>
      <c r="F200" s="228">
        <v>5</v>
      </c>
      <c r="G200" s="228">
        <v>3.3</v>
      </c>
      <c r="H200" s="228">
        <v>1</v>
      </c>
      <c r="I200" s="228">
        <v>4.3</v>
      </c>
      <c r="J200" s="221" t="s">
        <v>246</v>
      </c>
    </row>
    <row r="201" spans="1:10">
      <c r="A201" s="226">
        <f t="shared" si="4"/>
        <v>18</v>
      </c>
      <c r="B201" s="226">
        <v>37</v>
      </c>
      <c r="C201" s="226">
        <v>42</v>
      </c>
      <c r="D201" s="226">
        <v>200</v>
      </c>
      <c r="E201" s="226">
        <v>481.1</v>
      </c>
      <c r="F201" s="228">
        <v>5</v>
      </c>
      <c r="G201" s="228">
        <v>3.3</v>
      </c>
      <c r="H201" s="228">
        <v>1</v>
      </c>
      <c r="I201" s="228">
        <v>4.3</v>
      </c>
      <c r="J201" s="221" t="s">
        <v>246</v>
      </c>
    </row>
    <row r="202" spans="1:10">
      <c r="A202" s="226">
        <f t="shared" si="4"/>
        <v>19</v>
      </c>
      <c r="B202" s="226">
        <v>42</v>
      </c>
      <c r="C202" s="226">
        <v>43</v>
      </c>
      <c r="D202" s="226">
        <v>200</v>
      </c>
      <c r="E202" s="226">
        <v>98</v>
      </c>
      <c r="F202" s="228">
        <v>5</v>
      </c>
      <c r="G202" s="228">
        <v>3.3</v>
      </c>
      <c r="H202" s="228">
        <v>1</v>
      </c>
      <c r="I202" s="228">
        <v>4.3</v>
      </c>
      <c r="J202" s="221" t="s">
        <v>246</v>
      </c>
    </row>
    <row r="203" spans="1:10">
      <c r="A203" s="226">
        <f t="shared" si="4"/>
        <v>20</v>
      </c>
      <c r="B203" s="226">
        <v>42</v>
      </c>
      <c r="C203" s="226">
        <v>43</v>
      </c>
      <c r="D203" s="226">
        <v>200</v>
      </c>
      <c r="E203" s="226">
        <v>88.1</v>
      </c>
      <c r="F203" s="228">
        <v>5</v>
      </c>
      <c r="G203" s="228">
        <v>3.3</v>
      </c>
      <c r="H203" s="228">
        <v>1</v>
      </c>
      <c r="I203" s="228">
        <v>4.3</v>
      </c>
      <c r="J203" s="221" t="s">
        <v>246</v>
      </c>
    </row>
    <row r="204" spans="1:10">
      <c r="A204" s="226">
        <f t="shared" si="4"/>
        <v>21</v>
      </c>
      <c r="B204" s="226">
        <v>43</v>
      </c>
      <c r="C204" s="226" t="s">
        <v>1507</v>
      </c>
      <c r="D204" s="226">
        <v>63</v>
      </c>
      <c r="E204" s="226">
        <v>136.4</v>
      </c>
      <c r="F204" s="228">
        <v>5</v>
      </c>
      <c r="G204" s="228">
        <v>3.3</v>
      </c>
      <c r="H204" s="228">
        <v>1</v>
      </c>
      <c r="I204" s="228">
        <v>4.3</v>
      </c>
      <c r="J204" s="221" t="s">
        <v>246</v>
      </c>
    </row>
    <row r="205" spans="1:10">
      <c r="A205" s="226">
        <f t="shared" si="4"/>
        <v>22</v>
      </c>
      <c r="B205" s="226">
        <v>43</v>
      </c>
      <c r="C205" s="226">
        <v>41</v>
      </c>
      <c r="D205" s="226">
        <v>200</v>
      </c>
      <c r="E205" s="226">
        <v>303.2</v>
      </c>
      <c r="F205" s="228">
        <v>5</v>
      </c>
      <c r="G205" s="228">
        <v>3.3</v>
      </c>
      <c r="H205" s="228">
        <v>1</v>
      </c>
      <c r="I205" s="228">
        <v>4.3</v>
      </c>
      <c r="J205" s="221" t="s">
        <v>246</v>
      </c>
    </row>
    <row r="206" spans="1:10">
      <c r="A206" s="226">
        <f t="shared" si="4"/>
        <v>23</v>
      </c>
      <c r="B206" s="226">
        <v>41</v>
      </c>
      <c r="C206" s="226">
        <v>36</v>
      </c>
      <c r="D206" s="226">
        <v>75</v>
      </c>
      <c r="E206" s="226">
        <v>137</v>
      </c>
      <c r="F206" s="228">
        <v>5</v>
      </c>
      <c r="G206" s="228">
        <v>3.3</v>
      </c>
      <c r="H206" s="228">
        <v>1</v>
      </c>
      <c r="I206" s="228">
        <v>4.3</v>
      </c>
      <c r="J206" s="221" t="s">
        <v>246</v>
      </c>
    </row>
    <row r="207" spans="1:10">
      <c r="A207" s="226">
        <f t="shared" si="4"/>
        <v>24</v>
      </c>
      <c r="B207" s="226">
        <v>36</v>
      </c>
      <c r="C207" s="226">
        <v>34</v>
      </c>
      <c r="D207" s="226">
        <v>63</v>
      </c>
      <c r="E207" s="226">
        <v>67.2</v>
      </c>
      <c r="F207" s="228">
        <v>5</v>
      </c>
      <c r="G207" s="228">
        <v>3.3</v>
      </c>
      <c r="H207" s="228">
        <v>1</v>
      </c>
      <c r="I207" s="228">
        <v>4.3</v>
      </c>
      <c r="J207" s="221" t="s">
        <v>246</v>
      </c>
    </row>
    <row r="208" spans="1:10">
      <c r="A208" s="226">
        <f t="shared" si="4"/>
        <v>25</v>
      </c>
      <c r="B208" s="226">
        <v>36</v>
      </c>
      <c r="C208" s="226">
        <v>28</v>
      </c>
      <c r="D208" s="226">
        <v>63</v>
      </c>
      <c r="E208" s="226">
        <v>207.8</v>
      </c>
      <c r="F208" s="228">
        <v>5</v>
      </c>
      <c r="G208" s="228">
        <v>3.3</v>
      </c>
      <c r="H208" s="228">
        <v>1</v>
      </c>
      <c r="I208" s="228">
        <v>4.3</v>
      </c>
      <c r="J208" s="221" t="s">
        <v>246</v>
      </c>
    </row>
    <row r="209" spans="1:10">
      <c r="A209" s="226">
        <f t="shared" si="4"/>
        <v>26</v>
      </c>
      <c r="B209" s="226">
        <v>41</v>
      </c>
      <c r="C209" s="226">
        <v>122</v>
      </c>
      <c r="D209" s="226">
        <v>140</v>
      </c>
      <c r="E209" s="226">
        <v>472</v>
      </c>
      <c r="F209" s="228">
        <v>5</v>
      </c>
      <c r="G209" s="228">
        <v>3.3</v>
      </c>
      <c r="H209" s="228">
        <v>1</v>
      </c>
      <c r="I209" s="228">
        <v>4.3</v>
      </c>
      <c r="J209" s="221" t="s">
        <v>246</v>
      </c>
    </row>
    <row r="210" spans="1:10" ht="15.75">
      <c r="A210" s="208" t="s">
        <v>1055</v>
      </c>
      <c r="B210" s="208"/>
      <c r="C210" s="208"/>
      <c r="D210" s="208"/>
      <c r="E210" s="225" t="s">
        <v>1056</v>
      </c>
      <c r="F210" s="225"/>
      <c r="G210" s="225"/>
      <c r="H210" s="226"/>
      <c r="I210" s="226" t="s">
        <v>1057</v>
      </c>
      <c r="J210" s="226"/>
    </row>
    <row r="211" spans="1:10" ht="15.75">
      <c r="A211" s="227" t="s">
        <v>1058</v>
      </c>
      <c r="B211" s="227"/>
      <c r="C211" s="485"/>
      <c r="D211" s="486"/>
      <c r="E211" s="225" t="s">
        <v>1058</v>
      </c>
      <c r="F211" s="361"/>
      <c r="G211" s="362"/>
      <c r="H211" s="363"/>
      <c r="I211" s="225" t="s">
        <v>1058</v>
      </c>
      <c r="J211" s="225"/>
    </row>
    <row r="212" spans="1:10" ht="15.75">
      <c r="A212" s="227" t="s">
        <v>1059</v>
      </c>
      <c r="B212" s="485"/>
      <c r="C212" s="487"/>
      <c r="D212" s="486"/>
      <c r="E212" s="225" t="s">
        <v>1059</v>
      </c>
      <c r="F212" s="361"/>
      <c r="G212" s="362"/>
      <c r="H212" s="363"/>
      <c r="I212" s="225" t="s">
        <v>1059</v>
      </c>
      <c r="J212" s="225"/>
    </row>
    <row r="213" spans="1:10" ht="15.75">
      <c r="A213" s="227" t="s">
        <v>1060</v>
      </c>
      <c r="B213" s="227"/>
      <c r="C213" s="485"/>
      <c r="D213" s="486"/>
      <c r="E213" s="225" t="s">
        <v>1060</v>
      </c>
      <c r="F213" s="361"/>
      <c r="G213" s="362"/>
      <c r="H213" s="363"/>
      <c r="I213" s="225" t="s">
        <v>1060</v>
      </c>
      <c r="J213" s="225"/>
    </row>
    <row r="215" spans="1:10" ht="18.75">
      <c r="A215" s="285" t="s">
        <v>1032</v>
      </c>
      <c r="B215" s="285"/>
      <c r="C215" s="285" t="s">
        <v>1033</v>
      </c>
      <c r="D215" s="285"/>
      <c r="E215" s="285"/>
      <c r="F215" s="285"/>
      <c r="G215" s="285"/>
      <c r="H215" s="285"/>
      <c r="I215" s="285"/>
      <c r="J215" s="285"/>
    </row>
    <row r="216" spans="1:10" ht="18.75">
      <c r="A216" s="285" t="s">
        <v>1034</v>
      </c>
      <c r="B216" s="285"/>
      <c r="C216" s="285" t="s">
        <v>1035</v>
      </c>
      <c r="D216" s="285"/>
      <c r="E216" s="285"/>
      <c r="F216" s="285"/>
      <c r="G216" s="285"/>
      <c r="H216" s="285"/>
      <c r="I216" s="285"/>
      <c r="J216" s="285"/>
    </row>
    <row r="217" spans="1:10" ht="18.75">
      <c r="A217" s="285" t="s">
        <v>1036</v>
      </c>
      <c r="B217" s="285"/>
      <c r="C217" s="285" t="s">
        <v>1037</v>
      </c>
      <c r="D217" s="285"/>
      <c r="E217" s="285"/>
      <c r="F217" s="285"/>
      <c r="G217" s="285"/>
      <c r="H217" s="285"/>
      <c r="I217" s="285"/>
      <c r="J217" s="285"/>
    </row>
    <row r="218" spans="1:10" ht="18.75">
      <c r="A218" s="285" t="s">
        <v>1038</v>
      </c>
      <c r="B218" s="285"/>
      <c r="C218" s="285" t="s">
        <v>1039</v>
      </c>
      <c r="D218" s="285"/>
      <c r="E218" s="285"/>
      <c r="F218" s="285"/>
      <c r="G218" s="285"/>
      <c r="H218" s="285"/>
      <c r="I218" s="285"/>
      <c r="J218" s="285"/>
    </row>
    <row r="219" spans="1:10" ht="18.75">
      <c r="A219" s="285" t="s">
        <v>1040</v>
      </c>
      <c r="B219" s="285"/>
      <c r="C219" s="285" t="s">
        <v>1041</v>
      </c>
      <c r="D219" s="285"/>
      <c r="E219" s="285"/>
      <c r="F219" s="285"/>
      <c r="G219" s="285"/>
      <c r="H219" s="285"/>
      <c r="I219" s="285"/>
      <c r="J219" s="285"/>
    </row>
    <row r="220" spans="1:10" ht="18.75">
      <c r="A220" s="285" t="s">
        <v>1042</v>
      </c>
      <c r="B220" s="285"/>
      <c r="C220" s="285" t="s">
        <v>1508</v>
      </c>
      <c r="D220" s="285"/>
      <c r="E220" s="285"/>
      <c r="F220" s="285"/>
      <c r="G220" s="285"/>
      <c r="H220" s="285"/>
      <c r="I220" s="224" t="s">
        <v>1108</v>
      </c>
      <c r="J220" s="224"/>
    </row>
    <row r="221" spans="1:10" ht="45">
      <c r="A221" s="220" t="s">
        <v>1044</v>
      </c>
      <c r="B221" s="220" t="s">
        <v>69</v>
      </c>
      <c r="C221" s="220" t="s">
        <v>70</v>
      </c>
      <c r="D221" s="220" t="s">
        <v>1045</v>
      </c>
      <c r="E221" s="220" t="s">
        <v>1046</v>
      </c>
      <c r="F221" s="220" t="s">
        <v>1047</v>
      </c>
      <c r="G221" s="220" t="s">
        <v>1048</v>
      </c>
      <c r="H221" s="132" t="s">
        <v>1049</v>
      </c>
      <c r="I221" s="133" t="s">
        <v>56</v>
      </c>
      <c r="J221" s="220" t="s">
        <v>1050</v>
      </c>
    </row>
    <row r="222" spans="1:10">
      <c r="A222" s="226">
        <v>1</v>
      </c>
      <c r="B222" s="226">
        <v>42</v>
      </c>
      <c r="C222" s="226">
        <v>48</v>
      </c>
      <c r="D222" s="226">
        <v>140</v>
      </c>
      <c r="E222" s="226">
        <v>211.8</v>
      </c>
      <c r="F222" s="228">
        <v>5.5</v>
      </c>
      <c r="G222" s="228">
        <v>3.2</v>
      </c>
      <c r="H222" s="228">
        <v>1</v>
      </c>
      <c r="I222" s="228">
        <v>4.2</v>
      </c>
      <c r="J222" s="221" t="s">
        <v>246</v>
      </c>
    </row>
    <row r="223" spans="1:10">
      <c r="A223" s="226">
        <f>1+A222</f>
        <v>2</v>
      </c>
      <c r="B223" s="226">
        <v>48</v>
      </c>
      <c r="C223" s="226">
        <v>49</v>
      </c>
      <c r="D223" s="226">
        <v>63</v>
      </c>
      <c r="E223" s="226">
        <v>156.5</v>
      </c>
      <c r="F223" s="228">
        <v>5.5</v>
      </c>
      <c r="G223" s="228">
        <v>3.2</v>
      </c>
      <c r="H223" s="228">
        <v>1</v>
      </c>
      <c r="I223" s="228">
        <v>4.2</v>
      </c>
      <c r="J223" s="221" t="s">
        <v>246</v>
      </c>
    </row>
    <row r="224" spans="1:10">
      <c r="A224" s="226">
        <f t="shared" ref="A224:A260" si="5">1+A223</f>
        <v>3</v>
      </c>
      <c r="B224" s="226">
        <v>48</v>
      </c>
      <c r="C224" s="226">
        <v>57</v>
      </c>
      <c r="D224" s="226">
        <v>140</v>
      </c>
      <c r="E224" s="226">
        <v>110.5</v>
      </c>
      <c r="F224" s="228">
        <v>5.5</v>
      </c>
      <c r="G224" s="228">
        <v>3.2</v>
      </c>
      <c r="H224" s="228">
        <v>1</v>
      </c>
      <c r="I224" s="228">
        <v>4.2</v>
      </c>
      <c r="J224" s="221" t="s">
        <v>246</v>
      </c>
    </row>
    <row r="225" spans="1:10">
      <c r="A225" s="226">
        <f t="shared" si="5"/>
        <v>4</v>
      </c>
      <c r="B225" s="226">
        <v>48</v>
      </c>
      <c r="C225" s="226">
        <v>57</v>
      </c>
      <c r="D225" s="226">
        <v>140</v>
      </c>
      <c r="E225" s="226">
        <v>25.6</v>
      </c>
      <c r="F225" s="228">
        <v>5.5</v>
      </c>
      <c r="G225" s="228">
        <v>3.2</v>
      </c>
      <c r="H225" s="228">
        <v>1</v>
      </c>
      <c r="I225" s="228">
        <v>4.2</v>
      </c>
      <c r="J225" s="221" t="s">
        <v>246</v>
      </c>
    </row>
    <row r="226" spans="1:10">
      <c r="A226" s="226">
        <f t="shared" si="5"/>
        <v>5</v>
      </c>
      <c r="B226" s="226">
        <v>57</v>
      </c>
      <c r="C226" s="226">
        <v>58</v>
      </c>
      <c r="D226" s="226">
        <v>63</v>
      </c>
      <c r="E226" s="226">
        <v>55.8</v>
      </c>
      <c r="F226" s="228">
        <v>5.5</v>
      </c>
      <c r="G226" s="228">
        <v>3.2</v>
      </c>
      <c r="H226" s="228">
        <v>1</v>
      </c>
      <c r="I226" s="228">
        <v>4.2</v>
      </c>
      <c r="J226" s="221" t="s">
        <v>246</v>
      </c>
    </row>
    <row r="227" spans="1:10">
      <c r="A227" s="226">
        <f t="shared" si="5"/>
        <v>6</v>
      </c>
      <c r="B227" s="226">
        <v>63</v>
      </c>
      <c r="C227" s="226">
        <v>68</v>
      </c>
      <c r="D227" s="226">
        <v>75</v>
      </c>
      <c r="E227" s="226">
        <v>114.9</v>
      </c>
      <c r="F227" s="228">
        <v>5.5</v>
      </c>
      <c r="G227" s="228">
        <v>3.2</v>
      </c>
      <c r="H227" s="228">
        <v>1</v>
      </c>
      <c r="I227" s="228">
        <v>4.2</v>
      </c>
      <c r="J227" s="221" t="s">
        <v>246</v>
      </c>
    </row>
    <row r="228" spans="1:10">
      <c r="A228" s="226">
        <f t="shared" si="5"/>
        <v>7</v>
      </c>
      <c r="B228" s="226">
        <v>68</v>
      </c>
      <c r="C228" s="226">
        <v>69</v>
      </c>
      <c r="D228" s="226">
        <v>75</v>
      </c>
      <c r="E228" s="226">
        <v>33.4</v>
      </c>
      <c r="F228" s="228">
        <v>5.5</v>
      </c>
      <c r="G228" s="228">
        <v>3.2</v>
      </c>
      <c r="H228" s="228">
        <v>1</v>
      </c>
      <c r="I228" s="228">
        <v>4.2</v>
      </c>
      <c r="J228" s="221" t="s">
        <v>246</v>
      </c>
    </row>
    <row r="229" spans="1:10">
      <c r="A229" s="226">
        <f t="shared" si="5"/>
        <v>8</v>
      </c>
      <c r="B229" s="226">
        <v>67</v>
      </c>
      <c r="C229" s="226">
        <v>69</v>
      </c>
      <c r="D229" s="226">
        <v>63</v>
      </c>
      <c r="E229" s="226">
        <v>185</v>
      </c>
      <c r="F229" s="228">
        <v>5.5</v>
      </c>
      <c r="G229" s="228">
        <v>3.2</v>
      </c>
      <c r="H229" s="228">
        <v>1</v>
      </c>
      <c r="I229" s="228">
        <v>4.2</v>
      </c>
      <c r="J229" s="221" t="s">
        <v>246</v>
      </c>
    </row>
    <row r="230" spans="1:10">
      <c r="A230" s="226">
        <f t="shared" si="5"/>
        <v>9</v>
      </c>
      <c r="B230" s="226">
        <v>82</v>
      </c>
      <c r="C230" s="226">
        <v>71</v>
      </c>
      <c r="D230" s="226">
        <v>75</v>
      </c>
      <c r="E230" s="226">
        <v>62</v>
      </c>
      <c r="F230" s="228">
        <v>5.5</v>
      </c>
      <c r="G230" s="228">
        <v>3.2</v>
      </c>
      <c r="H230" s="228">
        <v>1</v>
      </c>
      <c r="I230" s="228">
        <v>4.2</v>
      </c>
      <c r="J230" s="221" t="s">
        <v>246</v>
      </c>
    </row>
    <row r="231" spans="1:10">
      <c r="A231" s="226">
        <f t="shared" si="5"/>
        <v>10</v>
      </c>
      <c r="B231" s="226">
        <v>66</v>
      </c>
      <c r="C231" s="226">
        <v>67</v>
      </c>
      <c r="D231" s="226">
        <v>75</v>
      </c>
      <c r="E231" s="226">
        <v>81.2</v>
      </c>
      <c r="F231" s="228">
        <v>5.5</v>
      </c>
      <c r="G231" s="228">
        <v>3.2</v>
      </c>
      <c r="H231" s="228">
        <v>1</v>
      </c>
      <c r="I231" s="228">
        <v>4.2</v>
      </c>
      <c r="J231" s="221" t="s">
        <v>246</v>
      </c>
    </row>
    <row r="232" spans="1:10">
      <c r="A232" s="226">
        <f t="shared" si="5"/>
        <v>11</v>
      </c>
      <c r="B232" s="226">
        <v>57</v>
      </c>
      <c r="C232" s="226">
        <v>62</v>
      </c>
      <c r="D232" s="226">
        <v>140</v>
      </c>
      <c r="E232" s="226">
        <v>139.1</v>
      </c>
      <c r="F232" s="228">
        <v>5.5</v>
      </c>
      <c r="G232" s="228">
        <v>3.2</v>
      </c>
      <c r="H232" s="228">
        <v>1</v>
      </c>
      <c r="I232" s="228">
        <v>4.2</v>
      </c>
      <c r="J232" s="221" t="s">
        <v>246</v>
      </c>
    </row>
    <row r="233" spans="1:10">
      <c r="A233" s="226">
        <f t="shared" si="5"/>
        <v>12</v>
      </c>
      <c r="B233" s="226">
        <v>62</v>
      </c>
      <c r="C233" s="226">
        <v>90</v>
      </c>
      <c r="D233" s="226">
        <v>63</v>
      </c>
      <c r="E233" s="226">
        <v>310</v>
      </c>
      <c r="F233" s="228">
        <v>5.5</v>
      </c>
      <c r="G233" s="228">
        <v>3.2</v>
      </c>
      <c r="H233" s="228">
        <v>1</v>
      </c>
      <c r="I233" s="228">
        <v>4.2</v>
      </c>
      <c r="J233" s="221" t="s">
        <v>246</v>
      </c>
    </row>
    <row r="234" spans="1:10">
      <c r="A234" s="226">
        <f t="shared" si="5"/>
        <v>13</v>
      </c>
      <c r="B234" s="226">
        <v>62</v>
      </c>
      <c r="C234" s="226">
        <v>92</v>
      </c>
      <c r="D234" s="226">
        <v>140</v>
      </c>
      <c r="E234" s="226">
        <v>220</v>
      </c>
      <c r="F234" s="228">
        <v>5.5</v>
      </c>
      <c r="G234" s="228">
        <v>3.2</v>
      </c>
      <c r="H234" s="228">
        <v>1</v>
      </c>
      <c r="I234" s="228">
        <v>4.2</v>
      </c>
      <c r="J234" s="221" t="s">
        <v>246</v>
      </c>
    </row>
    <row r="235" spans="1:10">
      <c r="A235" s="226">
        <f t="shared" si="5"/>
        <v>14</v>
      </c>
      <c r="B235" s="226">
        <v>92</v>
      </c>
      <c r="C235" s="226">
        <v>95</v>
      </c>
      <c r="D235" s="226">
        <v>75</v>
      </c>
      <c r="E235" s="226">
        <v>93.6</v>
      </c>
      <c r="F235" s="228">
        <v>5.5</v>
      </c>
      <c r="G235" s="228">
        <v>3.2</v>
      </c>
      <c r="H235" s="228">
        <v>1</v>
      </c>
      <c r="I235" s="228">
        <v>4.2</v>
      </c>
      <c r="J235" s="221" t="s">
        <v>246</v>
      </c>
    </row>
    <row r="236" spans="1:10">
      <c r="A236" s="226">
        <f t="shared" si="5"/>
        <v>15</v>
      </c>
      <c r="B236" s="226">
        <v>95</v>
      </c>
      <c r="C236" s="226">
        <v>98</v>
      </c>
      <c r="D236" s="226">
        <v>63</v>
      </c>
      <c r="E236" s="226">
        <v>135.9</v>
      </c>
      <c r="F236" s="228">
        <v>5.5</v>
      </c>
      <c r="G236" s="228">
        <v>3.2</v>
      </c>
      <c r="H236" s="228">
        <v>1</v>
      </c>
      <c r="I236" s="228">
        <v>4.2</v>
      </c>
      <c r="J236" s="221" t="s">
        <v>246</v>
      </c>
    </row>
    <row r="237" spans="1:10">
      <c r="A237" s="226">
        <f t="shared" si="5"/>
        <v>16</v>
      </c>
      <c r="B237" s="226">
        <v>95</v>
      </c>
      <c r="C237" s="226">
        <v>96</v>
      </c>
      <c r="D237" s="226">
        <v>63</v>
      </c>
      <c r="E237" s="226">
        <v>5</v>
      </c>
      <c r="F237" s="228">
        <v>5.5</v>
      </c>
      <c r="G237" s="228">
        <v>3.2</v>
      </c>
      <c r="H237" s="228">
        <v>1</v>
      </c>
      <c r="I237" s="228">
        <v>4.2</v>
      </c>
      <c r="J237" s="221" t="s">
        <v>246</v>
      </c>
    </row>
    <row r="238" spans="1:10">
      <c r="A238" s="226">
        <f t="shared" si="5"/>
        <v>17</v>
      </c>
      <c r="B238" s="226">
        <v>95</v>
      </c>
      <c r="C238" s="226">
        <v>96</v>
      </c>
      <c r="D238" s="226">
        <v>63</v>
      </c>
      <c r="E238" s="226">
        <v>39</v>
      </c>
      <c r="F238" s="228">
        <v>5.5</v>
      </c>
      <c r="G238" s="228">
        <v>3.2</v>
      </c>
      <c r="H238" s="228">
        <v>1</v>
      </c>
      <c r="I238" s="228">
        <v>4.2</v>
      </c>
      <c r="J238" s="221" t="s">
        <v>246</v>
      </c>
    </row>
    <row r="239" spans="1:10">
      <c r="A239" s="226">
        <f t="shared" si="5"/>
        <v>18</v>
      </c>
      <c r="B239" s="226">
        <v>92</v>
      </c>
      <c r="C239" s="226">
        <v>94</v>
      </c>
      <c r="D239" s="226">
        <v>110</v>
      </c>
      <c r="E239" s="226">
        <v>201.7</v>
      </c>
      <c r="F239" s="228">
        <v>5.5</v>
      </c>
      <c r="G239" s="228">
        <v>3.2</v>
      </c>
      <c r="H239" s="228">
        <v>1</v>
      </c>
      <c r="I239" s="228">
        <v>4.2</v>
      </c>
      <c r="J239" s="221" t="s">
        <v>246</v>
      </c>
    </row>
    <row r="240" spans="1:10">
      <c r="A240" s="226">
        <f t="shared" si="5"/>
        <v>19</v>
      </c>
      <c r="B240" s="226">
        <v>92</v>
      </c>
      <c r="C240" s="226">
        <v>101</v>
      </c>
      <c r="D240" s="226">
        <v>110</v>
      </c>
      <c r="E240" s="226">
        <v>142.19999999999999</v>
      </c>
      <c r="F240" s="228">
        <v>5.5</v>
      </c>
      <c r="G240" s="228">
        <v>3.2</v>
      </c>
      <c r="H240" s="228">
        <v>1</v>
      </c>
      <c r="I240" s="228">
        <v>4.2</v>
      </c>
      <c r="J240" s="221" t="s">
        <v>246</v>
      </c>
    </row>
    <row r="241" spans="1:10">
      <c r="A241" s="226">
        <f t="shared" si="5"/>
        <v>20</v>
      </c>
      <c r="B241" s="226">
        <v>101</v>
      </c>
      <c r="C241" s="226">
        <v>104</v>
      </c>
      <c r="D241" s="226">
        <v>110</v>
      </c>
      <c r="E241" s="226">
        <v>70.2</v>
      </c>
      <c r="F241" s="228">
        <v>5.5</v>
      </c>
      <c r="G241" s="228">
        <v>3.2</v>
      </c>
      <c r="H241" s="228">
        <v>1</v>
      </c>
      <c r="I241" s="228">
        <v>4.2</v>
      </c>
      <c r="J241" s="221" t="s">
        <v>246</v>
      </c>
    </row>
    <row r="242" spans="1:10">
      <c r="A242" s="226">
        <f t="shared" si="5"/>
        <v>21</v>
      </c>
      <c r="B242" s="226">
        <v>104</v>
      </c>
      <c r="C242" s="226">
        <v>106</v>
      </c>
      <c r="D242" s="226">
        <v>110</v>
      </c>
      <c r="E242" s="226">
        <v>119.6</v>
      </c>
      <c r="F242" s="228">
        <v>5.5</v>
      </c>
      <c r="G242" s="228">
        <v>3.2</v>
      </c>
      <c r="H242" s="228">
        <v>1</v>
      </c>
      <c r="I242" s="228">
        <v>4.2</v>
      </c>
      <c r="J242" s="221" t="s">
        <v>246</v>
      </c>
    </row>
    <row r="243" spans="1:10">
      <c r="A243" s="226">
        <f t="shared" si="5"/>
        <v>22</v>
      </c>
      <c r="B243" s="226">
        <v>106</v>
      </c>
      <c r="C243" s="226">
        <v>107</v>
      </c>
      <c r="D243" s="226">
        <v>110</v>
      </c>
      <c r="E243" s="226">
        <v>15.6</v>
      </c>
      <c r="F243" s="228">
        <v>5.5</v>
      </c>
      <c r="G243" s="228">
        <v>3.2</v>
      </c>
      <c r="H243" s="228">
        <v>1</v>
      </c>
      <c r="I243" s="228">
        <v>4.2</v>
      </c>
      <c r="J243" s="221" t="s">
        <v>246</v>
      </c>
    </row>
    <row r="244" spans="1:10">
      <c r="A244" s="226">
        <f t="shared" si="5"/>
        <v>23</v>
      </c>
      <c r="B244" s="226">
        <v>107</v>
      </c>
      <c r="C244" s="226">
        <v>109</v>
      </c>
      <c r="D244" s="226">
        <v>63</v>
      </c>
      <c r="E244" s="226">
        <v>20.7</v>
      </c>
      <c r="F244" s="228">
        <v>5.5</v>
      </c>
      <c r="G244" s="228">
        <v>3.2</v>
      </c>
      <c r="H244" s="228">
        <v>1</v>
      </c>
      <c r="I244" s="228">
        <v>4.2</v>
      </c>
      <c r="J244" s="221" t="s">
        <v>246</v>
      </c>
    </row>
    <row r="245" spans="1:10">
      <c r="A245" s="226">
        <f t="shared" si="5"/>
        <v>24</v>
      </c>
      <c r="B245" s="226">
        <v>107</v>
      </c>
      <c r="C245" s="226">
        <v>112</v>
      </c>
      <c r="D245" s="226">
        <v>63</v>
      </c>
      <c r="E245" s="226">
        <v>88.9</v>
      </c>
      <c r="F245" s="228">
        <v>5.5</v>
      </c>
      <c r="G245" s="228">
        <v>3.2</v>
      </c>
      <c r="H245" s="228">
        <v>1</v>
      </c>
      <c r="I245" s="228">
        <v>4.2</v>
      </c>
      <c r="J245" s="221" t="s">
        <v>246</v>
      </c>
    </row>
    <row r="246" spans="1:10">
      <c r="A246" s="226">
        <f t="shared" si="5"/>
        <v>25</v>
      </c>
      <c r="B246" s="226">
        <v>116</v>
      </c>
      <c r="C246" s="226">
        <v>119</v>
      </c>
      <c r="D246" s="226">
        <v>63</v>
      </c>
      <c r="E246" s="226">
        <v>3</v>
      </c>
      <c r="F246" s="228">
        <v>5.5</v>
      </c>
      <c r="G246" s="228">
        <v>3.2</v>
      </c>
      <c r="H246" s="228">
        <v>1</v>
      </c>
      <c r="I246" s="228">
        <v>4.2</v>
      </c>
      <c r="J246" s="221" t="s">
        <v>246</v>
      </c>
    </row>
    <row r="247" spans="1:10">
      <c r="A247" s="226">
        <f t="shared" si="5"/>
        <v>26</v>
      </c>
      <c r="B247" s="226">
        <v>116</v>
      </c>
      <c r="C247" s="226">
        <v>119</v>
      </c>
      <c r="D247" s="226">
        <v>63</v>
      </c>
      <c r="E247" s="226">
        <v>69</v>
      </c>
      <c r="F247" s="228">
        <v>5.5</v>
      </c>
      <c r="G247" s="228">
        <v>3.2</v>
      </c>
      <c r="H247" s="228">
        <v>1</v>
      </c>
      <c r="I247" s="228">
        <v>4.2</v>
      </c>
      <c r="J247" s="221" t="s">
        <v>246</v>
      </c>
    </row>
    <row r="248" spans="1:10">
      <c r="A248" s="226">
        <f t="shared" si="5"/>
        <v>27</v>
      </c>
      <c r="B248" s="226">
        <v>116</v>
      </c>
      <c r="C248" s="226">
        <v>113</v>
      </c>
      <c r="D248" s="226">
        <v>63</v>
      </c>
      <c r="E248" s="226">
        <v>89</v>
      </c>
      <c r="F248" s="228">
        <v>5.5</v>
      </c>
      <c r="G248" s="228">
        <v>3.2</v>
      </c>
      <c r="H248" s="228">
        <v>1</v>
      </c>
      <c r="I248" s="228">
        <v>4.2</v>
      </c>
      <c r="J248" s="221" t="s">
        <v>246</v>
      </c>
    </row>
    <row r="249" spans="1:10">
      <c r="A249" s="226">
        <f t="shared" si="5"/>
        <v>28</v>
      </c>
      <c r="B249" s="226">
        <v>116</v>
      </c>
      <c r="C249" s="226">
        <v>108</v>
      </c>
      <c r="D249" s="226">
        <v>63</v>
      </c>
      <c r="E249" s="226">
        <v>41.6</v>
      </c>
      <c r="F249" s="228">
        <v>5.5</v>
      </c>
      <c r="G249" s="228">
        <v>3.2</v>
      </c>
      <c r="H249" s="228">
        <v>1</v>
      </c>
      <c r="I249" s="228">
        <v>4.2</v>
      </c>
      <c r="J249" s="221" t="s">
        <v>246</v>
      </c>
    </row>
    <row r="250" spans="1:10">
      <c r="A250" s="226">
        <f t="shared" si="5"/>
        <v>29</v>
      </c>
      <c r="B250" s="226">
        <v>108</v>
      </c>
      <c r="C250" s="226">
        <v>109</v>
      </c>
      <c r="D250" s="226">
        <v>75</v>
      </c>
      <c r="E250" s="226">
        <v>48</v>
      </c>
      <c r="F250" s="228">
        <v>5.5</v>
      </c>
      <c r="G250" s="228">
        <v>3.2</v>
      </c>
      <c r="H250" s="228">
        <v>1</v>
      </c>
      <c r="I250" s="228">
        <v>4.2</v>
      </c>
      <c r="J250" s="221" t="s">
        <v>246</v>
      </c>
    </row>
    <row r="251" spans="1:10">
      <c r="A251" s="226">
        <f t="shared" si="5"/>
        <v>30</v>
      </c>
      <c r="B251" s="226">
        <v>109</v>
      </c>
      <c r="C251" s="226">
        <v>115</v>
      </c>
      <c r="D251" s="226">
        <v>63</v>
      </c>
      <c r="E251" s="226">
        <v>20.8</v>
      </c>
      <c r="F251" s="228">
        <v>5.5</v>
      </c>
      <c r="G251" s="228">
        <v>3.2</v>
      </c>
      <c r="H251" s="228">
        <v>1</v>
      </c>
      <c r="I251" s="228">
        <v>4.2</v>
      </c>
      <c r="J251" s="221" t="s">
        <v>246</v>
      </c>
    </row>
    <row r="252" spans="1:10">
      <c r="A252" s="226">
        <f t="shared" si="5"/>
        <v>31</v>
      </c>
      <c r="B252" s="226">
        <v>109</v>
      </c>
      <c r="C252" s="226">
        <v>106</v>
      </c>
      <c r="D252" s="226">
        <v>75</v>
      </c>
      <c r="E252" s="226">
        <v>39.6</v>
      </c>
      <c r="F252" s="228">
        <v>5.5</v>
      </c>
      <c r="G252" s="228">
        <v>3.2</v>
      </c>
      <c r="H252" s="228">
        <v>1</v>
      </c>
      <c r="I252" s="228">
        <v>4.2</v>
      </c>
      <c r="J252" s="221" t="s">
        <v>246</v>
      </c>
    </row>
    <row r="253" spans="1:10">
      <c r="A253" s="226">
        <f t="shared" si="5"/>
        <v>32</v>
      </c>
      <c r="B253" s="226">
        <v>108</v>
      </c>
      <c r="C253" s="226">
        <v>103</v>
      </c>
      <c r="D253" s="226">
        <v>75</v>
      </c>
      <c r="E253" s="226">
        <v>111</v>
      </c>
      <c r="F253" s="228">
        <v>5.5</v>
      </c>
      <c r="G253" s="228">
        <v>3.2</v>
      </c>
      <c r="H253" s="228">
        <v>1</v>
      </c>
      <c r="I253" s="228">
        <v>4.2</v>
      </c>
      <c r="J253" s="221" t="s">
        <v>246</v>
      </c>
    </row>
    <row r="254" spans="1:10">
      <c r="A254" s="226">
        <f t="shared" si="5"/>
        <v>33</v>
      </c>
      <c r="B254" s="226">
        <v>108</v>
      </c>
      <c r="C254" s="226">
        <v>103</v>
      </c>
      <c r="D254" s="226">
        <v>75</v>
      </c>
      <c r="E254" s="226">
        <v>6</v>
      </c>
      <c r="F254" s="228">
        <v>5.5</v>
      </c>
      <c r="G254" s="228">
        <v>3.2</v>
      </c>
      <c r="H254" s="228">
        <v>1</v>
      </c>
      <c r="I254" s="228">
        <v>4.2</v>
      </c>
      <c r="J254" s="221" t="s">
        <v>246</v>
      </c>
    </row>
    <row r="255" spans="1:10">
      <c r="A255" s="226">
        <f t="shared" si="5"/>
        <v>34</v>
      </c>
      <c r="B255" s="226">
        <v>105</v>
      </c>
      <c r="C255" s="226">
        <v>104</v>
      </c>
      <c r="D255" s="226">
        <v>75</v>
      </c>
      <c r="E255" s="226">
        <v>203.2</v>
      </c>
      <c r="F255" s="228">
        <v>5.5</v>
      </c>
      <c r="G255" s="228">
        <v>3.2</v>
      </c>
      <c r="H255" s="228">
        <v>1</v>
      </c>
      <c r="I255" s="228">
        <v>4.2</v>
      </c>
      <c r="J255" s="221" t="s">
        <v>246</v>
      </c>
    </row>
    <row r="256" spans="1:10">
      <c r="A256" s="226">
        <f t="shared" si="5"/>
        <v>35</v>
      </c>
      <c r="B256" s="226">
        <v>163</v>
      </c>
      <c r="C256" s="226">
        <v>161</v>
      </c>
      <c r="D256" s="226">
        <v>75</v>
      </c>
      <c r="E256" s="226">
        <v>89.6</v>
      </c>
      <c r="F256" s="228">
        <v>5.5</v>
      </c>
      <c r="G256" s="228">
        <v>3.2</v>
      </c>
      <c r="H256" s="228">
        <v>1</v>
      </c>
      <c r="I256" s="228">
        <v>4.2</v>
      </c>
      <c r="J256" s="221" t="s">
        <v>246</v>
      </c>
    </row>
    <row r="257" spans="1:10">
      <c r="A257" s="226">
        <f t="shared" si="5"/>
        <v>36</v>
      </c>
      <c r="B257" s="226">
        <v>161</v>
      </c>
      <c r="C257" s="226">
        <v>162</v>
      </c>
      <c r="D257" s="226">
        <v>63</v>
      </c>
      <c r="E257" s="226">
        <v>112.3</v>
      </c>
      <c r="F257" s="228">
        <v>5.5</v>
      </c>
      <c r="G257" s="228">
        <v>3.2</v>
      </c>
      <c r="H257" s="228">
        <v>1</v>
      </c>
      <c r="I257" s="228">
        <v>4.2</v>
      </c>
      <c r="J257" s="221" t="s">
        <v>246</v>
      </c>
    </row>
    <row r="258" spans="1:10">
      <c r="A258" s="226">
        <f t="shared" si="5"/>
        <v>37</v>
      </c>
      <c r="B258" s="226">
        <v>173</v>
      </c>
      <c r="C258" s="226">
        <v>174</v>
      </c>
      <c r="D258" s="226">
        <v>63</v>
      </c>
      <c r="E258" s="226">
        <v>107.5</v>
      </c>
      <c r="F258" s="228">
        <v>5.5</v>
      </c>
      <c r="G258" s="228">
        <v>3.2</v>
      </c>
      <c r="H258" s="228">
        <v>1</v>
      </c>
      <c r="I258" s="228">
        <v>4.2</v>
      </c>
      <c r="J258" s="221" t="s">
        <v>246</v>
      </c>
    </row>
    <row r="259" spans="1:10">
      <c r="A259" s="226">
        <f t="shared" si="5"/>
        <v>38</v>
      </c>
      <c r="B259" s="226">
        <v>59</v>
      </c>
      <c r="C259" s="226">
        <v>61</v>
      </c>
      <c r="D259" s="226">
        <v>140</v>
      </c>
      <c r="E259" s="226">
        <v>75.099999999999994</v>
      </c>
      <c r="F259" s="228">
        <v>5.5</v>
      </c>
      <c r="G259" s="228">
        <v>3.2</v>
      </c>
      <c r="H259" s="228">
        <v>1</v>
      </c>
      <c r="I259" s="228">
        <v>4.2</v>
      </c>
      <c r="J259" s="221" t="s">
        <v>246</v>
      </c>
    </row>
    <row r="260" spans="1:10">
      <c r="A260" s="226">
        <f t="shared" si="5"/>
        <v>39</v>
      </c>
      <c r="B260" s="226">
        <v>85</v>
      </c>
      <c r="C260" s="226">
        <v>86</v>
      </c>
      <c r="D260" s="226">
        <v>63</v>
      </c>
      <c r="E260" s="226">
        <v>41.1</v>
      </c>
      <c r="F260" s="228">
        <v>5.5</v>
      </c>
      <c r="G260" s="228">
        <v>3.2</v>
      </c>
      <c r="H260" s="228">
        <v>1</v>
      </c>
      <c r="I260" s="228">
        <v>4.2</v>
      </c>
      <c r="J260" s="221" t="s">
        <v>246</v>
      </c>
    </row>
    <row r="261" spans="1:10" ht="15.75">
      <c r="A261" s="208" t="s">
        <v>1055</v>
      </c>
      <c r="B261" s="208"/>
      <c r="C261" s="208"/>
      <c r="D261" s="208"/>
      <c r="E261" s="225" t="s">
        <v>1056</v>
      </c>
      <c r="F261" s="225"/>
      <c r="G261" s="225"/>
      <c r="H261" s="226"/>
      <c r="I261" s="226" t="s">
        <v>1057</v>
      </c>
      <c r="J261" s="226"/>
    </row>
    <row r="262" spans="1:10" ht="15.75">
      <c r="A262" s="227" t="s">
        <v>1058</v>
      </c>
      <c r="B262" s="227"/>
      <c r="C262" s="485"/>
      <c r="D262" s="486"/>
      <c r="E262" s="225" t="s">
        <v>1058</v>
      </c>
      <c r="F262" s="361"/>
      <c r="G262" s="362"/>
      <c r="H262" s="363"/>
      <c r="I262" s="225" t="s">
        <v>1058</v>
      </c>
      <c r="J262" s="225"/>
    </row>
    <row r="263" spans="1:10" ht="15.75">
      <c r="A263" s="227" t="s">
        <v>1059</v>
      </c>
      <c r="B263" s="485"/>
      <c r="C263" s="487"/>
      <c r="D263" s="486"/>
      <c r="E263" s="225" t="s">
        <v>1059</v>
      </c>
      <c r="F263" s="361"/>
      <c r="G263" s="362"/>
      <c r="H263" s="363"/>
      <c r="I263" s="225" t="s">
        <v>1059</v>
      </c>
      <c r="J263" s="225"/>
    </row>
    <row r="264" spans="1:10" ht="15.75">
      <c r="A264" s="227" t="s">
        <v>1060</v>
      </c>
      <c r="B264" s="227"/>
      <c r="C264" s="485"/>
      <c r="D264" s="486"/>
      <c r="E264" s="225" t="s">
        <v>1060</v>
      </c>
      <c r="F264" s="361"/>
      <c r="G264" s="362"/>
      <c r="H264" s="363"/>
      <c r="I264" s="225" t="s">
        <v>1060</v>
      </c>
      <c r="J264" s="225"/>
    </row>
  </sheetData>
  <mergeCells count="116">
    <mergeCell ref="A2:B2"/>
    <mergeCell ref="C2:J2"/>
    <mergeCell ref="A3:B3"/>
    <mergeCell ref="C3:J3"/>
    <mergeCell ref="A4:B4"/>
    <mergeCell ref="C4:J4"/>
    <mergeCell ref="E47:G47"/>
    <mergeCell ref="A48:D48"/>
    <mergeCell ref="E48:H48"/>
    <mergeCell ref="I48:J48"/>
    <mergeCell ref="A49:D49"/>
    <mergeCell ref="E49:H49"/>
    <mergeCell ref="I49:J49"/>
    <mergeCell ref="A5:B5"/>
    <mergeCell ref="C5:J5"/>
    <mergeCell ref="A6:B6"/>
    <mergeCell ref="C6:J6"/>
    <mergeCell ref="A7:B7"/>
    <mergeCell ref="C7:H7"/>
    <mergeCell ref="A54:B54"/>
    <mergeCell ref="C54:J54"/>
    <mergeCell ref="A55:B55"/>
    <mergeCell ref="C55:J55"/>
    <mergeCell ref="A56:B56"/>
    <mergeCell ref="C56:J56"/>
    <mergeCell ref="A50:D50"/>
    <mergeCell ref="E50:H50"/>
    <mergeCell ref="I50:J50"/>
    <mergeCell ref="A52:B52"/>
    <mergeCell ref="C52:J52"/>
    <mergeCell ref="A53:B53"/>
    <mergeCell ref="C53:J53"/>
    <mergeCell ref="A98:D98"/>
    <mergeCell ref="E98:H98"/>
    <mergeCell ref="I98:J98"/>
    <mergeCell ref="A99:D99"/>
    <mergeCell ref="E99:H99"/>
    <mergeCell ref="I99:J99"/>
    <mergeCell ref="A57:B57"/>
    <mergeCell ref="C57:H57"/>
    <mergeCell ref="E96:G96"/>
    <mergeCell ref="A97:D97"/>
    <mergeCell ref="E97:H97"/>
    <mergeCell ref="I97:J97"/>
    <mergeCell ref="A104:B104"/>
    <mergeCell ref="C104:J104"/>
    <mergeCell ref="A105:B105"/>
    <mergeCell ref="C105:J105"/>
    <mergeCell ref="A106:B106"/>
    <mergeCell ref="C106:H106"/>
    <mergeCell ref="A101:B101"/>
    <mergeCell ref="C101:J101"/>
    <mergeCell ref="A102:B102"/>
    <mergeCell ref="C102:J102"/>
    <mergeCell ref="A103:B103"/>
    <mergeCell ref="C103:J103"/>
    <mergeCell ref="C173:D173"/>
    <mergeCell ref="F173:H173"/>
    <mergeCell ref="B174:D174"/>
    <mergeCell ref="F174:H174"/>
    <mergeCell ref="C175:D175"/>
    <mergeCell ref="F175:H175"/>
    <mergeCell ref="A148:B148"/>
    <mergeCell ref="C148:H148"/>
    <mergeCell ref="F138:H138"/>
    <mergeCell ref="F139:H139"/>
    <mergeCell ref="F140:H140"/>
    <mergeCell ref="C138:D138"/>
    <mergeCell ref="C140:D140"/>
    <mergeCell ref="B139:D139"/>
    <mergeCell ref="A145:B145"/>
    <mergeCell ref="C145:J145"/>
    <mergeCell ref="A146:B146"/>
    <mergeCell ref="C146:J146"/>
    <mergeCell ref="A147:B147"/>
    <mergeCell ref="C147:J147"/>
    <mergeCell ref="A143:B143"/>
    <mergeCell ref="C143:J143"/>
    <mergeCell ref="A144:B144"/>
    <mergeCell ref="C144:J144"/>
    <mergeCell ref="A180:B180"/>
    <mergeCell ref="C180:J180"/>
    <mergeCell ref="A181:B181"/>
    <mergeCell ref="C181:J181"/>
    <mergeCell ref="A182:B182"/>
    <mergeCell ref="C182:H182"/>
    <mergeCell ref="A177:B177"/>
    <mergeCell ref="C177:J177"/>
    <mergeCell ref="A178:B178"/>
    <mergeCell ref="C178:J178"/>
    <mergeCell ref="A179:B179"/>
    <mergeCell ref="C179:J179"/>
    <mergeCell ref="A215:B215"/>
    <mergeCell ref="C215:J215"/>
    <mergeCell ref="A216:B216"/>
    <mergeCell ref="C216:J216"/>
    <mergeCell ref="A217:B217"/>
    <mergeCell ref="C217:J217"/>
    <mergeCell ref="C211:D211"/>
    <mergeCell ref="F211:H211"/>
    <mergeCell ref="B212:D212"/>
    <mergeCell ref="F212:H212"/>
    <mergeCell ref="C213:D213"/>
    <mergeCell ref="F213:H213"/>
    <mergeCell ref="C262:D262"/>
    <mergeCell ref="F262:H262"/>
    <mergeCell ref="B263:D263"/>
    <mergeCell ref="F263:H263"/>
    <mergeCell ref="C264:D264"/>
    <mergeCell ref="F264:H264"/>
    <mergeCell ref="A218:B218"/>
    <mergeCell ref="C218:J218"/>
    <mergeCell ref="A219:B219"/>
    <mergeCell ref="C219:J219"/>
    <mergeCell ref="A220:B220"/>
    <mergeCell ref="C220:H220"/>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11</vt:i4>
      </vt:variant>
    </vt:vector>
  </HeadingPairs>
  <TitlesOfParts>
    <vt:vector size="46" baseType="lpstr">
      <vt:lpstr>BHAIDPUR HYDRO </vt:lpstr>
      <vt:lpstr>utras2</vt:lpstr>
      <vt:lpstr>Sheet1</vt:lpstr>
      <vt:lpstr>SAKRA</vt:lpstr>
      <vt:lpstr>ATTARASAND-PR</vt:lpstr>
      <vt:lpstr>ATTARSAND -AGS</vt:lpstr>
      <vt:lpstr>ATTARSAND-KHAYATHI</vt:lpstr>
      <vt:lpstr>GEHRAULI</vt:lpstr>
      <vt:lpstr>ATTARSAND-AGS</vt:lpstr>
      <vt:lpstr>sekhpur adharganj</vt:lpstr>
      <vt:lpstr>SARAI JAMMUVARI</vt:lpstr>
      <vt:lpstr>MANDHA BHOJI</vt:lpstr>
      <vt:lpstr>Sheet2</vt:lpstr>
      <vt:lpstr>attarsand pr</vt:lpstr>
      <vt:lpstr>PUREBHIKA AND RAIGARH</vt:lpstr>
      <vt:lpstr>attarasand khayathi </vt:lpstr>
      <vt:lpstr>MALAAK</vt:lpstr>
      <vt:lpstr>barasarai</vt:lpstr>
      <vt:lpstr>padampur</vt:lpstr>
      <vt:lpstr>shivapur khurd</vt:lpstr>
      <vt:lpstr>choumari</vt:lpstr>
      <vt:lpstr>PERSANDA 1</vt:lpstr>
      <vt:lpstr>utras</vt:lpstr>
      <vt:lpstr>HASTHARA HYDRO</vt:lpstr>
      <vt:lpstr>brahupur</vt:lpstr>
      <vt:lpstr>brahupur hydro2</vt:lpstr>
      <vt:lpstr>mandah &amp; bhoji</vt:lpstr>
      <vt:lpstr>SAKRA 2</vt:lpstr>
      <vt:lpstr>MADHURA (new)</vt:lpstr>
      <vt:lpstr>AMUWAHI</vt:lpstr>
      <vt:lpstr>madhura rani (ags)</vt:lpstr>
      <vt:lpstr>bhausiya</vt:lpstr>
      <vt:lpstr>madhura rani ganj</vt:lpstr>
      <vt:lpstr>aurangabad HT</vt:lpstr>
      <vt:lpstr>Sheet4</vt:lpstr>
      <vt:lpstr>'ATTARASAND-PR'!Print_Area</vt:lpstr>
      <vt:lpstr>'ATTARSAND -AGS'!Print_Area</vt:lpstr>
      <vt:lpstr>'attarsand pr'!Print_Area</vt:lpstr>
      <vt:lpstr>'ATTARSAND-KHAYATHI'!Print_Area</vt:lpstr>
      <vt:lpstr>GEHRAULI!Print_Area</vt:lpstr>
      <vt:lpstr>padampur!Print_Area</vt:lpstr>
      <vt:lpstr>'PUREBHIKA AND RAIGARH'!Print_Area</vt:lpstr>
      <vt:lpstr>SAKRA!Print_Area</vt:lpstr>
      <vt:lpstr>'SARAI JAMMUVARI'!Print_Area</vt:lpstr>
      <vt:lpstr>'sekhpur adharganj'!Print_Area</vt:lpstr>
      <vt:lpstr>'PUREBHIKA AND RAIGARH'!Print_Titles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2023-07-31T13:20:39Z</cp:lastPrinted>
  <dcterms:created xsi:type="dcterms:W3CDTF">2023-01-10T08:45:36Z</dcterms:created>
  <dcterms:modified xsi:type="dcterms:W3CDTF">2024-12-12T11:25:08Z</dcterms:modified>
</cp:coreProperties>
</file>