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DARAOULI" sheetId="2" r:id="rId1"/>
    <sheet name="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DARAOULI!$D$5:$H$172</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6" i="1" l="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5" i="1"/>
  <c r="L186" i="2"/>
  <c r="M186" i="2" s="1"/>
  <c r="H186" i="2"/>
  <c r="G185" i="2"/>
  <c r="G184" i="2"/>
  <c r="G183" i="2"/>
  <c r="G182" i="2"/>
  <c r="M181" i="2"/>
  <c r="L181" i="2"/>
  <c r="M180" i="2"/>
  <c r="L180" i="2"/>
  <c r="L179" i="2"/>
  <c r="M179" i="2" s="1"/>
  <c r="L178" i="2"/>
  <c r="M178" i="2" s="1"/>
  <c r="L177" i="2"/>
  <c r="M177" i="2" s="1"/>
  <c r="H167" i="2"/>
  <c r="F180" i="2" s="1"/>
  <c r="G180" i="2" s="1"/>
  <c r="I180" i="2" s="1"/>
  <c r="F167" i="2"/>
  <c r="F178" i="2" s="1"/>
  <c r="G178" i="2" s="1"/>
  <c r="I178" i="2" s="1"/>
  <c r="N163" i="2"/>
  <c r="I159" i="2"/>
  <c r="I167" i="2" s="1"/>
  <c r="F181" i="2" s="1"/>
  <c r="G181" i="2" s="1"/>
  <c r="I181" i="2" s="1"/>
  <c r="I157" i="2"/>
  <c r="I154" i="2"/>
  <c r="I144" i="2"/>
  <c r="I142" i="2"/>
  <c r="G167" i="2" s="1"/>
  <c r="F179" i="2" s="1"/>
  <c r="G179" i="2" s="1"/>
  <c r="I179" i="2" s="1"/>
  <c r="I133" i="2"/>
  <c r="I123" i="2"/>
  <c r="I119" i="2"/>
  <c r="I117" i="2"/>
  <c r="I115" i="2"/>
  <c r="I104" i="2"/>
  <c r="I101" i="2"/>
  <c r="I99" i="2"/>
  <c r="I96" i="2"/>
  <c r="I87" i="2"/>
  <c r="I84" i="2"/>
  <c r="I81" i="2"/>
  <c r="I70" i="2"/>
  <c r="I68" i="2"/>
  <c r="I59" i="2"/>
  <c r="I57" i="2"/>
  <c r="I50" i="2"/>
  <c r="I41" i="2"/>
  <c r="I37" i="2"/>
  <c r="I31" i="2"/>
  <c r="I28" i="2"/>
  <c r="I19" i="2"/>
  <c r="C7" i="2"/>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J6" i="2"/>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8" i="2" s="1"/>
  <c r="J39" i="2" s="1"/>
  <c r="J40" i="2" s="1"/>
  <c r="J41" i="2" s="1"/>
  <c r="J42" i="2" s="1"/>
  <c r="J43" i="2" s="1"/>
  <c r="J44" i="2" s="1"/>
  <c r="J45" i="2" s="1"/>
  <c r="J46" i="2" s="1"/>
  <c r="J47" i="2" s="1"/>
  <c r="J48" i="2" s="1"/>
  <c r="J49" i="2" s="1"/>
  <c r="J50" i="2" s="1"/>
  <c r="J51" i="2" s="1"/>
  <c r="J52" i="2" s="1"/>
  <c r="J53" i="2" s="1"/>
  <c r="J54" i="2" s="1"/>
  <c r="J55" i="2" s="1"/>
  <c r="J56" i="2" s="1"/>
  <c r="J57" i="2" s="1"/>
  <c r="J58" i="2" s="1"/>
  <c r="J59" i="2" s="1"/>
  <c r="J60" i="2" s="1"/>
  <c r="J61" i="2" s="1"/>
  <c r="J62" i="2" s="1"/>
  <c r="J63" i="2" s="1"/>
  <c r="J64" i="2" s="1"/>
  <c r="J65" i="2" s="1"/>
  <c r="J66" i="2" s="1"/>
  <c r="J67" i="2" s="1"/>
  <c r="J68" i="2" s="1"/>
  <c r="J69" i="2" s="1"/>
  <c r="J70" i="2" s="1"/>
  <c r="J71" i="2" s="1"/>
  <c r="J72" i="2" s="1"/>
  <c r="J73" i="2" s="1"/>
  <c r="J74" i="2" s="1"/>
  <c r="J75" i="2" s="1"/>
  <c r="J76" i="2" s="1"/>
  <c r="J77" i="2" s="1"/>
  <c r="J78" i="2" s="1"/>
  <c r="J79" i="2" s="1"/>
  <c r="J80" i="2" s="1"/>
  <c r="J81" i="2" s="1"/>
  <c r="J82" i="2" s="1"/>
  <c r="J83" i="2" s="1"/>
  <c r="J84" i="2" s="1"/>
  <c r="J85" i="2" s="1"/>
  <c r="J86" i="2" s="1"/>
  <c r="J87" i="2" s="1"/>
  <c r="J88" i="2" s="1"/>
  <c r="J89" i="2" s="1"/>
  <c r="J90" i="2" s="1"/>
  <c r="J91" i="2" s="1"/>
  <c r="J92" i="2" s="1"/>
  <c r="J93" i="2" s="1"/>
  <c r="J94" i="2" s="1"/>
  <c r="J95" i="2" s="1"/>
  <c r="J96" i="2" s="1"/>
  <c r="J97" i="2" s="1"/>
  <c r="J98" i="2" s="1"/>
  <c r="J99" i="2" s="1"/>
  <c r="J100" i="2" s="1"/>
  <c r="J101" i="2" s="1"/>
  <c r="J102" i="2" s="1"/>
  <c r="J103" i="2" s="1"/>
  <c r="J104" i="2" s="1"/>
  <c r="J105" i="2" s="1"/>
  <c r="J106" i="2" s="1"/>
  <c r="J107" i="2" s="1"/>
  <c r="J108" i="2" s="1"/>
  <c r="J109" i="2" s="1"/>
  <c r="J110" i="2" s="1"/>
  <c r="J111" i="2" s="1"/>
  <c r="J112" i="2" s="1"/>
  <c r="J113" i="2" s="1"/>
  <c r="J114" i="2" s="1"/>
  <c r="J115" i="2" s="1"/>
  <c r="J116" i="2" s="1"/>
  <c r="J117" i="2" s="1"/>
  <c r="J118" i="2" s="1"/>
  <c r="J119" i="2" s="1"/>
  <c r="J120" i="2" s="1"/>
  <c r="J121" i="2" s="1"/>
  <c r="J122" i="2" s="1"/>
  <c r="J123" i="2" s="1"/>
  <c r="J124" i="2" s="1"/>
  <c r="J125" i="2" s="1"/>
  <c r="J126" i="2" s="1"/>
  <c r="J127" i="2" s="1"/>
  <c r="J128" i="2" s="1"/>
  <c r="J129" i="2" s="1"/>
  <c r="J130" i="2" s="1"/>
  <c r="J131" i="2" s="1"/>
  <c r="J132" i="2" s="1"/>
  <c r="J133" i="2" s="1"/>
  <c r="J134" i="2" s="1"/>
  <c r="J135" i="2" s="1"/>
  <c r="J136" i="2" s="1"/>
  <c r="J137" i="2" s="1"/>
  <c r="J138" i="2" s="1"/>
  <c r="J139" i="2" s="1"/>
  <c r="J140" i="2" s="1"/>
  <c r="J141" i="2" s="1"/>
  <c r="J142" i="2" s="1"/>
  <c r="J143" i="2" s="1"/>
  <c r="J144" i="2" s="1"/>
  <c r="J145" i="2" s="1"/>
  <c r="J146" i="2" s="1"/>
  <c r="J147" i="2" s="1"/>
  <c r="J148" i="2" s="1"/>
  <c r="J149" i="2" s="1"/>
  <c r="J150" i="2" s="1"/>
  <c r="J151" i="2" s="1"/>
  <c r="J152" i="2" s="1"/>
  <c r="J153" i="2" s="1"/>
  <c r="J154" i="2" s="1"/>
  <c r="J155" i="2" s="1"/>
  <c r="J156" i="2" s="1"/>
  <c r="J157" i="2" s="1"/>
  <c r="J158" i="2" s="1"/>
  <c r="J159" i="2" s="1"/>
  <c r="J160" i="2" s="1"/>
  <c r="J161" i="2" s="1"/>
  <c r="J162" i="2" s="1"/>
  <c r="J163" i="2" s="1"/>
  <c r="J164" i="2" s="1"/>
  <c r="J165" i="2" s="1"/>
  <c r="E167" i="2" l="1"/>
  <c r="J167" i="2" l="1"/>
  <c r="F177" i="2"/>
  <c r="F186" i="2" l="1"/>
  <c r="G186" i="2" s="1"/>
  <c r="G177" i="2"/>
  <c r="I177" i="2" s="1"/>
  <c r="I186" i="2" s="1"/>
</calcChain>
</file>

<file path=xl/sharedStrings.xml><?xml version="1.0" encoding="utf-8"?>
<sst xmlns="http://schemas.openxmlformats.org/spreadsheetml/2006/main" count="418" uniqueCount="78">
  <si>
    <t xml:space="preserve">DARAOULI(JMR) BLOCK-MANGRAURA </t>
  </si>
  <si>
    <t>Sl.No</t>
  </si>
  <si>
    <t>Start Node</t>
  </si>
  <si>
    <t>End Node</t>
  </si>
  <si>
    <t>Type of Road</t>
  </si>
  <si>
    <t>WIDTH OF DISMATLING</t>
  </si>
  <si>
    <t>Dia of pipe(MM)</t>
  </si>
  <si>
    <t>Pipe Length (M)</t>
  </si>
  <si>
    <t>CUMMULATIVE</t>
  </si>
  <si>
    <t>REMARK</t>
  </si>
  <si>
    <t>J184</t>
  </si>
  <si>
    <t>INTERLOCKING</t>
  </si>
  <si>
    <t>KC</t>
  </si>
  <si>
    <t>BOE</t>
  </si>
  <si>
    <t>173A</t>
  </si>
  <si>
    <t>173B</t>
  </si>
  <si>
    <t xml:space="preserve">B.T. ROAD </t>
  </si>
  <si>
    <t>ROAD CROSSING</t>
  </si>
  <si>
    <t>CULVERT</t>
  </si>
  <si>
    <t>J169</t>
  </si>
  <si>
    <t>J149</t>
  </si>
  <si>
    <t>B.T</t>
  </si>
  <si>
    <t>J220</t>
  </si>
  <si>
    <t>J229</t>
  </si>
  <si>
    <t>J218</t>
  </si>
  <si>
    <t>J160</t>
  </si>
  <si>
    <t>J136</t>
  </si>
  <si>
    <t>J194</t>
  </si>
  <si>
    <t>J165</t>
  </si>
  <si>
    <t>J196</t>
  </si>
  <si>
    <t>J161</t>
  </si>
  <si>
    <t>J201</t>
  </si>
  <si>
    <t>J162</t>
  </si>
  <si>
    <t>J244</t>
  </si>
  <si>
    <t>J204</t>
  </si>
  <si>
    <t>J230</t>
  </si>
  <si>
    <t>`</t>
  </si>
  <si>
    <t>POWER MECH PROJECT LIMITED -BRCPCL(JV).</t>
  </si>
  <si>
    <t>MEDHAJ CONSULTANCY (THIRD PARTY INS.)</t>
  </si>
  <si>
    <t>UTTAR PRADESH JAL NIGAM(RURAL)-CLIENT.</t>
  </si>
  <si>
    <t xml:space="preserve">DESIGNATION </t>
  </si>
  <si>
    <t>NAME</t>
  </si>
  <si>
    <t>SIGN.with date</t>
  </si>
  <si>
    <t>Abstract (Bill Breakup)</t>
  </si>
  <si>
    <t>Dia of Pipe</t>
  </si>
  <si>
    <t>WO/DPR Qty's</t>
  </si>
  <si>
    <t>Laying, Jointing, Backfilling - 60%</t>
  </si>
  <si>
    <t>Gap Closing- 5%</t>
  </si>
  <si>
    <t>Hydro Test - 15%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</si>
  <si>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</si>
  <si>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</si>
  <si>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</si>
  <si>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</si>
  <si>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</si>
  <si>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</si>
  <si>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</si>
  <si>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</si>
  <si>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</si>
  <si>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</si>
  <si>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</si>
  <si>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</si>
  <si>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</si>
  <si>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</si>
  <si>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</si>
  <si>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</si>
  <si>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</si>
  <si>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</si>
  <si>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</si>
  <si>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</si>
  <si>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</si>
  <si>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</si>
  <si>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</si>
  <si>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</si>
  <si>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                                                                                                 </t>
  </si>
  <si>
    <t xml:space="preserve">Sub-Contractor                Site Engineer                (Sr.Eng/ DY.M-SMX )                 (Dy.M-PMX )                   AGM                Project Incharge </t>
  </si>
  <si>
    <t>SQM</t>
  </si>
  <si>
    <t xml:space="preserve">DONE </t>
  </si>
  <si>
    <t xml:space="preserve">DARAOULI(JMR ROAD RESTORATION) BLOCK-MANGRAURA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</si>
</sst>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64" formatCode="_ * #,##0.00_ ;_ * \-#,##0.00_ ;_ * &quot;-&quot;_ ;_ @_ "/>
  </numFmts>
  <fonts count="16">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b/>
      <sz val="11"/>
      <color rgb="FFFF0000"/>
      <name val="Calibri"/>
      <family val="2"/>
      <scheme val="minor"/>
    </font>
    <font>
      <sz val="12"/>
      <color theme="1"/>
      <name val="Calibri"/>
      <family val="2"/>
      <scheme val="minor"/>
    </font>
    <font>
      <b/>
      <sz val="18"/>
      <color theme="1"/>
      <name val="Cambria"/>
      <family val="1"/>
      <scheme val="major"/>
    </font>
    <font>
      <sz val="10"/>
      <color rgb="FF000000"/>
      <name val="Times New Roman"/>
      <family val="1"/>
    </font>
    <font>
      <b/>
      <sz val="11"/>
      <color rgb="FF000000"/>
      <name val="Calibri"/>
      <family val="2"/>
    </font>
    <font>
      <b/>
      <sz val="12"/>
      <color rgb="FF000000"/>
      <name val="Calibri"/>
      <family val="2"/>
    </font>
    <font>
      <sz val="10"/>
      <color rgb="FF000000"/>
      <name val="Calibri"/>
      <family val="2"/>
    </font>
    <font>
      <b/>
      <sz val="10"/>
      <color rgb="FF000000"/>
      <name val="Calibri"/>
      <family val="2"/>
    </font>
    <font>
      <b/>
      <sz val="14"/>
      <color rgb="FF000000"/>
      <name val="Calibri"/>
      <family val="2"/>
    </font>
    <font>
      <b/>
      <sz val="12"/>
      <color rgb="FF000000"/>
      <name val="Verdana"/>
      <family val="2"/>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511703848384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xf numFmtId="0" fontId="3" fillId="0" borderId="0"/>
    <xf numFmtId="0" fontId="9" fillId="0" borderId="0"/>
    <xf numFmtId="0" fontId="1" fillId="0" borderId="0"/>
  </cellStyleXfs>
  <cellXfs count="75">
    <xf numFmtId="0" fontId="0" fillId="0" borderId="0" xfId="0"/>
    <xf numFmtId="0" fontId="4" fillId="0" borderId="1" xfId="1" applyFont="1" applyBorder="1" applyAlignment="1">
      <alignment horizontal="center"/>
    </xf>
    <xf numFmtId="0" fontId="3" fillId="0" borderId="0" xfId="1"/>
    <xf numFmtId="0" fontId="4" fillId="0" borderId="1" xfId="1" applyFont="1" applyBorder="1" applyAlignment="1">
      <alignment horizontal="center" vertical="center"/>
    </xf>
    <xf numFmtId="0" fontId="5" fillId="0" borderId="1" xfId="1" applyFont="1" applyBorder="1" applyAlignment="1">
      <alignment horizontal="center" vertical="center" wrapText="1"/>
    </xf>
    <xf numFmtId="0" fontId="4" fillId="2" borderId="1" xfId="1" applyFont="1" applyFill="1" applyBorder="1" applyAlignment="1">
      <alignment horizontal="center" vertical="center"/>
    </xf>
    <xf numFmtId="0" fontId="4" fillId="0" borderId="1" xfId="1" applyFont="1" applyBorder="1" applyAlignment="1">
      <alignment horizontal="center" vertical="center" wrapText="1"/>
    </xf>
    <xf numFmtId="0" fontId="3" fillId="0" borderId="1" xfId="1" applyBorder="1" applyAlignment="1">
      <alignment horizontal="center"/>
    </xf>
    <xf numFmtId="0" fontId="3" fillId="2" borderId="1" xfId="1" applyFill="1" applyBorder="1" applyAlignment="1">
      <alignment horizontal="center"/>
    </xf>
    <xf numFmtId="0" fontId="3" fillId="0" borderId="1" xfId="1" applyBorder="1" applyAlignment="1">
      <alignment horizontal="center"/>
    </xf>
    <xf numFmtId="3" fontId="3" fillId="0" borderId="1" xfId="1" applyNumberFormat="1" applyBorder="1" applyAlignment="1">
      <alignment horizontal="center"/>
    </xf>
    <xf numFmtId="0" fontId="3" fillId="0" borderId="1" xfId="1" applyBorder="1"/>
    <xf numFmtId="0" fontId="6" fillId="0" borderId="1" xfId="1" applyFont="1" applyBorder="1" applyAlignment="1">
      <alignment horizontal="center"/>
    </xf>
    <xf numFmtId="0" fontId="6" fillId="0" borderId="0" xfId="1" applyFont="1" applyAlignment="1">
      <alignment horizontal="center"/>
    </xf>
    <xf numFmtId="0" fontId="2" fillId="0" borderId="1" xfId="1" applyFont="1" applyBorder="1" applyAlignment="1">
      <alignment horizontal="center"/>
    </xf>
    <xf numFmtId="0" fontId="3" fillId="0" borderId="2" xfId="1" applyBorder="1"/>
    <xf numFmtId="0" fontId="7" fillId="0" borderId="2" xfId="1" applyFont="1" applyBorder="1" applyAlignment="1">
      <alignment horizontal="center"/>
    </xf>
    <xf numFmtId="0" fontId="7" fillId="0" borderId="3" xfId="1" applyFont="1" applyBorder="1" applyAlignment="1">
      <alignment horizontal="center"/>
    </xf>
    <xf numFmtId="0" fontId="7" fillId="0" borderId="4" xfId="1" applyFont="1" applyBorder="1" applyAlignment="1">
      <alignment horizontal="center"/>
    </xf>
    <xf numFmtId="0" fontId="3" fillId="0" borderId="2" xfId="1" applyBorder="1" applyAlignment="1">
      <alignment horizontal="center"/>
    </xf>
    <xf numFmtId="0" fontId="3" fillId="0" borderId="3" xfId="1" applyBorder="1" applyAlignment="1">
      <alignment horizontal="center"/>
    </xf>
    <xf numFmtId="0" fontId="3" fillId="0" borderId="4" xfId="1" applyBorder="1" applyAlignment="1">
      <alignment horizontal="center"/>
    </xf>
    <xf numFmtId="0" fontId="3" fillId="0" borderId="2" xfId="1" applyBorder="1" applyAlignment="1"/>
    <xf numFmtId="0" fontId="3" fillId="0" borderId="1" xfId="1" applyBorder="1" applyAlignment="1"/>
    <xf numFmtId="0" fontId="3" fillId="0" borderId="0" xfId="1" applyBorder="1" applyAlignment="1"/>
    <xf numFmtId="0" fontId="7" fillId="0" borderId="1" xfId="1" applyFont="1" applyBorder="1"/>
    <xf numFmtId="0" fontId="3" fillId="0" borderId="0" xfId="1" applyBorder="1" applyAlignment="1">
      <alignment horizont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Border="1" applyAlignment="1">
      <alignment horizontal="center" vertical="center"/>
    </xf>
    <xf numFmtId="0" fontId="10" fillId="3" borderId="6" xfId="2" applyFont="1" applyFill="1" applyBorder="1" applyAlignment="1">
      <alignment horizontal="center" vertical="center"/>
    </xf>
    <xf numFmtId="0" fontId="10" fillId="3" borderId="5" xfId="2" applyFont="1" applyFill="1" applyBorder="1" applyAlignment="1">
      <alignment horizontal="center" vertical="center" wrapText="1"/>
    </xf>
    <xf numFmtId="0" fontId="10" fillId="3" borderId="5" xfId="2" applyFont="1" applyFill="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10" fillId="3" borderId="13" xfId="2" applyFont="1" applyFill="1" applyBorder="1" applyAlignment="1">
      <alignment horizontal="center" vertical="center"/>
    </xf>
    <xf numFmtId="0" fontId="10" fillId="3" borderId="14" xfId="2" applyFont="1" applyFill="1" applyBorder="1" applyAlignment="1">
      <alignment horizontal="center" vertical="center" wrapText="1"/>
    </xf>
    <xf numFmtId="0" fontId="10" fillId="3" borderId="14" xfId="2" applyFont="1" applyFill="1" applyBorder="1" applyAlignment="1">
      <alignment horizontal="center" vertical="center"/>
    </xf>
    <xf numFmtId="0" fontId="10" fillId="3" borderId="7" xfId="2" applyFont="1" applyFill="1" applyBorder="1" applyAlignment="1">
      <alignment horizontal="center" vertical="center" wrapText="1"/>
    </xf>
    <xf numFmtId="0" fontId="10" fillId="3" borderId="8" xfId="2" applyFont="1" applyFill="1" applyBorder="1" applyAlignment="1">
      <alignment horizontal="center" vertical="center" wrapText="1"/>
    </xf>
    <xf numFmtId="0" fontId="10" fillId="4" borderId="9"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1" fillId="0" borderId="1" xfId="2" applyFont="1" applyBorder="1" applyAlignment="1">
      <alignment horizontal="center" vertical="center"/>
    </xf>
    <xf numFmtId="0" fontId="11" fillId="0" borderId="1" xfId="2" applyFont="1" applyBorder="1" applyAlignment="1">
      <alignment horizontal="left" vertical="center"/>
    </xf>
    <xf numFmtId="43" fontId="12" fillId="0" borderId="1" xfId="2" applyNumberFormat="1" applyFont="1" applyBorder="1" applyAlignment="1">
      <alignment horizontal="center" vertical="center"/>
    </xf>
    <xf numFmtId="43" fontId="12" fillId="0" borderId="1" xfId="2" applyNumberFormat="1" applyFont="1" applyBorder="1" applyAlignment="1">
      <alignment horizontal="center"/>
    </xf>
    <xf numFmtId="164" fontId="11" fillId="4" borderId="15" xfId="2" applyNumberFormat="1" applyFont="1" applyFill="1" applyBorder="1" applyAlignment="1">
      <alignment horizontal="center"/>
    </xf>
    <xf numFmtId="164" fontId="11" fillId="0" borderId="16" xfId="2" applyNumberFormat="1" applyFont="1" applyBorder="1" applyAlignment="1">
      <alignment horizontal="center"/>
    </xf>
    <xf numFmtId="43" fontId="11" fillId="0" borderId="17" xfId="2" applyNumberFormat="1" applyFont="1" applyBorder="1" applyAlignment="1">
      <alignment horizontal="center"/>
    </xf>
    <xf numFmtId="164" fontId="11" fillId="0" borderId="17" xfId="2" applyNumberFormat="1" applyFont="1" applyBorder="1" applyAlignment="1">
      <alignment horizontal="center"/>
    </xf>
    <xf numFmtId="164" fontId="11" fillId="0" borderId="18" xfId="2" applyNumberFormat="1" applyFont="1" applyBorder="1" applyAlignment="1">
      <alignment horizontal="center"/>
    </xf>
    <xf numFmtId="164" fontId="11" fillId="0" borderId="1" xfId="2" applyNumberFormat="1" applyFont="1" applyBorder="1" applyAlignment="1">
      <alignment horizontal="center"/>
    </xf>
    <xf numFmtId="164" fontId="11" fillId="4" borderId="19" xfId="2" applyNumberFormat="1" applyFont="1" applyFill="1" applyBorder="1" applyAlignment="1">
      <alignment horizontal="center"/>
    </xf>
    <xf numFmtId="43" fontId="11" fillId="0" borderId="1" xfId="2" applyNumberFormat="1" applyFont="1" applyBorder="1" applyAlignment="1">
      <alignment horizontal="center"/>
    </xf>
    <xf numFmtId="164" fontId="11" fillId="4" borderId="3" xfId="2" applyNumberFormat="1" applyFont="1" applyFill="1" applyBorder="1" applyAlignment="1">
      <alignment horizontal="center"/>
    </xf>
    <xf numFmtId="41" fontId="11" fillId="0" borderId="2" xfId="2" applyNumberFormat="1" applyFont="1" applyBorder="1" applyAlignment="1">
      <alignment horizontal="center" vertical="center"/>
    </xf>
    <xf numFmtId="43" fontId="13" fillId="3" borderId="1" xfId="2" applyNumberFormat="1" applyFont="1" applyFill="1" applyBorder="1" applyAlignment="1">
      <alignment horizontal="center"/>
    </xf>
    <xf numFmtId="0" fontId="14" fillId="5" borderId="2" xfId="2" applyFont="1" applyFill="1" applyBorder="1" applyAlignment="1">
      <alignment horizontal="center" vertical="center"/>
    </xf>
    <xf numFmtId="0" fontId="14" fillId="5" borderId="4" xfId="2" applyFont="1" applyFill="1" applyBorder="1" applyAlignment="1">
      <alignment horizontal="center" vertical="center"/>
    </xf>
    <xf numFmtId="164" fontId="14" fillId="5" borderId="2" xfId="2" applyNumberFormat="1" applyFont="1" applyFill="1" applyBorder="1" applyAlignment="1">
      <alignment horizontal="center" vertical="center"/>
    </xf>
    <xf numFmtId="164" fontId="13" fillId="5" borderId="2" xfId="2" applyNumberFormat="1" applyFont="1" applyFill="1" applyBorder="1" applyAlignment="1">
      <alignment horizontal="center"/>
    </xf>
    <xf numFmtId="164" fontId="14" fillId="4" borderId="20" xfId="2" applyNumberFormat="1" applyFont="1" applyFill="1" applyBorder="1" applyAlignment="1">
      <alignment horizontal="center"/>
    </xf>
    <xf numFmtId="164" fontId="14" fillId="5" borderId="21" xfId="2" applyNumberFormat="1" applyFont="1" applyFill="1" applyBorder="1" applyAlignment="1">
      <alignment horizontal="center"/>
    </xf>
    <xf numFmtId="164" fontId="14" fillId="5" borderId="22" xfId="2" applyNumberFormat="1" applyFont="1" applyFill="1" applyBorder="1" applyAlignment="1">
      <alignment horizontal="center"/>
    </xf>
    <xf numFmtId="164" fontId="14" fillId="4" borderId="23" xfId="2" applyNumberFormat="1" applyFont="1" applyFill="1" applyBorder="1" applyAlignment="1">
      <alignment horizontal="center"/>
    </xf>
    <xf numFmtId="0" fontId="10" fillId="0" borderId="0" xfId="2" applyFont="1" applyAlignment="1">
      <alignment horizontal="right" vertical="center"/>
    </xf>
    <xf numFmtId="164" fontId="13" fillId="0" borderId="0" xfId="2" applyNumberFormat="1" applyFont="1" applyAlignment="1">
      <alignment horizontal="center" vertical="center"/>
    </xf>
    <xf numFmtId="1" fontId="15" fillId="0" borderId="0" xfId="3" applyNumberFormat="1" applyFont="1" applyAlignment="1">
      <alignment horizontal="center" vertical="center" wrapText="1"/>
    </xf>
    <xf numFmtId="0" fontId="3" fillId="0" borderId="0" xfId="1" applyBorder="1" applyAlignment="1">
      <alignment horizontal="center"/>
    </xf>
    <xf numFmtId="0" fontId="0" fillId="0" borderId="1" xfId="0" applyBorder="1" applyAlignment="1">
      <alignment horizontal="center"/>
    </xf>
  </cellXfs>
  <cellStyles count="4">
    <cellStyle name="Normal" xfId="0" builtinId="0"/>
    <cellStyle name="Normal 2" xfId="1"/>
    <cellStyle name="Normal 4 2" xfId="3"/>
    <cellStyle name="Normal 9" xfId="2"/>
  </cellStyles>
  <dxfs count="9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C4:T213"/>
  <sheetViews>
    <sheetView topLeftCell="A93" workbookViewId="0">
      <selection activeCell="D6" sqref="D6:I158"/>
    </sheetView>
  </sheetViews>
  <sheetFormatPr defaultColWidth="9" defaultRowHeight="15"/>
  <cols>
    <col min="1" max="2" width="9" style="2"/>
    <col min="3" max="3" width="7.5703125" style="2" customWidth="1"/>
    <col min="4" max="4" width="12.85546875" style="2" customWidth="1"/>
    <col min="5" max="5" width="11.5703125" style="2" customWidth="1"/>
    <col min="6" max="6" width="15.28515625" style="2" customWidth="1"/>
    <col min="7" max="7" width="16.5703125" style="2" customWidth="1"/>
    <col min="8" max="8" width="19.42578125" style="2" customWidth="1"/>
    <col min="9" max="9" width="14.28515625" style="2" customWidth="1"/>
    <col min="10" max="10" width="13.42578125" style="2" customWidth="1"/>
    <col min="11" max="11" width="15.7109375" style="2" customWidth="1"/>
    <col min="12" max="13" width="14" style="2" customWidth="1"/>
    <col min="14" max="14" width="11.7109375" style="2" customWidth="1"/>
    <col min="15" max="17" width="14" style="2" customWidth="1"/>
    <col min="18" max="16384" width="9" style="2"/>
  </cols>
  <sheetData>
    <row r="4" spans="3:11" ht="18.75">
      <c r="C4" s="1" t="s">
        <v>0</v>
      </c>
      <c r="D4" s="1"/>
      <c r="E4" s="1"/>
      <c r="F4" s="1"/>
      <c r="G4" s="1"/>
      <c r="H4" s="1"/>
      <c r="I4" s="1"/>
      <c r="J4" s="1"/>
      <c r="K4" s="1"/>
    </row>
    <row r="5" spans="3:11" ht="37.5">
      <c r="C5" s="3" t="s">
        <v>1</v>
      </c>
      <c r="D5" s="3" t="s">
        <v>2</v>
      </c>
      <c r="E5" s="3" t="s">
        <v>3</v>
      </c>
      <c r="F5" s="3" t="s">
        <v>4</v>
      </c>
      <c r="G5" s="4" t="s">
        <v>5</v>
      </c>
      <c r="H5" s="3" t="s">
        <v>6</v>
      </c>
      <c r="I5" s="5" t="s">
        <v>7</v>
      </c>
      <c r="J5" s="6" t="s">
        <v>8</v>
      </c>
      <c r="K5" s="6" t="s">
        <v>9</v>
      </c>
    </row>
    <row r="6" spans="3:11">
      <c r="C6" s="7">
        <v>1</v>
      </c>
      <c r="D6" s="7" t="s">
        <v>10</v>
      </c>
      <c r="E6" s="7">
        <v>183</v>
      </c>
      <c r="F6" s="7" t="s">
        <v>11</v>
      </c>
      <c r="G6" s="7">
        <v>0.46</v>
      </c>
      <c r="H6" s="7">
        <v>63</v>
      </c>
      <c r="I6" s="7">
        <v>63.4</v>
      </c>
      <c r="J6" s="7">
        <f>+I6</f>
        <v>63.4</v>
      </c>
      <c r="K6" s="7"/>
    </row>
    <row r="7" spans="3:11" hidden="1">
      <c r="C7" s="7">
        <f>1+C6</f>
        <v>2</v>
      </c>
      <c r="D7" s="7">
        <v>183</v>
      </c>
      <c r="E7" s="7">
        <v>195</v>
      </c>
      <c r="F7" s="7" t="s">
        <v>12</v>
      </c>
      <c r="G7" s="7"/>
      <c r="H7" s="7">
        <v>63</v>
      </c>
      <c r="I7" s="7">
        <v>77.900000000000006</v>
      </c>
      <c r="J7" s="7">
        <f>+J6+I7</f>
        <v>141.30000000000001</v>
      </c>
      <c r="K7" s="7"/>
    </row>
    <row r="8" spans="3:11" hidden="1">
      <c r="C8" s="7">
        <f t="shared" ref="C8:C71" si="0">1+C7</f>
        <v>3</v>
      </c>
      <c r="D8" s="7">
        <v>195</v>
      </c>
      <c r="E8" s="7">
        <v>196</v>
      </c>
      <c r="F8" s="7" t="s">
        <v>12</v>
      </c>
      <c r="G8" s="7"/>
      <c r="H8" s="7">
        <v>63</v>
      </c>
      <c r="I8" s="7">
        <v>22</v>
      </c>
      <c r="J8" s="7">
        <f t="shared" ref="J8:J71" si="1">+J7+I8</f>
        <v>163.30000000000001</v>
      </c>
      <c r="K8" s="7"/>
    </row>
    <row r="9" spans="3:11">
      <c r="C9" s="7">
        <f t="shared" si="0"/>
        <v>4</v>
      </c>
      <c r="D9" s="7">
        <v>184</v>
      </c>
      <c r="E9" s="7">
        <v>228</v>
      </c>
      <c r="F9" s="7" t="s">
        <v>13</v>
      </c>
      <c r="G9" s="7">
        <v>0.46</v>
      </c>
      <c r="H9" s="7">
        <v>63</v>
      </c>
      <c r="I9" s="7">
        <v>20.5</v>
      </c>
      <c r="J9" s="7">
        <f t="shared" si="1"/>
        <v>183.8</v>
      </c>
      <c r="K9" s="7"/>
    </row>
    <row r="10" spans="3:11">
      <c r="C10" s="7">
        <f t="shared" si="0"/>
        <v>5</v>
      </c>
      <c r="D10" s="7">
        <v>228</v>
      </c>
      <c r="E10" s="7">
        <v>225</v>
      </c>
      <c r="F10" s="7" t="s">
        <v>13</v>
      </c>
      <c r="G10" s="7">
        <v>0.46</v>
      </c>
      <c r="H10" s="7">
        <v>63</v>
      </c>
      <c r="I10" s="7">
        <v>21</v>
      </c>
      <c r="J10" s="7">
        <f t="shared" si="1"/>
        <v>204.8</v>
      </c>
      <c r="K10" s="7"/>
    </row>
    <row r="11" spans="3:11">
      <c r="C11" s="7">
        <f t="shared" si="0"/>
        <v>6</v>
      </c>
      <c r="D11" s="7">
        <v>228</v>
      </c>
      <c r="E11" s="7">
        <v>246</v>
      </c>
      <c r="F11" s="7" t="s">
        <v>13</v>
      </c>
      <c r="G11" s="7">
        <v>0.46</v>
      </c>
      <c r="H11" s="7">
        <v>63</v>
      </c>
      <c r="I11" s="7">
        <v>40.799999999999997</v>
      </c>
      <c r="J11" s="7">
        <f t="shared" si="1"/>
        <v>245.60000000000002</v>
      </c>
      <c r="K11" s="7"/>
    </row>
    <row r="12" spans="3:11" hidden="1">
      <c r="C12" s="7">
        <f t="shared" si="0"/>
        <v>7</v>
      </c>
      <c r="D12" s="7">
        <v>246</v>
      </c>
      <c r="E12" s="7">
        <v>177</v>
      </c>
      <c r="F12" s="7" t="s">
        <v>12</v>
      </c>
      <c r="G12" s="7"/>
      <c r="H12" s="7">
        <v>63</v>
      </c>
      <c r="I12" s="7">
        <v>50</v>
      </c>
      <c r="J12" s="7">
        <f t="shared" si="1"/>
        <v>295.60000000000002</v>
      </c>
      <c r="K12" s="7"/>
    </row>
    <row r="13" spans="3:11">
      <c r="C13" s="7">
        <f t="shared" si="0"/>
        <v>8</v>
      </c>
      <c r="D13" s="7">
        <v>246</v>
      </c>
      <c r="E13" s="7">
        <v>242</v>
      </c>
      <c r="F13" s="7" t="s">
        <v>13</v>
      </c>
      <c r="G13" s="7">
        <v>0.46</v>
      </c>
      <c r="H13" s="7">
        <v>63</v>
      </c>
      <c r="I13" s="7">
        <v>43</v>
      </c>
      <c r="J13" s="7">
        <f t="shared" si="1"/>
        <v>338.6</v>
      </c>
      <c r="K13" s="7"/>
    </row>
    <row r="14" spans="3:11">
      <c r="C14" s="7">
        <f t="shared" si="0"/>
        <v>9</v>
      </c>
      <c r="D14" s="7">
        <v>242</v>
      </c>
      <c r="E14" s="7">
        <v>226</v>
      </c>
      <c r="F14" s="7" t="s">
        <v>13</v>
      </c>
      <c r="G14" s="7">
        <v>0.46</v>
      </c>
      <c r="H14" s="7">
        <v>63</v>
      </c>
      <c r="I14" s="7">
        <v>96.1</v>
      </c>
      <c r="J14" s="7">
        <f t="shared" si="1"/>
        <v>434.70000000000005</v>
      </c>
      <c r="K14" s="7"/>
    </row>
    <row r="15" spans="3:11">
      <c r="C15" s="7">
        <f t="shared" si="0"/>
        <v>10</v>
      </c>
      <c r="D15" s="7">
        <v>242</v>
      </c>
      <c r="E15" s="7">
        <v>179</v>
      </c>
      <c r="F15" s="7" t="s">
        <v>13</v>
      </c>
      <c r="G15" s="7">
        <v>0.46</v>
      </c>
      <c r="H15" s="7">
        <v>63</v>
      </c>
      <c r="I15" s="7">
        <v>81</v>
      </c>
      <c r="J15" s="7">
        <f t="shared" si="1"/>
        <v>515.70000000000005</v>
      </c>
      <c r="K15" s="7"/>
    </row>
    <row r="16" spans="3:11" hidden="1">
      <c r="C16" s="7">
        <f t="shared" si="0"/>
        <v>11</v>
      </c>
      <c r="D16" s="7">
        <v>235</v>
      </c>
      <c r="E16" s="7">
        <v>173</v>
      </c>
      <c r="F16" s="7" t="s">
        <v>12</v>
      </c>
      <c r="G16" s="7"/>
      <c r="H16" s="7">
        <v>63</v>
      </c>
      <c r="I16" s="7">
        <v>112</v>
      </c>
      <c r="J16" s="7">
        <f t="shared" si="1"/>
        <v>627.70000000000005</v>
      </c>
      <c r="K16" s="7"/>
    </row>
    <row r="17" spans="3:11" hidden="1">
      <c r="C17" s="7">
        <f t="shared" si="0"/>
        <v>12</v>
      </c>
      <c r="D17" s="7" t="s">
        <v>14</v>
      </c>
      <c r="E17" s="7" t="s">
        <v>15</v>
      </c>
      <c r="F17" s="7" t="s">
        <v>12</v>
      </c>
      <c r="G17" s="7"/>
      <c r="H17" s="7">
        <v>63</v>
      </c>
      <c r="I17" s="7">
        <v>65</v>
      </c>
      <c r="J17" s="7">
        <f t="shared" si="1"/>
        <v>692.7</v>
      </c>
      <c r="K17" s="7"/>
    </row>
    <row r="18" spans="3:11" hidden="1">
      <c r="C18" s="7">
        <f t="shared" si="0"/>
        <v>13</v>
      </c>
      <c r="D18" s="7">
        <v>224</v>
      </c>
      <c r="E18" s="7">
        <v>215</v>
      </c>
      <c r="F18" s="7" t="s">
        <v>12</v>
      </c>
      <c r="G18" s="7"/>
      <c r="H18" s="7">
        <v>63</v>
      </c>
      <c r="I18" s="7">
        <v>20</v>
      </c>
      <c r="J18" s="7">
        <f t="shared" si="1"/>
        <v>712.7</v>
      </c>
      <c r="K18" s="7"/>
    </row>
    <row r="19" spans="3:11">
      <c r="C19" s="7">
        <f t="shared" si="0"/>
        <v>14</v>
      </c>
      <c r="D19" s="7">
        <v>178</v>
      </c>
      <c r="E19" s="7">
        <v>152</v>
      </c>
      <c r="F19" s="7" t="s">
        <v>13</v>
      </c>
      <c r="G19" s="7">
        <v>0.46</v>
      </c>
      <c r="H19" s="7">
        <v>63</v>
      </c>
      <c r="I19" s="7">
        <f>53-25</f>
        <v>28</v>
      </c>
      <c r="J19" s="7">
        <f t="shared" si="1"/>
        <v>740.7</v>
      </c>
      <c r="K19" s="7"/>
    </row>
    <row r="20" spans="3:11">
      <c r="C20" s="7">
        <f t="shared" si="0"/>
        <v>15</v>
      </c>
      <c r="D20" s="7">
        <v>152</v>
      </c>
      <c r="E20" s="7">
        <v>167</v>
      </c>
      <c r="F20" s="7" t="s">
        <v>13</v>
      </c>
      <c r="G20" s="7">
        <v>0.46</v>
      </c>
      <c r="H20" s="7">
        <v>63</v>
      </c>
      <c r="I20" s="7">
        <v>25</v>
      </c>
      <c r="J20" s="7">
        <f t="shared" si="1"/>
        <v>765.7</v>
      </c>
      <c r="K20" s="7"/>
    </row>
    <row r="21" spans="3:11">
      <c r="C21" s="7">
        <f t="shared" si="0"/>
        <v>16</v>
      </c>
      <c r="D21" s="7">
        <v>170</v>
      </c>
      <c r="E21" s="7">
        <v>127</v>
      </c>
      <c r="F21" s="7" t="s">
        <v>13</v>
      </c>
      <c r="G21" s="7">
        <v>0.46</v>
      </c>
      <c r="H21" s="7">
        <v>63</v>
      </c>
      <c r="I21" s="7">
        <v>31</v>
      </c>
      <c r="J21" s="7">
        <f t="shared" si="1"/>
        <v>796.7</v>
      </c>
      <c r="K21" s="7"/>
    </row>
    <row r="22" spans="3:11">
      <c r="C22" s="7">
        <f t="shared" si="0"/>
        <v>17</v>
      </c>
      <c r="D22" s="7">
        <v>125</v>
      </c>
      <c r="E22" s="7">
        <v>124</v>
      </c>
      <c r="F22" s="7" t="s">
        <v>13</v>
      </c>
      <c r="G22" s="7">
        <v>0.46</v>
      </c>
      <c r="H22" s="7">
        <v>63</v>
      </c>
      <c r="I22" s="7">
        <v>63</v>
      </c>
      <c r="J22" s="7">
        <f t="shared" si="1"/>
        <v>859.7</v>
      </c>
      <c r="K22" s="7"/>
    </row>
    <row r="23" spans="3:11">
      <c r="C23" s="7">
        <f t="shared" si="0"/>
        <v>18</v>
      </c>
      <c r="D23" s="7">
        <v>147</v>
      </c>
      <c r="E23" s="7">
        <v>117</v>
      </c>
      <c r="F23" s="7" t="s">
        <v>11</v>
      </c>
      <c r="G23" s="7">
        <v>0.46</v>
      </c>
      <c r="H23" s="7">
        <v>63</v>
      </c>
      <c r="I23" s="7">
        <v>135</v>
      </c>
      <c r="J23" s="7">
        <f t="shared" si="1"/>
        <v>994.7</v>
      </c>
      <c r="K23" s="7"/>
    </row>
    <row r="24" spans="3:11" hidden="1">
      <c r="C24" s="7">
        <f t="shared" si="0"/>
        <v>19</v>
      </c>
      <c r="D24" s="7">
        <v>161</v>
      </c>
      <c r="E24" s="7">
        <v>136</v>
      </c>
      <c r="F24" s="7" t="s">
        <v>12</v>
      </c>
      <c r="G24" s="7"/>
      <c r="H24" s="7">
        <v>63</v>
      </c>
      <c r="I24" s="7">
        <v>164</v>
      </c>
      <c r="J24" s="7">
        <f t="shared" si="1"/>
        <v>1158.7</v>
      </c>
      <c r="K24" s="7"/>
    </row>
    <row r="25" spans="3:11" hidden="1">
      <c r="C25" s="7">
        <f t="shared" si="0"/>
        <v>20</v>
      </c>
      <c r="D25" s="7">
        <v>136</v>
      </c>
      <c r="E25" s="7">
        <v>132</v>
      </c>
      <c r="F25" s="7" t="s">
        <v>12</v>
      </c>
      <c r="G25" s="7"/>
      <c r="H25" s="7">
        <v>63</v>
      </c>
      <c r="I25" s="7">
        <v>60</v>
      </c>
      <c r="J25" s="7">
        <f t="shared" si="1"/>
        <v>1218.7</v>
      </c>
      <c r="K25" s="7"/>
    </row>
    <row r="26" spans="3:11" hidden="1">
      <c r="C26" s="7">
        <f t="shared" si="0"/>
        <v>21</v>
      </c>
      <c r="D26" s="7">
        <v>136</v>
      </c>
      <c r="E26" s="7">
        <v>139</v>
      </c>
      <c r="F26" s="7" t="s">
        <v>12</v>
      </c>
      <c r="G26" s="7"/>
      <c r="H26" s="7">
        <v>63</v>
      </c>
      <c r="I26" s="7">
        <v>51</v>
      </c>
      <c r="J26" s="7">
        <f t="shared" si="1"/>
        <v>1269.7</v>
      </c>
      <c r="K26" s="7"/>
    </row>
    <row r="27" spans="3:11">
      <c r="C27" s="7">
        <f t="shared" si="0"/>
        <v>22</v>
      </c>
      <c r="D27" s="7">
        <v>139</v>
      </c>
      <c r="E27" s="7">
        <v>121</v>
      </c>
      <c r="F27" s="7" t="s">
        <v>16</v>
      </c>
      <c r="G27" s="7">
        <v>0.36</v>
      </c>
      <c r="H27" s="7">
        <v>63</v>
      </c>
      <c r="I27" s="7">
        <v>3.5</v>
      </c>
      <c r="J27" s="7">
        <f t="shared" si="1"/>
        <v>1273.2</v>
      </c>
      <c r="K27" s="7" t="s">
        <v>17</v>
      </c>
    </row>
    <row r="28" spans="3:11" hidden="1">
      <c r="C28" s="7">
        <f t="shared" si="0"/>
        <v>23</v>
      </c>
      <c r="D28" s="7">
        <v>139</v>
      </c>
      <c r="E28" s="7">
        <v>121</v>
      </c>
      <c r="F28" s="7" t="s">
        <v>12</v>
      </c>
      <c r="G28" s="7"/>
      <c r="H28" s="7">
        <v>63</v>
      </c>
      <c r="I28" s="7">
        <f>74.7-3.5</f>
        <v>71.2</v>
      </c>
      <c r="J28" s="7">
        <f t="shared" si="1"/>
        <v>1344.4</v>
      </c>
      <c r="K28" s="7"/>
    </row>
    <row r="29" spans="3:11" hidden="1">
      <c r="C29" s="7">
        <f t="shared" si="0"/>
        <v>24</v>
      </c>
      <c r="D29" s="7">
        <v>139</v>
      </c>
      <c r="E29" s="7">
        <v>153</v>
      </c>
      <c r="F29" s="7" t="s">
        <v>12</v>
      </c>
      <c r="G29" s="7"/>
      <c r="H29" s="7">
        <v>63</v>
      </c>
      <c r="I29" s="7">
        <v>62.1</v>
      </c>
      <c r="J29" s="7">
        <f t="shared" si="1"/>
        <v>1406.5</v>
      </c>
      <c r="K29" s="7"/>
    </row>
    <row r="30" spans="3:11" hidden="1">
      <c r="C30" s="7">
        <f t="shared" si="0"/>
        <v>25</v>
      </c>
      <c r="D30" s="7">
        <v>153</v>
      </c>
      <c r="E30" s="7">
        <v>150</v>
      </c>
      <c r="F30" s="7"/>
      <c r="G30" s="7"/>
      <c r="H30" s="7">
        <v>63</v>
      </c>
      <c r="I30" s="7">
        <v>4.5</v>
      </c>
      <c r="J30" s="7">
        <f t="shared" si="1"/>
        <v>1411</v>
      </c>
      <c r="K30" s="7" t="s">
        <v>18</v>
      </c>
    </row>
    <row r="31" spans="3:11" hidden="1">
      <c r="C31" s="7">
        <f t="shared" si="0"/>
        <v>26</v>
      </c>
      <c r="D31" s="7">
        <v>153</v>
      </c>
      <c r="E31" s="7">
        <v>150</v>
      </c>
      <c r="F31" s="7" t="s">
        <v>12</v>
      </c>
      <c r="G31" s="7"/>
      <c r="H31" s="7">
        <v>63</v>
      </c>
      <c r="I31" s="7">
        <f>215-4.5</f>
        <v>210.5</v>
      </c>
      <c r="J31" s="7">
        <f t="shared" si="1"/>
        <v>1621.5</v>
      </c>
      <c r="K31" s="7"/>
    </row>
    <row r="32" spans="3:11">
      <c r="C32" s="7">
        <f t="shared" si="0"/>
        <v>27</v>
      </c>
      <c r="D32" s="7">
        <v>150</v>
      </c>
      <c r="E32" s="7">
        <v>192</v>
      </c>
      <c r="F32" s="7" t="s">
        <v>13</v>
      </c>
      <c r="G32" s="7">
        <v>0.46</v>
      </c>
      <c r="H32" s="7">
        <v>63</v>
      </c>
      <c r="I32" s="7">
        <v>20.2</v>
      </c>
      <c r="J32" s="7">
        <f t="shared" si="1"/>
        <v>1641.7</v>
      </c>
      <c r="K32" s="7"/>
    </row>
    <row r="33" spans="3:11" hidden="1">
      <c r="C33" s="7">
        <f t="shared" si="0"/>
        <v>28</v>
      </c>
      <c r="D33" s="7">
        <v>150</v>
      </c>
      <c r="E33" s="7">
        <v>212</v>
      </c>
      <c r="F33" s="7" t="s">
        <v>12</v>
      </c>
      <c r="G33" s="7"/>
      <c r="H33" s="7">
        <v>63</v>
      </c>
      <c r="I33" s="7">
        <v>31.4</v>
      </c>
      <c r="J33" s="7">
        <f t="shared" si="1"/>
        <v>1673.1000000000001</v>
      </c>
      <c r="K33" s="7"/>
    </row>
    <row r="34" spans="3:11" hidden="1">
      <c r="C34" s="7">
        <f t="shared" si="0"/>
        <v>29</v>
      </c>
      <c r="D34" s="7">
        <v>212</v>
      </c>
      <c r="E34" s="7">
        <v>134</v>
      </c>
      <c r="F34" s="7" t="s">
        <v>12</v>
      </c>
      <c r="G34" s="7"/>
      <c r="H34" s="7">
        <v>63</v>
      </c>
      <c r="I34" s="7">
        <v>180</v>
      </c>
      <c r="J34" s="7">
        <f t="shared" si="1"/>
        <v>1853.1000000000001</v>
      </c>
      <c r="K34" s="7"/>
    </row>
    <row r="35" spans="3:11" hidden="1">
      <c r="C35" s="7">
        <f t="shared" si="0"/>
        <v>30</v>
      </c>
      <c r="D35" s="7">
        <v>212</v>
      </c>
      <c r="E35" s="7">
        <v>157</v>
      </c>
      <c r="F35" s="7" t="s">
        <v>12</v>
      </c>
      <c r="G35" s="7"/>
      <c r="H35" s="7">
        <v>63</v>
      </c>
      <c r="I35" s="7">
        <v>52</v>
      </c>
      <c r="J35" s="7">
        <f t="shared" si="1"/>
        <v>1905.1000000000001</v>
      </c>
      <c r="K35" s="7"/>
    </row>
    <row r="36" spans="3:11">
      <c r="C36" s="7">
        <f t="shared" si="0"/>
        <v>31</v>
      </c>
      <c r="D36" s="7">
        <v>157</v>
      </c>
      <c r="E36" s="7">
        <v>130</v>
      </c>
      <c r="F36" s="7" t="s">
        <v>16</v>
      </c>
      <c r="G36" s="7">
        <v>0.36</v>
      </c>
      <c r="H36" s="7">
        <v>63</v>
      </c>
      <c r="I36" s="7">
        <v>3</v>
      </c>
      <c r="J36" s="7">
        <f t="shared" si="1"/>
        <v>1908.1000000000001</v>
      </c>
      <c r="K36" s="7" t="s">
        <v>17</v>
      </c>
    </row>
    <row r="37" spans="3:11" hidden="1">
      <c r="C37" s="7">
        <f t="shared" si="0"/>
        <v>32</v>
      </c>
      <c r="D37" s="7">
        <v>157</v>
      </c>
      <c r="E37" s="7">
        <v>130</v>
      </c>
      <c r="F37" s="7" t="s">
        <v>12</v>
      </c>
      <c r="G37" s="7"/>
      <c r="H37" s="7">
        <v>63</v>
      </c>
      <c r="I37" s="7">
        <f>190-3</f>
        <v>187</v>
      </c>
      <c r="J37" s="7">
        <f t="shared" si="1"/>
        <v>2095.1000000000004</v>
      </c>
      <c r="K37" s="7"/>
    </row>
    <row r="38" spans="3:11" hidden="1">
      <c r="C38" s="7">
        <f t="shared" si="0"/>
        <v>33</v>
      </c>
      <c r="D38" s="7">
        <v>130</v>
      </c>
      <c r="E38" s="7">
        <v>116</v>
      </c>
      <c r="F38" s="7" t="s">
        <v>12</v>
      </c>
      <c r="G38" s="7"/>
      <c r="H38" s="7">
        <v>63</v>
      </c>
      <c r="I38" s="7">
        <v>475</v>
      </c>
      <c r="J38" s="7">
        <f t="shared" si="1"/>
        <v>2570.1000000000004</v>
      </c>
      <c r="K38" s="7"/>
    </row>
    <row r="39" spans="3:11" hidden="1">
      <c r="C39" s="7">
        <f t="shared" si="0"/>
        <v>34</v>
      </c>
      <c r="D39" s="7">
        <v>116</v>
      </c>
      <c r="E39" s="7">
        <v>123</v>
      </c>
      <c r="F39" s="7" t="s">
        <v>12</v>
      </c>
      <c r="G39" s="7"/>
      <c r="H39" s="7">
        <v>63</v>
      </c>
      <c r="I39" s="7">
        <v>114.5</v>
      </c>
      <c r="J39" s="7">
        <f t="shared" si="1"/>
        <v>2684.6000000000004</v>
      </c>
      <c r="K39" s="7"/>
    </row>
    <row r="40" spans="3:11">
      <c r="C40" s="7">
        <f t="shared" si="0"/>
        <v>35</v>
      </c>
      <c r="D40" s="7">
        <v>157</v>
      </c>
      <c r="E40" s="7">
        <v>138</v>
      </c>
      <c r="F40" s="7" t="s">
        <v>16</v>
      </c>
      <c r="G40" s="7">
        <v>0.36</v>
      </c>
      <c r="H40" s="7">
        <v>63</v>
      </c>
      <c r="I40" s="7">
        <v>5</v>
      </c>
      <c r="J40" s="7">
        <f t="shared" si="1"/>
        <v>2689.6000000000004</v>
      </c>
      <c r="K40" s="7" t="s">
        <v>17</v>
      </c>
    </row>
    <row r="41" spans="3:11" hidden="1">
      <c r="C41" s="7">
        <f t="shared" si="0"/>
        <v>36</v>
      </c>
      <c r="D41" s="7">
        <v>157</v>
      </c>
      <c r="E41" s="7">
        <v>138</v>
      </c>
      <c r="F41" s="7" t="s">
        <v>12</v>
      </c>
      <c r="G41" s="7"/>
      <c r="H41" s="7">
        <v>63</v>
      </c>
      <c r="I41" s="7">
        <f>116.5-5</f>
        <v>111.5</v>
      </c>
      <c r="J41" s="7">
        <f t="shared" si="1"/>
        <v>2801.1000000000004</v>
      </c>
      <c r="K41" s="7"/>
    </row>
    <row r="42" spans="3:11" hidden="1">
      <c r="C42" s="7">
        <f t="shared" si="0"/>
        <v>37</v>
      </c>
      <c r="D42" s="7">
        <v>138</v>
      </c>
      <c r="E42" s="7">
        <v>134</v>
      </c>
      <c r="F42" s="7" t="s">
        <v>12</v>
      </c>
      <c r="G42" s="7"/>
      <c r="H42" s="7">
        <v>63</v>
      </c>
      <c r="I42" s="7">
        <v>36</v>
      </c>
      <c r="J42" s="7">
        <f t="shared" si="1"/>
        <v>2837.1000000000004</v>
      </c>
      <c r="K42" s="7"/>
    </row>
    <row r="43" spans="3:11" hidden="1">
      <c r="C43" s="7">
        <f t="shared" si="0"/>
        <v>38</v>
      </c>
      <c r="D43" s="7">
        <v>134</v>
      </c>
      <c r="E43" s="7">
        <v>166</v>
      </c>
      <c r="F43" s="7" t="s">
        <v>12</v>
      </c>
      <c r="G43" s="7"/>
      <c r="H43" s="7">
        <v>63</v>
      </c>
      <c r="I43" s="7">
        <v>30</v>
      </c>
      <c r="J43" s="7">
        <f t="shared" si="1"/>
        <v>2867.1000000000004</v>
      </c>
      <c r="K43" s="7"/>
    </row>
    <row r="44" spans="3:11" hidden="1">
      <c r="C44" s="7">
        <f t="shared" si="0"/>
        <v>39</v>
      </c>
      <c r="D44" s="7">
        <v>138</v>
      </c>
      <c r="E44" s="7">
        <v>187</v>
      </c>
      <c r="F44" s="7" t="s">
        <v>12</v>
      </c>
      <c r="G44" s="7"/>
      <c r="H44" s="7">
        <v>63</v>
      </c>
      <c r="I44" s="7">
        <v>69.2</v>
      </c>
      <c r="J44" s="7">
        <f t="shared" si="1"/>
        <v>2936.3</v>
      </c>
      <c r="K44" s="7"/>
    </row>
    <row r="45" spans="3:11">
      <c r="C45" s="7">
        <f t="shared" si="0"/>
        <v>40</v>
      </c>
      <c r="D45" s="7">
        <v>187</v>
      </c>
      <c r="E45" s="7">
        <v>182</v>
      </c>
      <c r="F45" s="7" t="s">
        <v>16</v>
      </c>
      <c r="G45" s="7">
        <v>0.36</v>
      </c>
      <c r="H45" s="7">
        <v>63</v>
      </c>
      <c r="I45" s="7">
        <v>7.2</v>
      </c>
      <c r="J45" s="7">
        <f t="shared" si="1"/>
        <v>2943.5</v>
      </c>
      <c r="K45" s="7" t="s">
        <v>17</v>
      </c>
    </row>
    <row r="46" spans="3:11">
      <c r="C46" s="7">
        <f t="shared" si="0"/>
        <v>41</v>
      </c>
      <c r="D46" s="7">
        <v>182</v>
      </c>
      <c r="E46" s="7">
        <v>168</v>
      </c>
      <c r="F46" s="7" t="s">
        <v>13</v>
      </c>
      <c r="G46" s="7">
        <v>0.46</v>
      </c>
      <c r="H46" s="7">
        <v>63</v>
      </c>
      <c r="I46" s="7">
        <v>48.7</v>
      </c>
      <c r="J46" s="7">
        <f t="shared" si="1"/>
        <v>2992.2</v>
      </c>
      <c r="K46" s="7"/>
    </row>
    <row r="47" spans="3:11">
      <c r="C47" s="7">
        <f t="shared" si="0"/>
        <v>42</v>
      </c>
      <c r="D47" s="7">
        <v>166</v>
      </c>
      <c r="E47" s="7">
        <v>168</v>
      </c>
      <c r="F47" s="7" t="s">
        <v>13</v>
      </c>
      <c r="G47" s="7">
        <v>0.46</v>
      </c>
      <c r="H47" s="7">
        <v>63</v>
      </c>
      <c r="I47" s="7">
        <v>46.3</v>
      </c>
      <c r="J47" s="7">
        <f t="shared" si="1"/>
        <v>3038.5</v>
      </c>
      <c r="K47" s="7"/>
    </row>
    <row r="48" spans="3:11" hidden="1">
      <c r="C48" s="7">
        <f t="shared" si="0"/>
        <v>43</v>
      </c>
      <c r="D48" s="7">
        <v>182</v>
      </c>
      <c r="E48" s="7">
        <v>190</v>
      </c>
      <c r="F48" s="7" t="s">
        <v>12</v>
      </c>
      <c r="G48" s="7"/>
      <c r="H48" s="7">
        <v>63</v>
      </c>
      <c r="I48" s="7">
        <v>79.400000000000006</v>
      </c>
      <c r="J48" s="7">
        <f t="shared" si="1"/>
        <v>3117.9</v>
      </c>
      <c r="K48" s="7"/>
    </row>
    <row r="49" spans="3:11">
      <c r="C49" s="7">
        <f t="shared" si="0"/>
        <v>44</v>
      </c>
      <c r="D49" s="7">
        <v>170</v>
      </c>
      <c r="E49" s="7">
        <v>188</v>
      </c>
      <c r="F49" s="7" t="s">
        <v>16</v>
      </c>
      <c r="G49" s="7">
        <v>0.36</v>
      </c>
      <c r="H49" s="7">
        <v>63</v>
      </c>
      <c r="I49" s="7">
        <v>4.5</v>
      </c>
      <c r="J49" s="7">
        <f t="shared" si="1"/>
        <v>3122.4</v>
      </c>
      <c r="K49" s="7" t="s">
        <v>17</v>
      </c>
    </row>
    <row r="50" spans="3:11" hidden="1">
      <c r="C50" s="7">
        <f t="shared" si="0"/>
        <v>45</v>
      </c>
      <c r="D50" s="7">
        <v>170</v>
      </c>
      <c r="E50" s="7">
        <v>188</v>
      </c>
      <c r="F50" s="7" t="s">
        <v>12</v>
      </c>
      <c r="G50" s="7"/>
      <c r="H50" s="7">
        <v>63</v>
      </c>
      <c r="I50" s="7">
        <f>334-4.5</f>
        <v>329.5</v>
      </c>
      <c r="J50" s="7">
        <f t="shared" si="1"/>
        <v>3451.9</v>
      </c>
      <c r="K50" s="7"/>
    </row>
    <row r="51" spans="3:11" hidden="1">
      <c r="C51" s="7">
        <f t="shared" si="0"/>
        <v>46</v>
      </c>
      <c r="D51" s="7">
        <v>188</v>
      </c>
      <c r="E51" s="7">
        <v>154</v>
      </c>
      <c r="F51" s="7" t="s">
        <v>12</v>
      </c>
      <c r="G51" s="7"/>
      <c r="H51" s="7">
        <v>63</v>
      </c>
      <c r="I51" s="7">
        <v>279</v>
      </c>
      <c r="J51" s="7">
        <f t="shared" si="1"/>
        <v>3730.9</v>
      </c>
      <c r="K51" s="7"/>
    </row>
    <row r="52" spans="3:11" hidden="1">
      <c r="C52" s="7">
        <f t="shared" si="0"/>
        <v>47</v>
      </c>
      <c r="D52" s="7">
        <v>154</v>
      </c>
      <c r="E52" s="7">
        <v>158</v>
      </c>
      <c r="F52" s="7" t="s">
        <v>12</v>
      </c>
      <c r="G52" s="7"/>
      <c r="H52" s="7">
        <v>63</v>
      </c>
      <c r="I52" s="7">
        <v>22</v>
      </c>
      <c r="J52" s="7">
        <f t="shared" si="1"/>
        <v>3752.9</v>
      </c>
      <c r="K52" s="7"/>
    </row>
    <row r="53" spans="3:11" hidden="1">
      <c r="C53" s="7">
        <f t="shared" si="0"/>
        <v>48</v>
      </c>
      <c r="D53" s="7">
        <v>158</v>
      </c>
      <c r="E53" s="7">
        <v>181</v>
      </c>
      <c r="F53" s="7" t="s">
        <v>12</v>
      </c>
      <c r="G53" s="7"/>
      <c r="H53" s="7">
        <v>63</v>
      </c>
      <c r="I53" s="7">
        <v>80</v>
      </c>
      <c r="J53" s="7">
        <f t="shared" si="1"/>
        <v>3832.9</v>
      </c>
      <c r="K53" s="7"/>
    </row>
    <row r="54" spans="3:11" hidden="1">
      <c r="C54" s="7">
        <f t="shared" si="0"/>
        <v>49</v>
      </c>
      <c r="D54" s="7">
        <v>181</v>
      </c>
      <c r="E54" s="7">
        <v>244</v>
      </c>
      <c r="F54" s="7" t="s">
        <v>12</v>
      </c>
      <c r="G54" s="7"/>
      <c r="H54" s="7">
        <v>63</v>
      </c>
      <c r="I54" s="7">
        <v>125</v>
      </c>
      <c r="J54" s="7">
        <f t="shared" si="1"/>
        <v>3957.9</v>
      </c>
      <c r="K54" s="7"/>
    </row>
    <row r="55" spans="3:11">
      <c r="C55" s="7">
        <f t="shared" si="0"/>
        <v>50</v>
      </c>
      <c r="D55" s="7">
        <v>199</v>
      </c>
      <c r="E55" s="7">
        <v>165</v>
      </c>
      <c r="F55" s="7" t="s">
        <v>16</v>
      </c>
      <c r="G55" s="7">
        <v>0.36</v>
      </c>
      <c r="H55" s="7">
        <v>63</v>
      </c>
      <c r="I55" s="7">
        <v>4</v>
      </c>
      <c r="J55" s="7">
        <f t="shared" si="1"/>
        <v>3961.9</v>
      </c>
      <c r="K55" s="7" t="s">
        <v>17</v>
      </c>
    </row>
    <row r="56" spans="3:11">
      <c r="C56" s="7">
        <f t="shared" si="0"/>
        <v>51</v>
      </c>
      <c r="D56" s="7">
        <v>199</v>
      </c>
      <c r="E56" s="7">
        <v>165</v>
      </c>
      <c r="F56" s="7" t="s">
        <v>11</v>
      </c>
      <c r="G56" s="7">
        <v>0.46</v>
      </c>
      <c r="H56" s="7">
        <v>63</v>
      </c>
      <c r="I56" s="7">
        <v>175</v>
      </c>
      <c r="J56" s="7">
        <f t="shared" si="1"/>
        <v>4136.8999999999996</v>
      </c>
      <c r="K56" s="7"/>
    </row>
    <row r="57" spans="3:11" hidden="1">
      <c r="C57" s="7">
        <f t="shared" si="0"/>
        <v>52</v>
      </c>
      <c r="D57" s="7">
        <v>199</v>
      </c>
      <c r="E57" s="7">
        <v>165</v>
      </c>
      <c r="F57" s="7" t="s">
        <v>12</v>
      </c>
      <c r="G57" s="7"/>
      <c r="H57" s="7">
        <v>63</v>
      </c>
      <c r="I57" s="7">
        <f>435-4-175</f>
        <v>256</v>
      </c>
      <c r="J57" s="7">
        <f t="shared" si="1"/>
        <v>4392.8999999999996</v>
      </c>
      <c r="K57" s="7"/>
    </row>
    <row r="58" spans="3:11">
      <c r="C58" s="7">
        <f t="shared" si="0"/>
        <v>53</v>
      </c>
      <c r="D58" s="7">
        <v>186</v>
      </c>
      <c r="E58" s="7">
        <v>151</v>
      </c>
      <c r="F58" s="7" t="s">
        <v>16</v>
      </c>
      <c r="G58" s="7">
        <v>0.36</v>
      </c>
      <c r="H58" s="7">
        <v>63</v>
      </c>
      <c r="I58" s="7">
        <v>4</v>
      </c>
      <c r="J58" s="7">
        <f t="shared" si="1"/>
        <v>4396.8999999999996</v>
      </c>
      <c r="K58" s="7" t="s">
        <v>17</v>
      </c>
    </row>
    <row r="59" spans="3:11" hidden="1">
      <c r="C59" s="7">
        <f t="shared" si="0"/>
        <v>54</v>
      </c>
      <c r="D59" s="7">
        <v>186</v>
      </c>
      <c r="E59" s="7">
        <v>151</v>
      </c>
      <c r="F59" s="7" t="s">
        <v>12</v>
      </c>
      <c r="G59" s="7"/>
      <c r="H59" s="7">
        <v>63</v>
      </c>
      <c r="I59" s="7">
        <f>151-4</f>
        <v>147</v>
      </c>
      <c r="J59" s="7">
        <f t="shared" si="1"/>
        <v>4543.8999999999996</v>
      </c>
      <c r="K59" s="7"/>
    </row>
    <row r="60" spans="3:11">
      <c r="C60" s="7">
        <f t="shared" si="0"/>
        <v>55</v>
      </c>
      <c r="D60" s="7">
        <v>186</v>
      </c>
      <c r="E60" s="7">
        <v>151</v>
      </c>
      <c r="F60" s="7" t="s">
        <v>13</v>
      </c>
      <c r="G60" s="7">
        <v>0.46</v>
      </c>
      <c r="H60" s="7">
        <v>63</v>
      </c>
      <c r="I60" s="7">
        <v>32</v>
      </c>
      <c r="J60" s="7">
        <f t="shared" si="1"/>
        <v>4575.8999999999996</v>
      </c>
      <c r="K60" s="7"/>
    </row>
    <row r="61" spans="3:11" hidden="1">
      <c r="C61" s="7">
        <f t="shared" si="0"/>
        <v>56</v>
      </c>
      <c r="D61" s="7">
        <v>151</v>
      </c>
      <c r="E61" s="7">
        <v>180</v>
      </c>
      <c r="F61" s="7" t="s">
        <v>12</v>
      </c>
      <c r="G61" s="7"/>
      <c r="H61" s="7">
        <v>63</v>
      </c>
      <c r="I61" s="7">
        <v>40.700000000000003</v>
      </c>
      <c r="J61" s="7">
        <f t="shared" si="1"/>
        <v>4616.5999999999995</v>
      </c>
      <c r="K61" s="7"/>
    </row>
    <row r="62" spans="3:11" hidden="1">
      <c r="C62" s="7">
        <f t="shared" si="0"/>
        <v>57</v>
      </c>
      <c r="D62" s="8">
        <v>151</v>
      </c>
      <c r="E62" s="8">
        <v>194</v>
      </c>
      <c r="F62" s="7" t="s">
        <v>12</v>
      </c>
      <c r="G62" s="7"/>
      <c r="H62" s="7">
        <v>63</v>
      </c>
      <c r="I62" s="7">
        <v>74.8</v>
      </c>
      <c r="J62" s="7">
        <f t="shared" si="1"/>
        <v>4691.3999999999996</v>
      </c>
      <c r="K62" s="7"/>
    </row>
    <row r="63" spans="3:11">
      <c r="C63" s="7">
        <f t="shared" si="0"/>
        <v>58</v>
      </c>
      <c r="D63" s="7">
        <v>165</v>
      </c>
      <c r="E63" s="7">
        <v>201</v>
      </c>
      <c r="F63" s="7" t="s">
        <v>11</v>
      </c>
      <c r="G63" s="7">
        <v>0.46</v>
      </c>
      <c r="H63" s="7">
        <v>63</v>
      </c>
      <c r="I63" s="7">
        <v>60</v>
      </c>
      <c r="J63" s="7">
        <f t="shared" si="1"/>
        <v>4751.3999999999996</v>
      </c>
      <c r="K63" s="7"/>
    </row>
    <row r="64" spans="3:11">
      <c r="C64" s="7">
        <f t="shared" si="0"/>
        <v>59</v>
      </c>
      <c r="D64" s="7">
        <v>201</v>
      </c>
      <c r="E64" s="7">
        <v>131</v>
      </c>
      <c r="F64" s="7" t="s">
        <v>11</v>
      </c>
      <c r="G64" s="7">
        <v>0.46</v>
      </c>
      <c r="H64" s="7">
        <v>63</v>
      </c>
      <c r="I64" s="7">
        <v>87.5</v>
      </c>
      <c r="J64" s="7">
        <f t="shared" si="1"/>
        <v>4838.8999999999996</v>
      </c>
      <c r="K64" s="7"/>
    </row>
    <row r="65" spans="3:13">
      <c r="C65" s="7">
        <f t="shared" si="0"/>
        <v>60</v>
      </c>
      <c r="D65" s="7">
        <v>131</v>
      </c>
      <c r="E65" s="7">
        <v>140</v>
      </c>
      <c r="F65" s="7" t="s">
        <v>11</v>
      </c>
      <c r="G65" s="7">
        <v>0.46</v>
      </c>
      <c r="H65" s="7">
        <v>63</v>
      </c>
      <c r="I65" s="7">
        <v>75</v>
      </c>
      <c r="J65" s="7">
        <f t="shared" si="1"/>
        <v>4913.8999999999996</v>
      </c>
      <c r="K65" s="7"/>
    </row>
    <row r="66" spans="3:13">
      <c r="C66" s="7">
        <f t="shared" si="0"/>
        <v>61</v>
      </c>
      <c r="D66" s="7">
        <v>140</v>
      </c>
      <c r="E66" s="7">
        <v>223</v>
      </c>
      <c r="F66" s="7" t="s">
        <v>13</v>
      </c>
      <c r="G66" s="7">
        <v>0.46</v>
      </c>
      <c r="H66" s="7">
        <v>63</v>
      </c>
      <c r="I66" s="7">
        <v>86</v>
      </c>
      <c r="J66" s="7">
        <f t="shared" si="1"/>
        <v>4999.8999999999996</v>
      </c>
      <c r="K66" s="7"/>
    </row>
    <row r="67" spans="3:13" hidden="1">
      <c r="C67" s="7">
        <f t="shared" si="0"/>
        <v>62</v>
      </c>
      <c r="D67" s="7">
        <v>140</v>
      </c>
      <c r="E67" s="7">
        <v>148</v>
      </c>
      <c r="F67" s="7" t="s">
        <v>12</v>
      </c>
      <c r="G67" s="7"/>
      <c r="H67" s="7">
        <v>63</v>
      </c>
      <c r="I67" s="7">
        <v>103</v>
      </c>
      <c r="J67" s="7">
        <f t="shared" si="1"/>
        <v>5102.8999999999996</v>
      </c>
      <c r="K67" s="7"/>
    </row>
    <row r="68" spans="3:13">
      <c r="C68" s="7">
        <f t="shared" si="0"/>
        <v>63</v>
      </c>
      <c r="D68" s="7">
        <v>140</v>
      </c>
      <c r="E68" s="7">
        <v>148</v>
      </c>
      <c r="F68" s="7" t="s">
        <v>11</v>
      </c>
      <c r="G68" s="7">
        <v>0.46</v>
      </c>
      <c r="H68" s="7">
        <v>63</v>
      </c>
      <c r="I68" s="7">
        <f>166-103</f>
        <v>63</v>
      </c>
      <c r="J68" s="7">
        <f t="shared" si="1"/>
        <v>5165.8999999999996</v>
      </c>
      <c r="K68" s="7"/>
    </row>
    <row r="69" spans="3:13">
      <c r="C69" s="7">
        <f t="shared" si="0"/>
        <v>64</v>
      </c>
      <c r="D69" s="7">
        <v>148</v>
      </c>
      <c r="E69" s="7">
        <v>162</v>
      </c>
      <c r="F69" s="7" t="s">
        <v>13</v>
      </c>
      <c r="G69" s="7">
        <v>0.46</v>
      </c>
      <c r="H69" s="7">
        <v>63</v>
      </c>
      <c r="I69" s="7">
        <v>12</v>
      </c>
      <c r="J69" s="7">
        <f t="shared" si="1"/>
        <v>5177.8999999999996</v>
      </c>
      <c r="K69" s="7"/>
      <c r="M69" s="7"/>
    </row>
    <row r="70" spans="3:13" hidden="1">
      <c r="C70" s="7">
        <f t="shared" si="0"/>
        <v>65</v>
      </c>
      <c r="D70" s="7">
        <v>148</v>
      </c>
      <c r="E70" s="7">
        <v>162</v>
      </c>
      <c r="F70" s="7" t="s">
        <v>12</v>
      </c>
      <c r="G70" s="7"/>
      <c r="H70" s="7">
        <v>63</v>
      </c>
      <c r="I70" s="7">
        <f>150-12</f>
        <v>138</v>
      </c>
      <c r="J70" s="7">
        <f t="shared" si="1"/>
        <v>5315.9</v>
      </c>
      <c r="K70" s="7"/>
      <c r="M70" s="7">
        <v>20.5</v>
      </c>
    </row>
    <row r="71" spans="3:13">
      <c r="C71" s="7">
        <f t="shared" si="0"/>
        <v>66</v>
      </c>
      <c r="D71" s="7">
        <v>131</v>
      </c>
      <c r="E71" s="7">
        <v>143</v>
      </c>
      <c r="F71" s="7" t="s">
        <v>11</v>
      </c>
      <c r="G71" s="7">
        <v>0.46</v>
      </c>
      <c r="H71" s="7">
        <v>63</v>
      </c>
      <c r="I71" s="7">
        <v>74.599999999999994</v>
      </c>
      <c r="J71" s="7">
        <f t="shared" si="1"/>
        <v>5390.5</v>
      </c>
      <c r="K71" s="7"/>
      <c r="M71" s="7"/>
    </row>
    <row r="72" spans="3:13" hidden="1">
      <c r="C72" s="7">
        <f t="shared" ref="C72:C135" si="2">1+C71</f>
        <v>67</v>
      </c>
      <c r="D72" s="7">
        <v>143</v>
      </c>
      <c r="E72" s="7">
        <v>155</v>
      </c>
      <c r="F72" s="7" t="s">
        <v>12</v>
      </c>
      <c r="G72" s="7"/>
      <c r="H72" s="7">
        <v>63</v>
      </c>
      <c r="I72" s="7">
        <v>68.5</v>
      </c>
      <c r="J72" s="7">
        <f t="shared" ref="J72:J135" si="3">+J71+I72</f>
        <v>5459</v>
      </c>
      <c r="K72" s="7"/>
      <c r="M72" s="7">
        <v>40.799999999999997</v>
      </c>
    </row>
    <row r="73" spans="3:13">
      <c r="C73" s="7">
        <f t="shared" si="2"/>
        <v>68</v>
      </c>
      <c r="D73" s="7">
        <v>143</v>
      </c>
      <c r="E73" s="7">
        <v>149</v>
      </c>
      <c r="F73" s="7" t="s">
        <v>11</v>
      </c>
      <c r="G73" s="7">
        <v>0.46</v>
      </c>
      <c r="H73" s="7">
        <v>63</v>
      </c>
      <c r="I73" s="7">
        <v>78.8</v>
      </c>
      <c r="J73" s="7">
        <f t="shared" si="3"/>
        <v>5537.8</v>
      </c>
      <c r="K73" s="7"/>
      <c r="M73" s="7"/>
    </row>
    <row r="74" spans="3:13" hidden="1">
      <c r="C74" s="7">
        <f t="shared" si="2"/>
        <v>69</v>
      </c>
      <c r="D74" s="7">
        <v>149</v>
      </c>
      <c r="E74" s="7">
        <v>118</v>
      </c>
      <c r="F74" s="7" t="s">
        <v>12</v>
      </c>
      <c r="G74" s="7"/>
      <c r="H74" s="7">
        <v>63</v>
      </c>
      <c r="I74" s="7">
        <v>252</v>
      </c>
      <c r="J74" s="7">
        <f t="shared" si="3"/>
        <v>5789.8</v>
      </c>
      <c r="K74" s="7"/>
      <c r="M74" s="7">
        <v>96.1</v>
      </c>
    </row>
    <row r="75" spans="3:13" hidden="1">
      <c r="C75" s="7">
        <f t="shared" si="2"/>
        <v>70</v>
      </c>
      <c r="D75" s="7">
        <v>118</v>
      </c>
      <c r="E75" s="7">
        <v>144</v>
      </c>
      <c r="F75" s="7" t="s">
        <v>12</v>
      </c>
      <c r="G75" s="7"/>
      <c r="H75" s="7">
        <v>63</v>
      </c>
      <c r="I75" s="7">
        <v>25</v>
      </c>
      <c r="J75" s="7">
        <f t="shared" si="3"/>
        <v>5814.8</v>
      </c>
      <c r="K75" s="7"/>
      <c r="M75" s="7">
        <v>81</v>
      </c>
    </row>
    <row r="76" spans="3:13" hidden="1">
      <c r="C76" s="7">
        <f t="shared" si="2"/>
        <v>71</v>
      </c>
      <c r="D76" s="7">
        <v>118</v>
      </c>
      <c r="E76" s="7">
        <v>232</v>
      </c>
      <c r="F76" s="7" t="s">
        <v>12</v>
      </c>
      <c r="G76" s="7"/>
      <c r="H76" s="7">
        <v>63</v>
      </c>
      <c r="I76" s="7">
        <v>127</v>
      </c>
      <c r="J76" s="7">
        <f t="shared" si="3"/>
        <v>5941.8</v>
      </c>
      <c r="K76" s="7"/>
      <c r="M76" s="9">
        <v>53</v>
      </c>
    </row>
    <row r="77" spans="3:13" hidden="1">
      <c r="C77" s="7">
        <f t="shared" si="2"/>
        <v>72</v>
      </c>
      <c r="D77" s="7">
        <v>149</v>
      </c>
      <c r="E77" s="7">
        <v>169</v>
      </c>
      <c r="F77" s="7" t="s">
        <v>12</v>
      </c>
      <c r="G77" s="7"/>
      <c r="H77" s="7">
        <v>63</v>
      </c>
      <c r="I77" s="7">
        <v>74</v>
      </c>
      <c r="J77" s="7">
        <f t="shared" si="3"/>
        <v>6015.8</v>
      </c>
      <c r="K77" s="7"/>
      <c r="M77" s="9"/>
    </row>
    <row r="78" spans="3:13" hidden="1">
      <c r="C78" s="7">
        <f t="shared" si="2"/>
        <v>73</v>
      </c>
      <c r="D78" s="7">
        <v>169</v>
      </c>
      <c r="E78" s="7">
        <v>172</v>
      </c>
      <c r="F78" s="7" t="s">
        <v>12</v>
      </c>
      <c r="G78" s="7"/>
      <c r="H78" s="7">
        <v>63</v>
      </c>
      <c r="I78" s="7">
        <v>75</v>
      </c>
      <c r="J78" s="7">
        <f t="shared" si="3"/>
        <v>6090.8</v>
      </c>
      <c r="K78" s="7"/>
      <c r="M78" s="7">
        <v>31</v>
      </c>
    </row>
    <row r="79" spans="3:13" hidden="1">
      <c r="C79" s="7">
        <f t="shared" si="2"/>
        <v>74</v>
      </c>
      <c r="D79" s="7">
        <v>172</v>
      </c>
      <c r="E79" s="7">
        <v>207</v>
      </c>
      <c r="F79" s="7" t="s">
        <v>12</v>
      </c>
      <c r="G79" s="7"/>
      <c r="H79" s="7">
        <v>63</v>
      </c>
      <c r="I79" s="7">
        <v>31</v>
      </c>
      <c r="J79" s="7">
        <f t="shared" si="3"/>
        <v>6121.8</v>
      </c>
      <c r="K79" s="7"/>
      <c r="M79" s="7">
        <v>63</v>
      </c>
    </row>
    <row r="80" spans="3:13">
      <c r="C80" s="7">
        <f t="shared" si="2"/>
        <v>75</v>
      </c>
      <c r="D80" s="7">
        <v>172</v>
      </c>
      <c r="E80" s="7">
        <v>243</v>
      </c>
      <c r="F80" s="7" t="s">
        <v>16</v>
      </c>
      <c r="G80" s="7">
        <v>0.36</v>
      </c>
      <c r="H80" s="7">
        <v>63</v>
      </c>
      <c r="I80" s="7">
        <v>4</v>
      </c>
      <c r="J80" s="7">
        <f t="shared" si="3"/>
        <v>6125.8</v>
      </c>
      <c r="K80" s="7" t="s">
        <v>17</v>
      </c>
      <c r="M80" s="7"/>
    </row>
    <row r="81" spans="3:13" hidden="1">
      <c r="C81" s="7">
        <f t="shared" si="2"/>
        <v>76</v>
      </c>
      <c r="D81" s="7">
        <v>172</v>
      </c>
      <c r="E81" s="7">
        <v>243</v>
      </c>
      <c r="F81" s="7" t="s">
        <v>12</v>
      </c>
      <c r="G81" s="7"/>
      <c r="H81" s="7">
        <v>63</v>
      </c>
      <c r="I81" s="7">
        <f>129-4</f>
        <v>125</v>
      </c>
      <c r="J81" s="7">
        <f t="shared" si="3"/>
        <v>6250.8</v>
      </c>
      <c r="K81" s="7"/>
      <c r="M81" s="7">
        <v>20.2</v>
      </c>
    </row>
    <row r="82" spans="3:13">
      <c r="C82" s="7">
        <f t="shared" si="2"/>
        <v>77</v>
      </c>
      <c r="D82" s="7">
        <v>169</v>
      </c>
      <c r="E82" s="7">
        <v>230</v>
      </c>
      <c r="F82" s="7" t="s">
        <v>13</v>
      </c>
      <c r="G82" s="7">
        <v>0.46</v>
      </c>
      <c r="H82" s="7">
        <v>63</v>
      </c>
      <c r="I82" s="7">
        <v>40</v>
      </c>
      <c r="J82" s="7">
        <f t="shared" si="3"/>
        <v>6290.8</v>
      </c>
      <c r="K82" s="7"/>
      <c r="M82" s="7"/>
    </row>
    <row r="83" spans="3:13">
      <c r="C83" s="7">
        <f t="shared" si="2"/>
        <v>78</v>
      </c>
      <c r="D83" s="7">
        <v>169</v>
      </c>
      <c r="E83" s="7">
        <v>230</v>
      </c>
      <c r="F83" s="7" t="s">
        <v>16</v>
      </c>
      <c r="G83" s="7">
        <v>0.36</v>
      </c>
      <c r="H83" s="7">
        <v>63</v>
      </c>
      <c r="I83" s="7">
        <v>4</v>
      </c>
      <c r="J83" s="7">
        <f t="shared" si="3"/>
        <v>6294.8</v>
      </c>
      <c r="K83" s="7" t="s">
        <v>17</v>
      </c>
      <c r="M83" s="7"/>
    </row>
    <row r="84" spans="3:13" hidden="1">
      <c r="C84" s="7">
        <f t="shared" si="2"/>
        <v>79</v>
      </c>
      <c r="D84" s="7">
        <v>169</v>
      </c>
      <c r="E84" s="7">
        <v>230</v>
      </c>
      <c r="F84" s="7" t="s">
        <v>12</v>
      </c>
      <c r="G84" s="7"/>
      <c r="H84" s="7">
        <v>63</v>
      </c>
      <c r="I84" s="7">
        <f>132-40-4</f>
        <v>88</v>
      </c>
      <c r="J84" s="7">
        <f t="shared" si="3"/>
        <v>6382.8</v>
      </c>
      <c r="K84" s="7"/>
      <c r="M84" s="7">
        <v>7.2</v>
      </c>
    </row>
    <row r="85" spans="3:13" hidden="1">
      <c r="C85" s="7">
        <f t="shared" si="2"/>
        <v>80</v>
      </c>
      <c r="D85" s="7">
        <v>232</v>
      </c>
      <c r="E85" s="7">
        <v>218</v>
      </c>
      <c r="F85" s="7"/>
      <c r="G85" s="7"/>
      <c r="H85" s="7">
        <v>63</v>
      </c>
      <c r="I85" s="7">
        <v>3</v>
      </c>
      <c r="J85" s="7">
        <f t="shared" si="3"/>
        <v>6385.8</v>
      </c>
      <c r="K85" s="7" t="s">
        <v>18</v>
      </c>
      <c r="M85" s="7">
        <v>48.7</v>
      </c>
    </row>
    <row r="86" spans="3:13">
      <c r="C86" s="7">
        <f t="shared" si="2"/>
        <v>81</v>
      </c>
      <c r="D86" s="7">
        <v>232</v>
      </c>
      <c r="E86" s="7">
        <v>218</v>
      </c>
      <c r="F86" s="7" t="s">
        <v>16</v>
      </c>
      <c r="G86" s="7">
        <v>0.36</v>
      </c>
      <c r="H86" s="7">
        <v>63</v>
      </c>
      <c r="I86" s="7">
        <v>4</v>
      </c>
      <c r="J86" s="7">
        <f t="shared" si="3"/>
        <v>6389.8</v>
      </c>
      <c r="K86" s="7" t="s">
        <v>17</v>
      </c>
      <c r="M86" s="7"/>
    </row>
    <row r="87" spans="3:13" hidden="1">
      <c r="C87" s="7">
        <f t="shared" si="2"/>
        <v>82</v>
      </c>
      <c r="D87" s="7">
        <v>232</v>
      </c>
      <c r="E87" s="7">
        <v>218</v>
      </c>
      <c r="F87" s="7" t="s">
        <v>12</v>
      </c>
      <c r="G87" s="7"/>
      <c r="H87" s="7">
        <v>63</v>
      </c>
      <c r="I87" s="7">
        <f>191-3-4</f>
        <v>184</v>
      </c>
      <c r="J87" s="7">
        <f t="shared" si="3"/>
        <v>6573.8</v>
      </c>
      <c r="K87" s="7"/>
      <c r="M87" s="7">
        <v>46.3</v>
      </c>
    </row>
    <row r="88" spans="3:13" hidden="1">
      <c r="C88" s="7">
        <f t="shared" si="2"/>
        <v>83</v>
      </c>
      <c r="D88" s="7">
        <v>218</v>
      </c>
      <c r="E88" s="7">
        <v>229</v>
      </c>
      <c r="F88" s="7" t="s">
        <v>12</v>
      </c>
      <c r="G88" s="7"/>
      <c r="H88" s="7">
        <v>63</v>
      </c>
      <c r="I88" s="7">
        <v>52</v>
      </c>
      <c r="J88" s="7">
        <f t="shared" si="3"/>
        <v>6625.8</v>
      </c>
      <c r="K88" s="7"/>
      <c r="M88" s="7">
        <v>32</v>
      </c>
    </row>
    <row r="89" spans="3:13" hidden="1">
      <c r="C89" s="7">
        <f t="shared" si="2"/>
        <v>84</v>
      </c>
      <c r="D89" s="7">
        <v>229</v>
      </c>
      <c r="E89" s="10">
        <v>220</v>
      </c>
      <c r="F89" s="7" t="s">
        <v>12</v>
      </c>
      <c r="G89" s="7"/>
      <c r="H89" s="7">
        <v>63</v>
      </c>
      <c r="I89" s="7">
        <v>66</v>
      </c>
      <c r="J89" s="7">
        <f t="shared" si="3"/>
        <v>6691.8</v>
      </c>
      <c r="K89" s="7"/>
      <c r="M89" s="7">
        <v>60</v>
      </c>
    </row>
    <row r="90" spans="3:13" hidden="1">
      <c r="C90" s="7">
        <f t="shared" si="2"/>
        <v>85</v>
      </c>
      <c r="D90" s="7">
        <v>190</v>
      </c>
      <c r="E90" s="10">
        <v>206</v>
      </c>
      <c r="F90" s="7" t="s">
        <v>12</v>
      </c>
      <c r="G90" s="11"/>
      <c r="H90" s="7">
        <v>63</v>
      </c>
      <c r="I90" s="7">
        <v>66</v>
      </c>
      <c r="J90" s="7">
        <f t="shared" si="3"/>
        <v>6757.8</v>
      </c>
      <c r="K90" s="11"/>
      <c r="M90" s="7">
        <v>87.5</v>
      </c>
    </row>
    <row r="91" spans="3:13" hidden="1">
      <c r="C91" s="7">
        <f t="shared" si="2"/>
        <v>86</v>
      </c>
      <c r="D91" s="7">
        <v>190</v>
      </c>
      <c r="E91" s="7">
        <v>202</v>
      </c>
      <c r="F91" s="7" t="s">
        <v>12</v>
      </c>
      <c r="G91" s="11"/>
      <c r="H91" s="7">
        <v>63</v>
      </c>
      <c r="I91" s="7">
        <v>61.3</v>
      </c>
      <c r="J91" s="7">
        <f t="shared" si="3"/>
        <v>6819.1</v>
      </c>
      <c r="K91" s="11"/>
      <c r="M91" s="7">
        <v>75</v>
      </c>
    </row>
    <row r="92" spans="3:13">
      <c r="C92" s="7">
        <f t="shared" si="2"/>
        <v>87</v>
      </c>
      <c r="D92" s="7" t="s">
        <v>19</v>
      </c>
      <c r="E92" s="7" t="s">
        <v>20</v>
      </c>
      <c r="F92" s="7" t="s">
        <v>11</v>
      </c>
      <c r="G92" s="7">
        <v>0.46</v>
      </c>
      <c r="H92" s="7">
        <v>63</v>
      </c>
      <c r="I92" s="7">
        <v>74</v>
      </c>
      <c r="J92" s="7">
        <f t="shared" si="3"/>
        <v>6893.1</v>
      </c>
      <c r="K92" s="11"/>
      <c r="M92" s="7"/>
    </row>
    <row r="93" spans="3:13">
      <c r="C93" s="7">
        <f t="shared" si="2"/>
        <v>88</v>
      </c>
      <c r="D93" s="7">
        <v>202</v>
      </c>
      <c r="E93" s="7">
        <v>240</v>
      </c>
      <c r="F93" s="7" t="s">
        <v>13</v>
      </c>
      <c r="G93" s="7">
        <v>0.46</v>
      </c>
      <c r="H93" s="7">
        <v>63</v>
      </c>
      <c r="I93" s="7">
        <v>77.3</v>
      </c>
      <c r="J93" s="7">
        <f t="shared" si="3"/>
        <v>6970.4000000000005</v>
      </c>
      <c r="K93" s="11"/>
      <c r="M93" s="7"/>
    </row>
    <row r="94" spans="3:13" hidden="1">
      <c r="C94" s="7">
        <f t="shared" si="2"/>
        <v>89</v>
      </c>
      <c r="D94" s="7">
        <v>202</v>
      </c>
      <c r="E94" s="7">
        <v>210</v>
      </c>
      <c r="F94" s="7" t="s">
        <v>12</v>
      </c>
      <c r="G94" s="11"/>
      <c r="H94" s="7">
        <v>63</v>
      </c>
      <c r="I94" s="7">
        <v>36</v>
      </c>
      <c r="J94" s="7">
        <f t="shared" si="3"/>
        <v>7006.4000000000005</v>
      </c>
      <c r="K94" s="11"/>
      <c r="M94" s="7">
        <v>63</v>
      </c>
    </row>
    <row r="95" spans="3:13">
      <c r="C95" s="7">
        <f t="shared" si="2"/>
        <v>90</v>
      </c>
      <c r="D95" s="7">
        <v>210</v>
      </c>
      <c r="E95" s="7">
        <v>233</v>
      </c>
      <c r="F95" s="7" t="s">
        <v>16</v>
      </c>
      <c r="G95" s="7">
        <v>0.36</v>
      </c>
      <c r="H95" s="7">
        <v>63</v>
      </c>
      <c r="I95" s="7">
        <v>3.5</v>
      </c>
      <c r="J95" s="7">
        <f t="shared" si="3"/>
        <v>7009.9000000000005</v>
      </c>
      <c r="K95" s="7" t="s">
        <v>17</v>
      </c>
      <c r="M95" s="7"/>
    </row>
    <row r="96" spans="3:13" hidden="1">
      <c r="C96" s="7">
        <f t="shared" si="2"/>
        <v>91</v>
      </c>
      <c r="D96" s="7">
        <v>210</v>
      </c>
      <c r="E96" s="7">
        <v>233</v>
      </c>
      <c r="F96" s="7" t="s">
        <v>12</v>
      </c>
      <c r="G96" s="11"/>
      <c r="H96" s="7">
        <v>63</v>
      </c>
      <c r="I96" s="7">
        <f>63-3.5</f>
        <v>59.5</v>
      </c>
      <c r="J96" s="7">
        <f t="shared" si="3"/>
        <v>7069.4000000000005</v>
      </c>
      <c r="K96" s="11"/>
      <c r="M96" s="7">
        <v>12</v>
      </c>
    </row>
    <row r="97" spans="3:13" hidden="1">
      <c r="C97" s="7">
        <f t="shared" si="2"/>
        <v>92</v>
      </c>
      <c r="D97" s="7">
        <v>233</v>
      </c>
      <c r="E97" s="7">
        <v>213</v>
      </c>
      <c r="F97" s="7" t="s">
        <v>12</v>
      </c>
      <c r="G97" s="11"/>
      <c r="H97" s="7">
        <v>63</v>
      </c>
      <c r="I97" s="7">
        <v>347.2</v>
      </c>
      <c r="J97" s="7">
        <f t="shared" si="3"/>
        <v>7416.6</v>
      </c>
      <c r="K97" s="11"/>
      <c r="M97" s="7">
        <v>74.599999999999994</v>
      </c>
    </row>
    <row r="98" spans="3:13">
      <c r="C98" s="7">
        <f t="shared" si="2"/>
        <v>93</v>
      </c>
      <c r="D98" s="7">
        <v>213</v>
      </c>
      <c r="E98" s="7">
        <v>209</v>
      </c>
      <c r="F98" s="7" t="s">
        <v>16</v>
      </c>
      <c r="G98" s="7">
        <v>0.36</v>
      </c>
      <c r="H98" s="7">
        <v>63</v>
      </c>
      <c r="I98" s="7">
        <v>5</v>
      </c>
      <c r="J98" s="7">
        <f t="shared" si="3"/>
        <v>7421.6</v>
      </c>
      <c r="K98" s="7" t="s">
        <v>17</v>
      </c>
      <c r="M98" s="7"/>
    </row>
    <row r="99" spans="3:13">
      <c r="C99" s="7">
        <f t="shared" si="2"/>
        <v>94</v>
      </c>
      <c r="D99" s="7">
        <v>213</v>
      </c>
      <c r="E99" s="7">
        <v>209</v>
      </c>
      <c r="F99" s="7" t="s">
        <v>13</v>
      </c>
      <c r="G99" s="7">
        <v>0.46</v>
      </c>
      <c r="H99" s="7">
        <v>63</v>
      </c>
      <c r="I99" s="7">
        <f>102.7-5</f>
        <v>97.7</v>
      </c>
      <c r="J99" s="7">
        <f t="shared" si="3"/>
        <v>7519.3</v>
      </c>
      <c r="K99" s="11"/>
      <c r="M99" s="7"/>
    </row>
    <row r="100" spans="3:13">
      <c r="C100" s="7">
        <f t="shared" si="2"/>
        <v>95</v>
      </c>
      <c r="D100" s="7">
        <v>213</v>
      </c>
      <c r="E100" s="7">
        <v>187</v>
      </c>
      <c r="F100" s="7" t="s">
        <v>21</v>
      </c>
      <c r="G100" s="7">
        <v>0.36</v>
      </c>
      <c r="H100" s="7">
        <v>63</v>
      </c>
      <c r="I100" s="7">
        <v>3</v>
      </c>
      <c r="J100" s="7">
        <f t="shared" si="3"/>
        <v>7522.3</v>
      </c>
      <c r="K100" s="7" t="s">
        <v>17</v>
      </c>
      <c r="M100" s="7"/>
    </row>
    <row r="101" spans="3:13" hidden="1">
      <c r="C101" s="7">
        <f t="shared" si="2"/>
        <v>96</v>
      </c>
      <c r="D101" s="7">
        <v>213</v>
      </c>
      <c r="E101" s="7">
        <v>187</v>
      </c>
      <c r="F101" s="7" t="s">
        <v>12</v>
      </c>
      <c r="G101" s="11"/>
      <c r="H101" s="7">
        <v>63</v>
      </c>
      <c r="I101" s="7">
        <f>580-3</f>
        <v>577</v>
      </c>
      <c r="J101" s="7">
        <f t="shared" si="3"/>
        <v>8099.3</v>
      </c>
      <c r="K101" s="11"/>
      <c r="M101" s="7">
        <v>5</v>
      </c>
    </row>
    <row r="102" spans="3:13">
      <c r="C102" s="7">
        <f t="shared" si="2"/>
        <v>97</v>
      </c>
      <c r="D102" s="7" t="s">
        <v>22</v>
      </c>
      <c r="E102" s="7" t="s">
        <v>23</v>
      </c>
      <c r="F102" s="7" t="s">
        <v>11</v>
      </c>
      <c r="G102" s="7">
        <v>0.46</v>
      </c>
      <c r="H102" s="7">
        <v>63</v>
      </c>
      <c r="I102" s="7">
        <v>66</v>
      </c>
      <c r="J102" s="7">
        <f t="shared" si="3"/>
        <v>8165.3</v>
      </c>
      <c r="K102" s="11"/>
      <c r="M102" s="7"/>
    </row>
    <row r="103" spans="3:13">
      <c r="C103" s="7">
        <f t="shared" si="2"/>
        <v>98</v>
      </c>
      <c r="D103" s="7">
        <v>233</v>
      </c>
      <c r="E103" s="7">
        <v>208</v>
      </c>
      <c r="F103" s="7" t="s">
        <v>21</v>
      </c>
      <c r="G103" s="7">
        <v>0.36</v>
      </c>
      <c r="H103" s="7">
        <v>63</v>
      </c>
      <c r="I103" s="7">
        <v>5</v>
      </c>
      <c r="J103" s="7">
        <f t="shared" si="3"/>
        <v>8170.3</v>
      </c>
      <c r="K103" s="7" t="s">
        <v>17</v>
      </c>
      <c r="M103" s="7"/>
    </row>
    <row r="104" spans="3:13" hidden="1">
      <c r="C104" s="7">
        <f t="shared" si="2"/>
        <v>99</v>
      </c>
      <c r="D104" s="7">
        <v>233</v>
      </c>
      <c r="E104" s="7">
        <v>208</v>
      </c>
      <c r="F104" s="7" t="s">
        <v>12</v>
      </c>
      <c r="G104" s="11"/>
      <c r="H104" s="7">
        <v>63</v>
      </c>
      <c r="I104" s="7">
        <f>109-5</f>
        <v>104</v>
      </c>
      <c r="J104" s="7">
        <f t="shared" si="3"/>
        <v>8274.2999999999993</v>
      </c>
      <c r="K104" s="11"/>
      <c r="M104" s="7">
        <v>3</v>
      </c>
    </row>
    <row r="105" spans="3:13" hidden="1">
      <c r="C105" s="7">
        <f t="shared" si="2"/>
        <v>100</v>
      </c>
      <c r="D105" s="7">
        <v>208</v>
      </c>
      <c r="E105" s="7">
        <v>193</v>
      </c>
      <c r="F105" s="7" t="s">
        <v>12</v>
      </c>
      <c r="G105" s="11"/>
      <c r="H105" s="7">
        <v>63</v>
      </c>
      <c r="I105" s="7">
        <v>43</v>
      </c>
      <c r="J105" s="7">
        <f t="shared" si="3"/>
        <v>8317.2999999999993</v>
      </c>
      <c r="K105" s="11"/>
      <c r="M105" s="7">
        <v>5</v>
      </c>
    </row>
    <row r="106" spans="3:13" hidden="1">
      <c r="C106" s="7">
        <f t="shared" si="2"/>
        <v>101</v>
      </c>
      <c r="D106" s="7">
        <v>208</v>
      </c>
      <c r="E106" s="7">
        <v>185</v>
      </c>
      <c r="F106" s="7" t="s">
        <v>12</v>
      </c>
      <c r="G106" s="11"/>
      <c r="H106" s="7">
        <v>63</v>
      </c>
      <c r="I106" s="7">
        <v>94</v>
      </c>
      <c r="J106" s="7">
        <f t="shared" si="3"/>
        <v>8411.2999999999993</v>
      </c>
      <c r="K106" s="11"/>
      <c r="M106" s="7">
        <v>16.7</v>
      </c>
    </row>
    <row r="107" spans="3:13" hidden="1">
      <c r="C107" s="7">
        <f t="shared" si="2"/>
        <v>102</v>
      </c>
      <c r="D107" s="7">
        <v>185</v>
      </c>
      <c r="E107" s="7">
        <v>222</v>
      </c>
      <c r="F107" s="7" t="s">
        <v>12</v>
      </c>
      <c r="G107" s="11"/>
      <c r="H107" s="7">
        <v>63</v>
      </c>
      <c r="I107" s="7">
        <v>131</v>
      </c>
      <c r="J107" s="7">
        <f t="shared" si="3"/>
        <v>8542.2999999999993</v>
      </c>
      <c r="K107" s="11"/>
      <c r="M107" s="7">
        <v>3</v>
      </c>
    </row>
    <row r="108" spans="3:13" hidden="1">
      <c r="C108" s="7">
        <f t="shared" si="2"/>
        <v>103</v>
      </c>
      <c r="D108" s="7">
        <v>222</v>
      </c>
      <c r="E108" s="7">
        <v>236</v>
      </c>
      <c r="F108" s="7" t="s">
        <v>12</v>
      </c>
      <c r="G108" s="11"/>
      <c r="H108" s="7">
        <v>63</v>
      </c>
      <c r="I108" s="7">
        <v>178</v>
      </c>
      <c r="J108" s="7">
        <f t="shared" si="3"/>
        <v>8720.2999999999993</v>
      </c>
      <c r="K108" s="11"/>
      <c r="M108" s="7">
        <v>127</v>
      </c>
    </row>
    <row r="109" spans="3:13" hidden="1">
      <c r="C109" s="7">
        <f t="shared" si="2"/>
        <v>104</v>
      </c>
      <c r="D109" s="7">
        <v>233</v>
      </c>
      <c r="E109" s="7">
        <v>226</v>
      </c>
      <c r="F109" s="7" t="s">
        <v>12</v>
      </c>
      <c r="G109" s="11"/>
      <c r="H109" s="7">
        <v>63</v>
      </c>
      <c r="I109" s="7">
        <v>210.1</v>
      </c>
      <c r="J109" s="7">
        <f t="shared" si="3"/>
        <v>8930.4</v>
      </c>
      <c r="K109" s="11"/>
      <c r="M109" s="7">
        <v>130</v>
      </c>
    </row>
    <row r="110" spans="3:13" hidden="1">
      <c r="C110" s="7">
        <f t="shared" si="2"/>
        <v>105</v>
      </c>
      <c r="D110" s="7">
        <v>226</v>
      </c>
      <c r="E110" s="7">
        <v>203</v>
      </c>
      <c r="F110" s="7" t="s">
        <v>12</v>
      </c>
      <c r="G110" s="11"/>
      <c r="H110" s="7">
        <v>63</v>
      </c>
      <c r="I110" s="7">
        <v>47.5</v>
      </c>
      <c r="J110" s="7">
        <f t="shared" si="3"/>
        <v>8977.9</v>
      </c>
      <c r="K110" s="11"/>
      <c r="M110" s="7">
        <v>3</v>
      </c>
    </row>
    <row r="111" spans="3:13" hidden="1">
      <c r="C111" s="7">
        <f t="shared" si="2"/>
        <v>106</v>
      </c>
      <c r="D111" s="7">
        <v>203</v>
      </c>
      <c r="E111" s="7">
        <v>241</v>
      </c>
      <c r="F111" s="7" t="s">
        <v>12</v>
      </c>
      <c r="G111" s="11"/>
      <c r="H111" s="7">
        <v>63</v>
      </c>
      <c r="I111" s="7">
        <v>88.2</v>
      </c>
      <c r="J111" s="7">
        <f t="shared" si="3"/>
        <v>9066.1</v>
      </c>
      <c r="K111" s="11"/>
      <c r="M111" s="7">
        <v>21</v>
      </c>
    </row>
    <row r="112" spans="3:13">
      <c r="C112" s="7">
        <f t="shared" si="2"/>
        <v>107</v>
      </c>
      <c r="D112" s="7" t="s">
        <v>24</v>
      </c>
      <c r="E112" s="7" t="s">
        <v>23</v>
      </c>
      <c r="F112" s="7" t="s">
        <v>11</v>
      </c>
      <c r="G112" s="7">
        <v>0.46</v>
      </c>
      <c r="H112" s="7">
        <v>63</v>
      </c>
      <c r="I112" s="7">
        <v>52</v>
      </c>
      <c r="J112" s="7">
        <f t="shared" si="3"/>
        <v>9118.1</v>
      </c>
      <c r="K112" s="11"/>
      <c r="M112" s="7"/>
    </row>
    <row r="113" spans="3:13">
      <c r="C113" s="7">
        <f t="shared" si="2"/>
        <v>108</v>
      </c>
      <c r="D113" s="7">
        <v>179</v>
      </c>
      <c r="E113" s="7">
        <v>184</v>
      </c>
      <c r="F113" s="7" t="s">
        <v>11</v>
      </c>
      <c r="G113" s="7">
        <v>0.46</v>
      </c>
      <c r="H113" s="7">
        <v>63</v>
      </c>
      <c r="I113" s="7">
        <v>16.7</v>
      </c>
      <c r="J113" s="7">
        <f t="shared" si="3"/>
        <v>9134.8000000000011</v>
      </c>
      <c r="K113" s="11"/>
      <c r="M113" s="7"/>
    </row>
    <row r="114" spans="3:13">
      <c r="C114" s="7">
        <f t="shared" si="2"/>
        <v>109</v>
      </c>
      <c r="D114" s="7">
        <v>218</v>
      </c>
      <c r="E114" s="7">
        <v>238</v>
      </c>
      <c r="F114" s="7" t="s">
        <v>11</v>
      </c>
      <c r="G114" s="7">
        <v>0.46</v>
      </c>
      <c r="H114" s="7">
        <v>63</v>
      </c>
      <c r="I114" s="7">
        <v>4</v>
      </c>
      <c r="J114" s="7">
        <f t="shared" si="3"/>
        <v>9138.8000000000011</v>
      </c>
      <c r="K114" s="7" t="s">
        <v>17</v>
      </c>
      <c r="M114" s="7"/>
    </row>
    <row r="115" spans="3:13" hidden="1">
      <c r="C115" s="7">
        <f t="shared" si="2"/>
        <v>110</v>
      </c>
      <c r="D115" s="7">
        <v>218</v>
      </c>
      <c r="E115" s="7">
        <v>238</v>
      </c>
      <c r="F115" s="7" t="s">
        <v>12</v>
      </c>
      <c r="G115" s="11"/>
      <c r="H115" s="7">
        <v>63</v>
      </c>
      <c r="I115" s="7">
        <f>162-4</f>
        <v>158</v>
      </c>
      <c r="J115" s="7">
        <f t="shared" si="3"/>
        <v>9296.8000000000011</v>
      </c>
      <c r="K115" s="11"/>
      <c r="M115" s="7">
        <v>30.3</v>
      </c>
    </row>
    <row r="116" spans="3:13">
      <c r="C116" s="7">
        <f t="shared" si="2"/>
        <v>111</v>
      </c>
      <c r="D116" s="7">
        <v>238</v>
      </c>
      <c r="E116" s="7">
        <v>237</v>
      </c>
      <c r="F116" s="7" t="s">
        <v>21</v>
      </c>
      <c r="G116" s="7">
        <v>0.36</v>
      </c>
      <c r="H116" s="7">
        <v>63</v>
      </c>
      <c r="I116" s="7">
        <v>3</v>
      </c>
      <c r="J116" s="7">
        <f t="shared" si="3"/>
        <v>9299.8000000000011</v>
      </c>
      <c r="K116" s="7" t="s">
        <v>17</v>
      </c>
      <c r="M116" s="7"/>
    </row>
    <row r="117" spans="3:13">
      <c r="C117" s="7">
        <f t="shared" si="2"/>
        <v>112</v>
      </c>
      <c r="D117" s="7">
        <v>238</v>
      </c>
      <c r="E117" s="7">
        <v>237</v>
      </c>
      <c r="F117" s="7" t="s">
        <v>13</v>
      </c>
      <c r="G117" s="7">
        <v>0.46</v>
      </c>
      <c r="H117" s="7">
        <v>63</v>
      </c>
      <c r="I117" s="7">
        <f>130-3</f>
        <v>127</v>
      </c>
      <c r="J117" s="7">
        <f t="shared" si="3"/>
        <v>9426.8000000000011</v>
      </c>
      <c r="K117" s="11"/>
      <c r="M117" s="7"/>
    </row>
    <row r="118" spans="3:13">
      <c r="C118" s="7">
        <f t="shared" si="2"/>
        <v>113</v>
      </c>
      <c r="D118" s="7">
        <v>237</v>
      </c>
      <c r="E118" s="7">
        <v>231</v>
      </c>
      <c r="F118" s="7" t="s">
        <v>13</v>
      </c>
      <c r="G118" s="7">
        <v>0.46</v>
      </c>
      <c r="H118" s="7">
        <v>63</v>
      </c>
      <c r="I118" s="7">
        <v>130</v>
      </c>
      <c r="J118" s="7">
        <f t="shared" si="3"/>
        <v>9556.8000000000011</v>
      </c>
      <c r="K118" s="11"/>
    </row>
    <row r="119" spans="3:13" hidden="1">
      <c r="C119" s="7">
        <f t="shared" si="2"/>
        <v>114</v>
      </c>
      <c r="D119" s="7">
        <v>237</v>
      </c>
      <c r="E119" s="7">
        <v>231</v>
      </c>
      <c r="F119" s="7" t="s">
        <v>12</v>
      </c>
      <c r="G119" s="7"/>
      <c r="H119" s="7">
        <v>63</v>
      </c>
      <c r="I119" s="7">
        <f>208-130</f>
        <v>78</v>
      </c>
      <c r="J119" s="7">
        <f t="shared" si="3"/>
        <v>9634.8000000000011</v>
      </c>
      <c r="K119" s="11"/>
    </row>
    <row r="120" spans="3:13" hidden="1">
      <c r="C120" s="7">
        <f t="shared" si="2"/>
        <v>115</v>
      </c>
      <c r="D120" s="7">
        <v>238</v>
      </c>
      <c r="E120" s="7">
        <v>214</v>
      </c>
      <c r="F120" s="7" t="s">
        <v>12</v>
      </c>
      <c r="G120" s="11"/>
      <c r="H120" s="7">
        <v>63</v>
      </c>
      <c r="I120" s="7">
        <v>115</v>
      </c>
      <c r="J120" s="7">
        <f t="shared" si="3"/>
        <v>9749.8000000000011</v>
      </c>
      <c r="K120" s="11"/>
    </row>
    <row r="121" spans="3:13" hidden="1">
      <c r="C121" s="7">
        <f t="shared" si="2"/>
        <v>116</v>
      </c>
      <c r="D121" s="7">
        <v>214</v>
      </c>
      <c r="E121" s="7">
        <v>197</v>
      </c>
      <c r="F121" s="7" t="s">
        <v>12</v>
      </c>
      <c r="G121" s="11"/>
      <c r="H121" s="7">
        <v>63</v>
      </c>
      <c r="I121" s="7">
        <v>114</v>
      </c>
      <c r="J121" s="7">
        <f t="shared" si="3"/>
        <v>9863.8000000000011</v>
      </c>
      <c r="K121" s="11"/>
    </row>
    <row r="122" spans="3:13">
      <c r="C122" s="7">
        <f t="shared" si="2"/>
        <v>117</v>
      </c>
      <c r="D122" s="7">
        <v>214</v>
      </c>
      <c r="E122" s="7">
        <v>236</v>
      </c>
      <c r="F122" s="7" t="s">
        <v>21</v>
      </c>
      <c r="G122" s="7">
        <v>0.36</v>
      </c>
      <c r="H122" s="7">
        <v>63</v>
      </c>
      <c r="I122" s="7">
        <v>3</v>
      </c>
      <c r="J122" s="7">
        <f t="shared" si="3"/>
        <v>9866.8000000000011</v>
      </c>
      <c r="K122" s="7" t="s">
        <v>17</v>
      </c>
    </row>
    <row r="123" spans="3:13" hidden="1">
      <c r="C123" s="7">
        <f t="shared" si="2"/>
        <v>118</v>
      </c>
      <c r="D123" s="7">
        <v>214</v>
      </c>
      <c r="E123" s="7">
        <v>236</v>
      </c>
      <c r="F123" s="7" t="s">
        <v>12</v>
      </c>
      <c r="G123" s="11"/>
      <c r="H123" s="7">
        <v>63</v>
      </c>
      <c r="I123" s="7">
        <f>82-3</f>
        <v>79</v>
      </c>
      <c r="J123" s="7">
        <f t="shared" si="3"/>
        <v>9945.8000000000011</v>
      </c>
      <c r="K123" s="11"/>
    </row>
    <row r="124" spans="3:13" hidden="1">
      <c r="C124" s="7">
        <f t="shared" si="2"/>
        <v>119</v>
      </c>
      <c r="D124" s="7">
        <v>236</v>
      </c>
      <c r="E124" s="7">
        <v>234</v>
      </c>
      <c r="F124" s="7" t="s">
        <v>12</v>
      </c>
      <c r="G124" s="11"/>
      <c r="H124" s="7">
        <v>63</v>
      </c>
      <c r="I124" s="7">
        <v>40</v>
      </c>
      <c r="J124" s="7">
        <f t="shared" si="3"/>
        <v>9985.8000000000011</v>
      </c>
      <c r="K124" s="11"/>
    </row>
    <row r="125" spans="3:13" hidden="1">
      <c r="C125" s="7">
        <f t="shared" si="2"/>
        <v>120</v>
      </c>
      <c r="D125" s="7">
        <v>234</v>
      </c>
      <c r="E125" s="7">
        <v>227</v>
      </c>
      <c r="F125" s="7" t="s">
        <v>12</v>
      </c>
      <c r="G125" s="11"/>
      <c r="H125" s="7">
        <v>63</v>
      </c>
      <c r="I125" s="7">
        <v>31</v>
      </c>
      <c r="J125" s="7">
        <f t="shared" si="3"/>
        <v>10016.800000000001</v>
      </c>
      <c r="K125" s="11"/>
    </row>
    <row r="126" spans="3:13" hidden="1">
      <c r="C126" s="7">
        <f t="shared" si="2"/>
        <v>121</v>
      </c>
      <c r="D126" s="7">
        <v>234</v>
      </c>
      <c r="E126" s="7">
        <v>239</v>
      </c>
      <c r="F126" s="7" t="s">
        <v>12</v>
      </c>
      <c r="G126" s="11"/>
      <c r="H126" s="7">
        <v>63</v>
      </c>
      <c r="I126" s="7">
        <v>42</v>
      </c>
      <c r="J126" s="7">
        <f t="shared" si="3"/>
        <v>10058.800000000001</v>
      </c>
      <c r="K126" s="11"/>
    </row>
    <row r="127" spans="3:13" hidden="1">
      <c r="C127" s="7">
        <f t="shared" si="2"/>
        <v>122</v>
      </c>
      <c r="D127" s="7">
        <v>239</v>
      </c>
      <c r="E127" s="7">
        <v>205</v>
      </c>
      <c r="F127" s="7" t="s">
        <v>12</v>
      </c>
      <c r="G127" s="11"/>
      <c r="H127" s="7">
        <v>63</v>
      </c>
      <c r="I127" s="7">
        <v>35</v>
      </c>
      <c r="J127" s="7">
        <f t="shared" si="3"/>
        <v>10093.800000000001</v>
      </c>
      <c r="K127" s="11"/>
    </row>
    <row r="128" spans="3:13" hidden="1">
      <c r="C128" s="7">
        <f t="shared" si="2"/>
        <v>123</v>
      </c>
      <c r="D128" s="7">
        <v>239</v>
      </c>
      <c r="E128" s="7">
        <v>221</v>
      </c>
      <c r="F128" s="7" t="s">
        <v>12</v>
      </c>
      <c r="G128" s="11"/>
      <c r="H128" s="7">
        <v>63</v>
      </c>
      <c r="I128" s="7">
        <v>44</v>
      </c>
      <c r="J128" s="7">
        <f t="shared" si="3"/>
        <v>10137.800000000001</v>
      </c>
      <c r="K128" s="11"/>
    </row>
    <row r="129" spans="3:11" hidden="1">
      <c r="C129" s="7">
        <f t="shared" si="2"/>
        <v>124</v>
      </c>
      <c r="D129" s="7">
        <v>245</v>
      </c>
      <c r="E129" s="7">
        <v>248</v>
      </c>
      <c r="F129" s="7" t="s">
        <v>12</v>
      </c>
      <c r="G129" s="11"/>
      <c r="H129" s="7">
        <v>63</v>
      </c>
      <c r="I129" s="7">
        <v>100</v>
      </c>
      <c r="J129" s="7">
        <f t="shared" si="3"/>
        <v>10237.800000000001</v>
      </c>
      <c r="K129" s="11"/>
    </row>
    <row r="130" spans="3:11" hidden="1">
      <c r="C130" s="7">
        <f t="shared" si="2"/>
        <v>125</v>
      </c>
      <c r="D130" s="7" t="s">
        <v>25</v>
      </c>
      <c r="E130" s="7" t="s">
        <v>26</v>
      </c>
      <c r="F130" s="7" t="s">
        <v>12</v>
      </c>
      <c r="G130" s="11"/>
      <c r="H130" s="7">
        <v>63</v>
      </c>
      <c r="I130" s="7">
        <v>59.9</v>
      </c>
      <c r="J130" s="7">
        <f t="shared" si="3"/>
        <v>10297.700000000001</v>
      </c>
      <c r="K130" s="11"/>
    </row>
    <row r="131" spans="3:11" hidden="1">
      <c r="C131" s="7">
        <f t="shared" si="2"/>
        <v>126</v>
      </c>
      <c r="D131" s="7" t="s">
        <v>27</v>
      </c>
      <c r="E131" s="7" t="s">
        <v>28</v>
      </c>
      <c r="F131" s="7" t="s">
        <v>12</v>
      </c>
      <c r="G131" s="11"/>
      <c r="H131" s="7">
        <v>63</v>
      </c>
      <c r="I131" s="7">
        <v>91</v>
      </c>
      <c r="J131" s="7">
        <f t="shared" si="3"/>
        <v>10388.700000000001</v>
      </c>
      <c r="K131" s="11"/>
    </row>
    <row r="132" spans="3:11">
      <c r="C132" s="7">
        <f t="shared" si="2"/>
        <v>127</v>
      </c>
      <c r="D132" s="7" t="s">
        <v>22</v>
      </c>
      <c r="E132" s="7" t="s">
        <v>29</v>
      </c>
      <c r="F132" s="7" t="s">
        <v>11</v>
      </c>
      <c r="G132" s="7">
        <v>0.46</v>
      </c>
      <c r="H132" s="7">
        <v>63</v>
      </c>
      <c r="I132" s="7">
        <v>171.6</v>
      </c>
      <c r="J132" s="7">
        <f t="shared" si="3"/>
        <v>10560.300000000001</v>
      </c>
      <c r="K132" s="11"/>
    </row>
    <row r="133" spans="3:11" hidden="1">
      <c r="C133" s="7">
        <f t="shared" si="2"/>
        <v>128</v>
      </c>
      <c r="D133" s="7" t="s">
        <v>22</v>
      </c>
      <c r="E133" s="7" t="s">
        <v>29</v>
      </c>
      <c r="F133" s="7" t="s">
        <v>12</v>
      </c>
      <c r="G133" s="11"/>
      <c r="H133" s="7">
        <v>63</v>
      </c>
      <c r="I133" s="7">
        <f>190+184-171.6</f>
        <v>202.4</v>
      </c>
      <c r="J133" s="7">
        <f t="shared" si="3"/>
        <v>10762.7</v>
      </c>
      <c r="K133" s="11"/>
    </row>
    <row r="134" spans="3:11">
      <c r="C134" s="7">
        <f t="shared" si="2"/>
        <v>129</v>
      </c>
      <c r="D134" s="7" t="s">
        <v>28</v>
      </c>
      <c r="E134" s="7" t="s">
        <v>30</v>
      </c>
      <c r="F134" s="7" t="s">
        <v>11</v>
      </c>
      <c r="G134" s="7">
        <v>0.46</v>
      </c>
      <c r="H134" s="7">
        <v>63</v>
      </c>
      <c r="I134" s="7">
        <v>21</v>
      </c>
      <c r="J134" s="7">
        <f t="shared" si="3"/>
        <v>10783.7</v>
      </c>
      <c r="K134" s="11"/>
    </row>
    <row r="135" spans="3:11">
      <c r="C135" s="7">
        <f t="shared" si="2"/>
        <v>130</v>
      </c>
      <c r="D135" s="7" t="s">
        <v>28</v>
      </c>
      <c r="E135" s="7" t="s">
        <v>30</v>
      </c>
      <c r="F135" s="7" t="s">
        <v>13</v>
      </c>
      <c r="G135" s="7">
        <v>0.46</v>
      </c>
      <c r="H135" s="7">
        <v>63</v>
      </c>
      <c r="I135" s="7">
        <v>10</v>
      </c>
      <c r="J135" s="7">
        <f t="shared" si="3"/>
        <v>10793.7</v>
      </c>
      <c r="K135" s="11"/>
    </row>
    <row r="136" spans="3:11">
      <c r="C136" s="7">
        <f t="shared" ref="C136:C165" si="4">1+C135</f>
        <v>131</v>
      </c>
      <c r="D136" s="7" t="s">
        <v>30</v>
      </c>
      <c r="E136" s="7" t="s">
        <v>31</v>
      </c>
      <c r="F136" s="7" t="s">
        <v>11</v>
      </c>
      <c r="G136" s="7">
        <v>0.46</v>
      </c>
      <c r="H136" s="7">
        <v>63</v>
      </c>
      <c r="I136" s="7">
        <v>30.3</v>
      </c>
      <c r="J136" s="7">
        <f t="shared" ref="J136:J165" si="5">+J135+I136</f>
        <v>10824</v>
      </c>
      <c r="K136" s="11"/>
    </row>
    <row r="137" spans="3:11" hidden="1">
      <c r="C137" s="7">
        <f t="shared" si="4"/>
        <v>132</v>
      </c>
      <c r="D137" s="7" t="s">
        <v>32</v>
      </c>
      <c r="E137" s="7" t="s">
        <v>33</v>
      </c>
      <c r="F137" s="7" t="s">
        <v>12</v>
      </c>
      <c r="G137" s="11"/>
      <c r="H137" s="7">
        <v>63</v>
      </c>
      <c r="I137" s="7">
        <v>40</v>
      </c>
      <c r="J137" s="7">
        <f t="shared" si="5"/>
        <v>10864</v>
      </c>
      <c r="K137" s="11"/>
    </row>
    <row r="138" spans="3:11" hidden="1">
      <c r="C138" s="7">
        <f t="shared" si="4"/>
        <v>133</v>
      </c>
      <c r="D138" s="7">
        <v>231</v>
      </c>
      <c r="E138" s="7">
        <v>245</v>
      </c>
      <c r="F138" s="7" t="s">
        <v>12</v>
      </c>
      <c r="G138" s="11"/>
      <c r="H138" s="7">
        <v>75</v>
      </c>
      <c r="I138" s="7">
        <v>207</v>
      </c>
      <c r="J138" s="7">
        <f t="shared" si="5"/>
        <v>11071</v>
      </c>
      <c r="K138" s="11"/>
    </row>
    <row r="139" spans="3:11">
      <c r="C139" s="7">
        <f t="shared" si="4"/>
        <v>134</v>
      </c>
      <c r="D139" s="7">
        <v>204</v>
      </c>
      <c r="E139" s="7">
        <v>179</v>
      </c>
      <c r="F139" s="7" t="s">
        <v>11</v>
      </c>
      <c r="G139" s="7">
        <v>0.46</v>
      </c>
      <c r="H139" s="7">
        <v>90</v>
      </c>
      <c r="I139" s="7">
        <v>55</v>
      </c>
      <c r="J139" s="7">
        <f t="shared" si="5"/>
        <v>11126</v>
      </c>
      <c r="K139" s="11"/>
    </row>
    <row r="140" spans="3:11" hidden="1">
      <c r="C140" s="7">
        <f t="shared" si="4"/>
        <v>135</v>
      </c>
      <c r="D140" s="7">
        <v>232</v>
      </c>
      <c r="E140" s="7">
        <v>231</v>
      </c>
      <c r="F140" s="7"/>
      <c r="G140" s="11"/>
      <c r="H140" s="7">
        <v>90</v>
      </c>
      <c r="I140" s="7">
        <v>8</v>
      </c>
      <c r="J140" s="7">
        <f t="shared" si="5"/>
        <v>11134</v>
      </c>
      <c r="K140" s="7" t="s">
        <v>18</v>
      </c>
    </row>
    <row r="141" spans="3:11">
      <c r="C141" s="7">
        <f t="shared" si="4"/>
        <v>136</v>
      </c>
      <c r="D141" s="7">
        <v>232</v>
      </c>
      <c r="E141" s="7">
        <v>231</v>
      </c>
      <c r="F141" s="7" t="s">
        <v>16</v>
      </c>
      <c r="G141" s="7">
        <v>0.36</v>
      </c>
      <c r="H141" s="7">
        <v>90</v>
      </c>
      <c r="I141" s="7">
        <v>5</v>
      </c>
      <c r="J141" s="7">
        <f t="shared" si="5"/>
        <v>11139</v>
      </c>
      <c r="K141" s="7" t="s">
        <v>17</v>
      </c>
    </row>
    <row r="142" spans="3:11" hidden="1">
      <c r="C142" s="7">
        <f t="shared" si="4"/>
        <v>137</v>
      </c>
      <c r="D142" s="7">
        <v>232</v>
      </c>
      <c r="E142" s="7">
        <v>231</v>
      </c>
      <c r="F142" s="7" t="s">
        <v>12</v>
      </c>
      <c r="G142" s="11"/>
      <c r="H142" s="7">
        <v>90</v>
      </c>
      <c r="I142" s="7">
        <f>335-10-5</f>
        <v>320</v>
      </c>
      <c r="J142" s="7">
        <f t="shared" si="5"/>
        <v>11459</v>
      </c>
      <c r="K142" s="11"/>
    </row>
    <row r="143" spans="3:11">
      <c r="C143" s="7">
        <f t="shared" si="4"/>
        <v>138</v>
      </c>
      <c r="D143" s="7" t="s">
        <v>34</v>
      </c>
      <c r="E143" s="7" t="s">
        <v>35</v>
      </c>
      <c r="F143" s="7" t="s">
        <v>11</v>
      </c>
      <c r="G143" s="7">
        <v>0.46</v>
      </c>
      <c r="H143" s="7">
        <v>90</v>
      </c>
      <c r="I143" s="7">
        <v>4</v>
      </c>
      <c r="J143" s="7">
        <f t="shared" si="5"/>
        <v>11463</v>
      </c>
      <c r="K143" s="11"/>
    </row>
    <row r="144" spans="3:11" hidden="1">
      <c r="C144" s="7">
        <f t="shared" si="4"/>
        <v>139</v>
      </c>
      <c r="D144" s="7" t="s">
        <v>34</v>
      </c>
      <c r="E144" s="7" t="s">
        <v>35</v>
      </c>
      <c r="F144" s="7" t="s">
        <v>12</v>
      </c>
      <c r="G144" s="11"/>
      <c r="H144" s="7">
        <v>90</v>
      </c>
      <c r="I144" s="7">
        <f>11-4</f>
        <v>7</v>
      </c>
      <c r="J144" s="7">
        <f t="shared" si="5"/>
        <v>11470</v>
      </c>
      <c r="K144" s="11"/>
    </row>
    <row r="145" spans="3:11" hidden="1">
      <c r="C145" s="7">
        <f t="shared" si="4"/>
        <v>140</v>
      </c>
      <c r="D145" s="7">
        <v>230</v>
      </c>
      <c r="E145" s="7">
        <v>232</v>
      </c>
      <c r="F145" s="7" t="s">
        <v>12</v>
      </c>
      <c r="G145" s="11"/>
      <c r="H145" s="7">
        <v>90</v>
      </c>
      <c r="I145" s="7">
        <v>196.3</v>
      </c>
      <c r="J145" s="7">
        <f t="shared" si="5"/>
        <v>11666.3</v>
      </c>
      <c r="K145" s="11"/>
    </row>
    <row r="146" spans="3:11" hidden="1">
      <c r="C146" s="7">
        <f t="shared" si="4"/>
        <v>141</v>
      </c>
      <c r="D146" s="7">
        <v>241</v>
      </c>
      <c r="E146" s="7">
        <v>243</v>
      </c>
      <c r="F146" s="7" t="s">
        <v>12</v>
      </c>
      <c r="G146" s="11"/>
      <c r="H146" s="7">
        <v>110</v>
      </c>
      <c r="I146" s="7">
        <v>30</v>
      </c>
      <c r="J146" s="7">
        <f t="shared" si="5"/>
        <v>11696.3</v>
      </c>
      <c r="K146" s="11"/>
    </row>
    <row r="147" spans="3:11" hidden="1">
      <c r="C147" s="7">
        <f t="shared" si="4"/>
        <v>142</v>
      </c>
      <c r="D147" s="7">
        <v>243</v>
      </c>
      <c r="E147" s="7">
        <v>235</v>
      </c>
      <c r="F147" s="7" t="s">
        <v>12</v>
      </c>
      <c r="G147" s="11"/>
      <c r="H147" s="7">
        <v>110</v>
      </c>
      <c r="I147" s="7">
        <v>47</v>
      </c>
      <c r="J147" s="7">
        <f t="shared" si="5"/>
        <v>11743.3</v>
      </c>
      <c r="K147" s="11"/>
    </row>
    <row r="148" spans="3:11" hidden="1">
      <c r="C148" s="7">
        <f t="shared" si="4"/>
        <v>143</v>
      </c>
      <c r="D148" s="7">
        <v>224</v>
      </c>
      <c r="E148" s="7">
        <v>235</v>
      </c>
      <c r="F148" s="7" t="s">
        <v>12</v>
      </c>
      <c r="G148" s="11"/>
      <c r="H148" s="7">
        <v>110</v>
      </c>
      <c r="I148" s="7">
        <v>95</v>
      </c>
      <c r="J148" s="7">
        <f t="shared" si="5"/>
        <v>11838.3</v>
      </c>
      <c r="K148" s="11"/>
    </row>
    <row r="149" spans="3:11" hidden="1">
      <c r="C149" s="7">
        <f t="shared" si="4"/>
        <v>144</v>
      </c>
      <c r="D149" s="7">
        <v>224</v>
      </c>
      <c r="E149" s="7">
        <v>286</v>
      </c>
      <c r="F149" s="7" t="s">
        <v>12</v>
      </c>
      <c r="G149" s="11"/>
      <c r="H149" s="7">
        <v>110</v>
      </c>
      <c r="I149" s="7">
        <v>88</v>
      </c>
      <c r="J149" s="7">
        <f t="shared" si="5"/>
        <v>11926.3</v>
      </c>
      <c r="K149" s="11"/>
    </row>
    <row r="150" spans="3:11" hidden="1">
      <c r="C150" s="7">
        <f t="shared" si="4"/>
        <v>145</v>
      </c>
      <c r="D150" s="7">
        <v>186</v>
      </c>
      <c r="E150" s="7">
        <v>178</v>
      </c>
      <c r="F150" s="7" t="s">
        <v>12</v>
      </c>
      <c r="G150" s="11"/>
      <c r="H150" s="7">
        <v>110</v>
      </c>
      <c r="I150" s="7">
        <v>25</v>
      </c>
      <c r="J150" s="7">
        <f t="shared" si="5"/>
        <v>11951.3</v>
      </c>
      <c r="K150" s="11"/>
    </row>
    <row r="151" spans="3:11">
      <c r="C151" s="7">
        <f t="shared" si="4"/>
        <v>146</v>
      </c>
      <c r="D151" s="7">
        <v>178</v>
      </c>
      <c r="E151" s="7">
        <v>199</v>
      </c>
      <c r="F151" s="7" t="s">
        <v>13</v>
      </c>
      <c r="G151" s="7">
        <v>0.46</v>
      </c>
      <c r="H151" s="7">
        <v>110</v>
      </c>
      <c r="I151" s="7">
        <v>11</v>
      </c>
      <c r="J151" s="7">
        <f t="shared" si="5"/>
        <v>11962.3</v>
      </c>
      <c r="K151" s="11"/>
    </row>
    <row r="152" spans="3:11" hidden="1">
      <c r="C152" s="7">
        <f t="shared" si="4"/>
        <v>147</v>
      </c>
      <c r="D152" s="7">
        <v>199</v>
      </c>
      <c r="E152" s="7">
        <v>170</v>
      </c>
      <c r="F152" s="7" t="s">
        <v>12</v>
      </c>
      <c r="G152" s="11"/>
      <c r="H152" s="7">
        <v>110</v>
      </c>
      <c r="I152" s="7">
        <v>151</v>
      </c>
      <c r="J152" s="7">
        <f t="shared" si="5"/>
        <v>12113.3</v>
      </c>
      <c r="K152" s="11"/>
    </row>
    <row r="153" spans="3:11">
      <c r="C153" s="7">
        <f t="shared" si="4"/>
        <v>148</v>
      </c>
      <c r="D153" s="7">
        <v>241</v>
      </c>
      <c r="E153" s="7">
        <v>204</v>
      </c>
      <c r="F153" s="7" t="s">
        <v>16</v>
      </c>
      <c r="G153" s="7">
        <v>0.36</v>
      </c>
      <c r="H153" s="7">
        <v>110</v>
      </c>
      <c r="I153" s="7">
        <v>5</v>
      </c>
      <c r="J153" s="7">
        <f t="shared" si="5"/>
        <v>12118.3</v>
      </c>
      <c r="K153" s="7" t="s">
        <v>17</v>
      </c>
    </row>
    <row r="154" spans="3:11" hidden="1">
      <c r="C154" s="7">
        <f t="shared" si="4"/>
        <v>149</v>
      </c>
      <c r="D154" s="7">
        <v>241</v>
      </c>
      <c r="E154" s="7">
        <v>204</v>
      </c>
      <c r="F154" s="7" t="s">
        <v>12</v>
      </c>
      <c r="G154" s="11"/>
      <c r="H154" s="7">
        <v>110</v>
      </c>
      <c r="I154" s="7">
        <f>74-5</f>
        <v>69</v>
      </c>
      <c r="J154" s="7">
        <f t="shared" si="5"/>
        <v>12187.3</v>
      </c>
      <c r="K154" s="11"/>
    </row>
    <row r="155" spans="3:11" hidden="1">
      <c r="C155" s="7">
        <f t="shared" si="4"/>
        <v>150</v>
      </c>
      <c r="D155" s="8">
        <v>123</v>
      </c>
      <c r="E155" s="8">
        <v>112</v>
      </c>
      <c r="F155" s="7" t="s">
        <v>12</v>
      </c>
      <c r="G155" s="11"/>
      <c r="H155" s="7">
        <v>125</v>
      </c>
      <c r="I155" s="7">
        <v>174</v>
      </c>
      <c r="J155" s="7">
        <f t="shared" si="5"/>
        <v>12361.3</v>
      </c>
      <c r="K155" s="11"/>
    </row>
    <row r="156" spans="3:11">
      <c r="C156" s="7">
        <f t="shared" si="4"/>
        <v>151</v>
      </c>
      <c r="D156" s="8">
        <v>112</v>
      </c>
      <c r="E156" s="8">
        <v>107</v>
      </c>
      <c r="F156" s="7" t="s">
        <v>16</v>
      </c>
      <c r="G156" s="7">
        <v>0.36</v>
      </c>
      <c r="H156" s="7">
        <v>125</v>
      </c>
      <c r="I156" s="7">
        <v>4</v>
      </c>
      <c r="J156" s="7">
        <f t="shared" si="5"/>
        <v>12365.3</v>
      </c>
      <c r="K156" s="7" t="s">
        <v>17</v>
      </c>
    </row>
    <row r="157" spans="3:11" hidden="1">
      <c r="C157" s="7">
        <f t="shared" si="4"/>
        <v>152</v>
      </c>
      <c r="D157" s="8">
        <v>112</v>
      </c>
      <c r="E157" s="8">
        <v>107</v>
      </c>
      <c r="F157" s="7" t="s">
        <v>12</v>
      </c>
      <c r="G157" s="11"/>
      <c r="H157" s="7">
        <v>125</v>
      </c>
      <c r="I157" s="7">
        <f>180-4+3</f>
        <v>179</v>
      </c>
      <c r="J157" s="7">
        <f t="shared" si="5"/>
        <v>12544.3</v>
      </c>
      <c r="K157" s="11" t="s">
        <v>36</v>
      </c>
    </row>
    <row r="158" spans="3:11">
      <c r="C158" s="7">
        <f t="shared" si="4"/>
        <v>153</v>
      </c>
      <c r="D158" s="8">
        <v>170</v>
      </c>
      <c r="E158" s="8">
        <v>160</v>
      </c>
      <c r="F158" s="7" t="s">
        <v>16</v>
      </c>
      <c r="G158" s="7">
        <v>0.36</v>
      </c>
      <c r="H158" s="7">
        <v>125</v>
      </c>
      <c r="I158" s="7">
        <v>6</v>
      </c>
      <c r="J158" s="7">
        <f t="shared" si="5"/>
        <v>12550.3</v>
      </c>
      <c r="K158" s="7" t="s">
        <v>17</v>
      </c>
    </row>
    <row r="159" spans="3:11" hidden="1">
      <c r="C159" s="7">
        <f t="shared" si="4"/>
        <v>154</v>
      </c>
      <c r="D159" s="8">
        <v>170</v>
      </c>
      <c r="E159" s="8">
        <v>160</v>
      </c>
      <c r="F159" s="7" t="s">
        <v>12</v>
      </c>
      <c r="G159" s="11"/>
      <c r="H159" s="7">
        <v>125</v>
      </c>
      <c r="I159" s="7">
        <f>71-6</f>
        <v>65</v>
      </c>
      <c r="J159" s="7">
        <f t="shared" si="5"/>
        <v>12615.3</v>
      </c>
      <c r="K159" s="11"/>
    </row>
    <row r="160" spans="3:11" hidden="1">
      <c r="C160" s="7">
        <f t="shared" si="4"/>
        <v>155</v>
      </c>
      <c r="D160" s="8">
        <v>160</v>
      </c>
      <c r="E160" s="8">
        <v>141</v>
      </c>
      <c r="F160" s="7" t="s">
        <v>12</v>
      </c>
      <c r="G160" s="11"/>
      <c r="H160" s="7">
        <v>125</v>
      </c>
      <c r="I160" s="7">
        <v>53</v>
      </c>
      <c r="J160" s="7">
        <f t="shared" si="5"/>
        <v>12668.3</v>
      </c>
      <c r="K160" s="11"/>
    </row>
    <row r="161" spans="3:20" hidden="1">
      <c r="C161" s="7">
        <f t="shared" si="4"/>
        <v>156</v>
      </c>
      <c r="D161" s="8">
        <v>141</v>
      </c>
      <c r="E161" s="8">
        <v>137</v>
      </c>
      <c r="F161" s="7" t="s">
        <v>12</v>
      </c>
      <c r="G161" s="11"/>
      <c r="H161" s="7">
        <v>125</v>
      </c>
      <c r="I161" s="7">
        <v>35</v>
      </c>
      <c r="J161" s="7">
        <f t="shared" si="5"/>
        <v>12703.3</v>
      </c>
      <c r="K161" s="11"/>
    </row>
    <row r="162" spans="3:20" hidden="1">
      <c r="C162" s="7">
        <f t="shared" si="4"/>
        <v>157</v>
      </c>
      <c r="D162" s="8">
        <v>137</v>
      </c>
      <c r="E162" s="8">
        <v>125</v>
      </c>
      <c r="F162" s="7" t="s">
        <v>12</v>
      </c>
      <c r="G162" s="11"/>
      <c r="H162" s="7">
        <v>125</v>
      </c>
      <c r="I162" s="7">
        <v>42</v>
      </c>
      <c r="J162" s="7">
        <f t="shared" si="5"/>
        <v>12745.3</v>
      </c>
      <c r="K162" s="11"/>
    </row>
    <row r="163" spans="3:20" hidden="1">
      <c r="C163" s="7">
        <f t="shared" si="4"/>
        <v>158</v>
      </c>
      <c r="D163" s="8">
        <v>125</v>
      </c>
      <c r="E163" s="8">
        <v>122</v>
      </c>
      <c r="F163" s="7" t="s">
        <v>12</v>
      </c>
      <c r="G163" s="11"/>
      <c r="H163" s="7">
        <v>125</v>
      </c>
      <c r="I163" s="7">
        <v>44</v>
      </c>
      <c r="J163" s="7">
        <f t="shared" si="5"/>
        <v>12789.3</v>
      </c>
      <c r="K163" s="11"/>
      <c r="N163" s="2">
        <f>767-74</f>
        <v>693</v>
      </c>
    </row>
    <row r="164" spans="3:20" hidden="1">
      <c r="C164" s="7">
        <f t="shared" si="4"/>
        <v>159</v>
      </c>
      <c r="D164" s="8">
        <v>122</v>
      </c>
      <c r="E164" s="8">
        <v>147</v>
      </c>
      <c r="F164" s="7" t="s">
        <v>12</v>
      </c>
      <c r="G164" s="11"/>
      <c r="H164" s="7">
        <v>125</v>
      </c>
      <c r="I164" s="7">
        <v>52</v>
      </c>
      <c r="J164" s="7">
        <f t="shared" si="5"/>
        <v>12841.3</v>
      </c>
      <c r="K164" s="11"/>
    </row>
    <row r="165" spans="3:20" hidden="1">
      <c r="C165" s="7">
        <f t="shared" si="4"/>
        <v>160</v>
      </c>
      <c r="D165" s="8">
        <v>147</v>
      </c>
      <c r="E165" s="8">
        <v>123</v>
      </c>
      <c r="F165" s="7" t="s">
        <v>12</v>
      </c>
      <c r="G165" s="11"/>
      <c r="H165" s="7">
        <v>125</v>
      </c>
      <c r="I165" s="7">
        <v>42</v>
      </c>
      <c r="J165" s="7">
        <f t="shared" si="5"/>
        <v>12883.3</v>
      </c>
      <c r="K165" s="11"/>
    </row>
    <row r="166" spans="3:20" hidden="1">
      <c r="C166" s="11"/>
      <c r="D166" s="11"/>
      <c r="E166" s="12">
        <v>63</v>
      </c>
      <c r="F166" s="13">
        <v>75</v>
      </c>
      <c r="G166" s="12">
        <v>90</v>
      </c>
      <c r="H166" s="12">
        <v>110</v>
      </c>
      <c r="I166" s="12">
        <v>125</v>
      </c>
      <c r="J166" s="7"/>
      <c r="K166" s="11"/>
    </row>
    <row r="167" spans="3:20" hidden="1">
      <c r="C167" s="11"/>
      <c r="D167" s="11"/>
      <c r="E167" s="7">
        <f>+SUMIF($H$6:$H$165,E166,$I$6:$I$165)</f>
        <v>10864</v>
      </c>
      <c r="F167" s="7">
        <f>+SUMIF($H$6:$H$165,F166,$I$6:$I$165)</f>
        <v>207</v>
      </c>
      <c r="G167" s="7">
        <f>+SUMIF($H$6:$H$165,G166,$I$6:$I$165)</f>
        <v>595.29999999999995</v>
      </c>
      <c r="H167" s="7">
        <f>+SUMIF($H$6:$H$165,H166,$I$6:$I$165)</f>
        <v>521</v>
      </c>
      <c r="I167" s="7">
        <f>+SUMIF($H$6:$H$165,I166,$I$6:$I$165)</f>
        <v>696</v>
      </c>
      <c r="J167" s="7">
        <f>+E167+F167+G167+H167+I167</f>
        <v>12883.3</v>
      </c>
      <c r="K167" s="11"/>
    </row>
    <row r="168" spans="3:20" hidden="1">
      <c r="C168" s="11"/>
      <c r="D168" s="11"/>
      <c r="E168" s="14">
        <v>12362</v>
      </c>
      <c r="F168" s="14">
        <v>207</v>
      </c>
      <c r="G168" s="14">
        <v>596</v>
      </c>
      <c r="H168" s="14">
        <v>509</v>
      </c>
      <c r="I168" s="14">
        <v>775</v>
      </c>
      <c r="J168" s="15"/>
      <c r="K168" s="11"/>
    </row>
    <row r="169" spans="3:20" ht="15.75" hidden="1">
      <c r="C169" s="16" t="s">
        <v>37</v>
      </c>
      <c r="D169" s="17"/>
      <c r="E169" s="17"/>
      <c r="F169" s="18"/>
      <c r="G169" s="19" t="s">
        <v>38</v>
      </c>
      <c r="H169" s="20"/>
      <c r="I169" s="21"/>
      <c r="J169" s="22" t="s">
        <v>39</v>
      </c>
      <c r="K169" s="23"/>
      <c r="L169" s="24"/>
      <c r="M169" s="24"/>
    </row>
    <row r="170" spans="3:20" ht="15.75" hidden="1">
      <c r="C170" s="25" t="s">
        <v>40</v>
      </c>
      <c r="D170" s="11"/>
      <c r="E170" s="9"/>
      <c r="F170" s="9"/>
      <c r="G170" s="11" t="s">
        <v>40</v>
      </c>
      <c r="H170" s="9"/>
      <c r="I170" s="9"/>
      <c r="J170" s="15" t="s">
        <v>40</v>
      </c>
      <c r="K170" s="11"/>
      <c r="L170" s="26"/>
      <c r="M170" s="26"/>
    </row>
    <row r="171" spans="3:20" ht="15.75" hidden="1">
      <c r="C171" s="25" t="s">
        <v>41</v>
      </c>
      <c r="D171" s="9"/>
      <c r="E171" s="9"/>
      <c r="F171" s="9"/>
      <c r="G171" s="11" t="s">
        <v>41</v>
      </c>
      <c r="H171" s="9"/>
      <c r="I171" s="9"/>
      <c r="J171" s="15" t="s">
        <v>41</v>
      </c>
      <c r="K171" s="23"/>
      <c r="L171" s="24"/>
      <c r="M171" s="24"/>
    </row>
    <row r="172" spans="3:20" ht="15.75" hidden="1">
      <c r="C172" s="25" t="s">
        <v>42</v>
      </c>
      <c r="D172" s="11"/>
      <c r="E172" s="9"/>
      <c r="F172" s="9"/>
      <c r="G172" s="11" t="s">
        <v>42</v>
      </c>
      <c r="H172" s="9"/>
      <c r="I172" s="9"/>
      <c r="J172" s="15" t="s">
        <v>42</v>
      </c>
      <c r="K172" s="11"/>
      <c r="L172" s="26"/>
      <c r="M172" s="26"/>
    </row>
    <row r="173" spans="3:20">
      <c r="M173" s="7"/>
    </row>
    <row r="174" spans="3:20" ht="23.25" thickBot="1">
      <c r="C174" s="27" t="s">
        <v>43</v>
      </c>
      <c r="D174" s="28"/>
      <c r="E174" s="28"/>
      <c r="F174" s="29"/>
      <c r="G174" s="29"/>
      <c r="H174" s="29"/>
      <c r="I174" s="29"/>
      <c r="J174" s="29"/>
      <c r="K174" s="29"/>
      <c r="L174" s="29"/>
      <c r="M174" s="29"/>
      <c r="N174" s="29"/>
      <c r="O174" s="29"/>
      <c r="P174" s="29"/>
      <c r="Q174" s="29"/>
      <c r="R174" s="29"/>
      <c r="S174" s="30"/>
    </row>
    <row r="175" spans="3:20" ht="16.5" thickBot="1">
      <c r="C175" s="31">
        <v>1</v>
      </c>
      <c r="D175" s="32" t="s">
        <v>44</v>
      </c>
      <c r="E175" s="33" t="s">
        <v>45</v>
      </c>
      <c r="F175" s="34" t="s">
        <v>46</v>
      </c>
      <c r="G175" s="35"/>
      <c r="H175" s="35"/>
      <c r="I175" s="36"/>
      <c r="J175" s="37" t="s">
        <v>47</v>
      </c>
      <c r="K175" s="38"/>
      <c r="L175" s="38"/>
      <c r="M175" s="39"/>
      <c r="N175" s="37" t="s">
        <v>48</v>
      </c>
      <c r="O175" s="38"/>
      <c r="P175" s="38"/>
      <c r="Q175" s="39"/>
      <c r="R175" s="34" t="s">
        <v>49</v>
      </c>
      <c r="S175" s="35"/>
      <c r="T175" s="36"/>
    </row>
    <row r="176" spans="3:20" ht="90.75" thickBot="1">
      <c r="C176" s="40"/>
      <c r="D176" s="41"/>
      <c r="E176" s="42"/>
      <c r="F176" s="43" t="s">
        <v>50</v>
      </c>
      <c r="G176" s="44" t="s">
        <v>51</v>
      </c>
      <c r="H176" s="44" t="s">
        <v>52</v>
      </c>
      <c r="I176" s="45" t="s">
        <v>53</v>
      </c>
      <c r="J176" s="46" t="s">
        <v>45</v>
      </c>
      <c r="K176" s="43" t="s">
        <v>54</v>
      </c>
      <c r="L176" s="44" t="s">
        <v>55</v>
      </c>
      <c r="M176" s="45" t="s">
        <v>56</v>
      </c>
      <c r="N176" s="46" t="s">
        <v>45</v>
      </c>
      <c r="O176" s="43" t="s">
        <v>57</v>
      </c>
      <c r="P176" s="44" t="s">
        <v>58</v>
      </c>
      <c r="Q176" s="45" t="s">
        <v>59</v>
      </c>
      <c r="R176" s="43" t="s">
        <v>60</v>
      </c>
      <c r="S176" s="44" t="s">
        <v>61</v>
      </c>
      <c r="T176" s="45" t="s">
        <v>62</v>
      </c>
    </row>
    <row r="177" spans="3:20" ht="15.75">
      <c r="C177" s="47">
        <v>1.1000000000000001</v>
      </c>
      <c r="D177" s="48" t="s">
        <v>63</v>
      </c>
      <c r="E177" s="49"/>
      <c r="F177" s="50">
        <f>+E167</f>
        <v>10864</v>
      </c>
      <c r="G177" s="50">
        <f>+F177</f>
        <v>10864</v>
      </c>
      <c r="H177" s="50">
        <v>9822</v>
      </c>
      <c r="I177" s="51">
        <f>+G177-H177</f>
        <v>1042</v>
      </c>
      <c r="J177" s="50"/>
      <c r="K177" s="52">
        <v>10864</v>
      </c>
      <c r="L177" s="53">
        <f>+K177</f>
        <v>10864</v>
      </c>
      <c r="M177" s="51">
        <f>+L177</f>
        <v>10864</v>
      </c>
      <c r="N177" s="50"/>
      <c r="O177" s="52">
        <v>10864</v>
      </c>
      <c r="P177" s="52">
        <v>10864</v>
      </c>
      <c r="Q177" s="52">
        <v>10864</v>
      </c>
      <c r="R177" s="52"/>
      <c r="S177" s="54"/>
      <c r="T177" s="51"/>
    </row>
    <row r="178" spans="3:20" ht="15.75">
      <c r="C178" s="47">
        <v>1.2</v>
      </c>
      <c r="D178" s="48" t="s">
        <v>64</v>
      </c>
      <c r="E178" s="49"/>
      <c r="F178" s="50">
        <f>+F167</f>
        <v>207</v>
      </c>
      <c r="G178" s="50">
        <f t="shared" ref="G178:G186" si="6">+F178</f>
        <v>207</v>
      </c>
      <c r="H178" s="50">
        <v>207</v>
      </c>
      <c r="I178" s="51">
        <f t="shared" ref="I178:I181" si="7">+G178-H178</f>
        <v>0</v>
      </c>
      <c r="J178" s="50"/>
      <c r="K178" s="55">
        <v>207</v>
      </c>
      <c r="L178" s="53">
        <f t="shared" ref="L178:M181" si="8">+K178</f>
        <v>207</v>
      </c>
      <c r="M178" s="51">
        <f t="shared" si="8"/>
        <v>207</v>
      </c>
      <c r="N178" s="50"/>
      <c r="O178" s="55">
        <v>207</v>
      </c>
      <c r="P178" s="55">
        <v>207</v>
      </c>
      <c r="Q178" s="55">
        <v>207</v>
      </c>
      <c r="R178" s="55"/>
      <c r="S178" s="56"/>
      <c r="T178" s="57"/>
    </row>
    <row r="179" spans="3:20" ht="15.75">
      <c r="C179" s="47">
        <v>1.3</v>
      </c>
      <c r="D179" s="48" t="s">
        <v>65</v>
      </c>
      <c r="E179" s="49"/>
      <c r="F179" s="50">
        <f>+G167</f>
        <v>595.29999999999995</v>
      </c>
      <c r="G179" s="50">
        <f t="shared" si="6"/>
        <v>595.29999999999995</v>
      </c>
      <c r="H179" s="50">
        <v>596</v>
      </c>
      <c r="I179" s="51">
        <f t="shared" si="7"/>
        <v>-0.70000000000004547</v>
      </c>
      <c r="J179" s="50"/>
      <c r="K179" s="55">
        <v>595.29999999999995</v>
      </c>
      <c r="L179" s="53">
        <f t="shared" si="8"/>
        <v>595.29999999999995</v>
      </c>
      <c r="M179" s="51">
        <f t="shared" si="8"/>
        <v>595.29999999999995</v>
      </c>
      <c r="N179" s="50"/>
      <c r="O179" s="55">
        <v>595.29999999999995</v>
      </c>
      <c r="P179" s="55">
        <v>595.29999999999995</v>
      </c>
      <c r="Q179" s="55">
        <v>595.29999999999995</v>
      </c>
      <c r="R179" s="55"/>
      <c r="S179" s="56"/>
      <c r="T179" s="57"/>
    </row>
    <row r="180" spans="3:20" ht="15.75">
      <c r="C180" s="47">
        <v>1.4</v>
      </c>
      <c r="D180" s="48" t="s">
        <v>66</v>
      </c>
      <c r="E180" s="49"/>
      <c r="F180" s="50">
        <f>+H167</f>
        <v>521</v>
      </c>
      <c r="G180" s="50">
        <f t="shared" si="6"/>
        <v>521</v>
      </c>
      <c r="H180" s="50">
        <v>510</v>
      </c>
      <c r="I180" s="51">
        <f t="shared" si="7"/>
        <v>11</v>
      </c>
      <c r="J180" s="50"/>
      <c r="K180" s="55">
        <v>521</v>
      </c>
      <c r="L180" s="53">
        <f t="shared" si="8"/>
        <v>521</v>
      </c>
      <c r="M180" s="51">
        <f t="shared" si="8"/>
        <v>521</v>
      </c>
      <c r="N180" s="50"/>
      <c r="O180" s="55">
        <v>521</v>
      </c>
      <c r="P180" s="55">
        <v>521</v>
      </c>
      <c r="Q180" s="55">
        <v>521</v>
      </c>
      <c r="R180" s="55"/>
      <c r="S180" s="56"/>
      <c r="T180" s="57"/>
    </row>
    <row r="181" spans="3:20" ht="15.75">
      <c r="C181" s="47">
        <v>1.5</v>
      </c>
      <c r="D181" s="48" t="s">
        <v>67</v>
      </c>
      <c r="E181" s="49"/>
      <c r="F181" s="50">
        <f>+I167</f>
        <v>696</v>
      </c>
      <c r="G181" s="50">
        <f t="shared" si="6"/>
        <v>696</v>
      </c>
      <c r="H181" s="50">
        <v>696</v>
      </c>
      <c r="I181" s="51">
        <f t="shared" si="7"/>
        <v>0</v>
      </c>
      <c r="J181" s="50"/>
      <c r="K181" s="55">
        <v>696</v>
      </c>
      <c r="L181" s="53">
        <f t="shared" si="8"/>
        <v>696</v>
      </c>
      <c r="M181" s="51">
        <f t="shared" si="8"/>
        <v>696</v>
      </c>
      <c r="N181" s="50"/>
      <c r="O181" s="55">
        <v>696</v>
      </c>
      <c r="P181" s="55">
        <v>696</v>
      </c>
      <c r="Q181" s="55">
        <v>696</v>
      </c>
      <c r="R181" s="55"/>
      <c r="S181" s="56"/>
      <c r="T181" s="57"/>
    </row>
    <row r="182" spans="3:20" ht="15.75">
      <c r="C182" s="47">
        <v>1.6</v>
      </c>
      <c r="D182" s="48" t="s">
        <v>68</v>
      </c>
      <c r="E182" s="49"/>
      <c r="F182" s="50"/>
      <c r="G182" s="50">
        <f t="shared" si="6"/>
        <v>0</v>
      </c>
      <c r="H182" s="50"/>
      <c r="I182" s="51"/>
      <c r="J182" s="50"/>
      <c r="K182" s="55"/>
      <c r="L182" s="58"/>
      <c r="M182" s="51"/>
      <c r="N182" s="50"/>
      <c r="O182" s="55"/>
      <c r="P182" s="55"/>
      <c r="Q182" s="55"/>
      <c r="R182" s="55"/>
      <c r="S182" s="56"/>
      <c r="T182" s="57"/>
    </row>
    <row r="183" spans="3:20" ht="15.75">
      <c r="C183" s="47">
        <v>1.7</v>
      </c>
      <c r="D183" s="48" t="s">
        <v>69</v>
      </c>
      <c r="E183" s="49"/>
      <c r="F183" s="50"/>
      <c r="G183" s="50">
        <f t="shared" si="6"/>
        <v>0</v>
      </c>
      <c r="H183" s="50"/>
      <c r="I183" s="51"/>
      <c r="J183" s="50"/>
      <c r="K183" s="55"/>
      <c r="L183" s="58"/>
      <c r="M183" s="51"/>
      <c r="N183" s="50"/>
      <c r="O183" s="55"/>
      <c r="P183" s="55"/>
      <c r="Q183" s="55"/>
      <c r="R183" s="55"/>
      <c r="S183" s="56"/>
      <c r="T183" s="57"/>
    </row>
    <row r="184" spans="3:20" ht="15.75">
      <c r="C184" s="47">
        <v>1.8</v>
      </c>
      <c r="D184" s="48" t="s">
        <v>70</v>
      </c>
      <c r="E184" s="49"/>
      <c r="F184" s="50"/>
      <c r="G184" s="50">
        <f t="shared" si="6"/>
        <v>0</v>
      </c>
      <c r="H184" s="50"/>
      <c r="I184" s="51"/>
      <c r="J184" s="59"/>
      <c r="K184" s="55"/>
      <c r="L184" s="56"/>
      <c r="M184" s="57"/>
      <c r="N184" s="59"/>
      <c r="O184" s="55"/>
      <c r="P184" s="55"/>
      <c r="Q184" s="55"/>
      <c r="R184" s="55"/>
      <c r="S184" s="56"/>
      <c r="T184" s="57"/>
    </row>
    <row r="185" spans="3:20" ht="15.75">
      <c r="C185" s="47">
        <v>1.9</v>
      </c>
      <c r="D185" s="48" t="s">
        <v>71</v>
      </c>
      <c r="E185" s="60"/>
      <c r="F185" s="61"/>
      <c r="G185" s="50">
        <f t="shared" si="6"/>
        <v>0</v>
      </c>
      <c r="H185" s="50"/>
      <c r="I185" s="51"/>
      <c r="J185" s="59"/>
      <c r="K185" s="55"/>
      <c r="L185" s="56"/>
      <c r="M185" s="57"/>
      <c r="N185" s="59"/>
      <c r="O185" s="55"/>
      <c r="P185" s="55"/>
      <c r="Q185" s="55"/>
      <c r="R185" s="55"/>
      <c r="S185" s="56"/>
      <c r="T185" s="57"/>
    </row>
    <row r="186" spans="3:20" ht="19.5" thickBot="1">
      <c r="C186" s="62" t="s">
        <v>72</v>
      </c>
      <c r="D186" s="63"/>
      <c r="E186" s="64"/>
      <c r="F186" s="65">
        <f>+SUM(F177:F185)</f>
        <v>12883.3</v>
      </c>
      <c r="G186" s="65">
        <f t="shared" si="6"/>
        <v>12883.3</v>
      </c>
      <c r="H186" s="65">
        <f>+SUM(H177:H181)</f>
        <v>11831</v>
      </c>
      <c r="I186" s="65">
        <f>+SUM(I177:I185)</f>
        <v>1052.3</v>
      </c>
      <c r="J186" s="66"/>
      <c r="K186" s="67">
        <v>12883.3</v>
      </c>
      <c r="L186" s="68">
        <f>SUM(K186)</f>
        <v>12883.3</v>
      </c>
      <c r="M186" s="69">
        <f>+L186</f>
        <v>12883.3</v>
      </c>
      <c r="N186" s="66"/>
      <c r="O186" s="67">
        <v>12883.3</v>
      </c>
      <c r="P186" s="67">
        <v>12883.3</v>
      </c>
      <c r="Q186" s="67">
        <v>12883.3</v>
      </c>
      <c r="R186" s="67"/>
      <c r="S186" s="68"/>
      <c r="T186" s="69"/>
    </row>
    <row r="187" spans="3:20">
      <c r="C187" s="70"/>
      <c r="D187" s="70"/>
      <c r="E187" s="71"/>
      <c r="F187" s="71"/>
      <c r="G187" s="71"/>
      <c r="H187" s="71"/>
      <c r="I187" s="71"/>
      <c r="J187" s="71"/>
      <c r="K187" s="71"/>
      <c r="L187" s="71"/>
      <c r="M187" s="71"/>
      <c r="N187" s="71"/>
      <c r="O187" s="71"/>
      <c r="P187" s="71"/>
      <c r="Q187" s="71"/>
      <c r="R187" s="71"/>
      <c r="S187" s="71"/>
    </row>
    <row r="188" spans="3:20">
      <c r="C188" s="70"/>
      <c r="D188" s="70"/>
      <c r="E188" s="71"/>
      <c r="F188" s="71"/>
      <c r="G188" s="71"/>
      <c r="H188" s="71"/>
      <c r="I188" s="71" t="s">
        <v>73</v>
      </c>
      <c r="J188" s="71"/>
      <c r="K188" s="71"/>
      <c r="L188" s="71"/>
      <c r="M188" s="71"/>
      <c r="N188" s="71"/>
      <c r="O188" s="71"/>
      <c r="P188" s="71"/>
      <c r="Q188" s="71"/>
      <c r="R188" s="71"/>
      <c r="S188" s="71"/>
    </row>
    <row r="189" spans="3:20" ht="19.5" customHeight="1">
      <c r="C189" s="72" t="s">
        <v>74</v>
      </c>
      <c r="D189" s="72"/>
      <c r="E189" s="72"/>
      <c r="F189" s="72"/>
      <c r="G189" s="72"/>
      <c r="H189" s="72"/>
      <c r="I189" s="72"/>
      <c r="J189" s="72"/>
      <c r="K189" s="72"/>
      <c r="L189" s="72"/>
      <c r="M189" s="72"/>
      <c r="N189" s="72"/>
      <c r="O189" s="72"/>
      <c r="P189" s="72"/>
      <c r="Q189" s="72"/>
      <c r="R189" s="72"/>
      <c r="S189" s="72"/>
    </row>
    <row r="190" spans="3:20">
      <c r="M190" s="73"/>
    </row>
    <row r="191" spans="3:20">
      <c r="M191" s="73"/>
    </row>
    <row r="192" spans="3:20">
      <c r="M192" s="73"/>
    </row>
    <row r="193" spans="13:13">
      <c r="M193" s="73"/>
    </row>
    <row r="194" spans="13:13">
      <c r="M194" s="73"/>
    </row>
    <row r="195" spans="13:13">
      <c r="M195" s="73"/>
    </row>
    <row r="196" spans="13:13">
      <c r="M196" s="73"/>
    </row>
    <row r="197" spans="13:13">
      <c r="M197" s="73"/>
    </row>
    <row r="198" spans="13:13">
      <c r="M198" s="73"/>
    </row>
    <row r="199" spans="13:13">
      <c r="M199" s="73"/>
    </row>
    <row r="200" spans="13:13">
      <c r="M200" s="73"/>
    </row>
    <row r="201" spans="13:13">
      <c r="M201" s="73"/>
    </row>
    <row r="202" spans="13:13">
      <c r="M202" s="73"/>
    </row>
    <row r="203" spans="13:13">
      <c r="M203" s="73"/>
    </row>
    <row r="204" spans="13:13">
      <c r="M204" s="73"/>
    </row>
    <row r="205" spans="13:13">
      <c r="M205" s="73"/>
    </row>
    <row r="206" spans="13:13">
      <c r="M206" s="73"/>
    </row>
    <row r="207" spans="13:13">
      <c r="M207" s="73"/>
    </row>
    <row r="208" spans="13:13">
      <c r="M208" s="73"/>
    </row>
    <row r="209" spans="13:13">
      <c r="M209" s="73"/>
    </row>
    <row r="210" spans="13:13">
      <c r="M210" s="73"/>
    </row>
    <row r="211" spans="13:13">
      <c r="M211" s="73"/>
    </row>
    <row r="212" spans="13:13">
      <c r="M212" s="73"/>
    </row>
    <row r="213" spans="13:13">
      <c r="M213" s="73"/>
    </row>
  </sheetData>
  <autoFilter ref="D5:H172">
    <filterColumn colId="2">
      <filters>
        <filter val="B.T"/>
        <filter val="B.T. ROAD"/>
        <filter val="BOE"/>
        <filter val="INTERLOCKING"/>
      </filters>
    </filterColumn>
  </autoFilter>
  <mergeCells count="22">
    <mergeCell ref="R175:T175"/>
    <mergeCell ref="C186:D186"/>
    <mergeCell ref="C189:S189"/>
    <mergeCell ref="C175:C176"/>
    <mergeCell ref="D175:D176"/>
    <mergeCell ref="E175:E176"/>
    <mergeCell ref="F175:I175"/>
    <mergeCell ref="J175:M175"/>
    <mergeCell ref="N175:Q175"/>
    <mergeCell ref="D171:F171"/>
    <mergeCell ref="H171:I171"/>
    <mergeCell ref="E172:F172"/>
    <mergeCell ref="H172:I172"/>
    <mergeCell ref="L172:M172"/>
    <mergeCell ref="C174:S174"/>
    <mergeCell ref="C4:K4"/>
    <mergeCell ref="M76:M77"/>
    <mergeCell ref="C169:F169"/>
    <mergeCell ref="G169:I169"/>
    <mergeCell ref="E170:F170"/>
    <mergeCell ref="H170:I170"/>
    <mergeCell ref="L170:M170"/>
  </mergeCells>
  <conditionalFormatting sqref="K177">
    <cfRule type="cellIs" dxfId="98" priority="79" operator="greaterThan">
      <formula>$G$33</formula>
    </cfRule>
    <cfRule type="cellIs" dxfId="97" priority="98" operator="greaterThan">
      <formula>$G$33</formula>
    </cfRule>
  </conditionalFormatting>
  <conditionalFormatting sqref="O177">
    <cfRule type="cellIs" dxfId="96" priority="49" operator="greaterThan">
      <formula>$G$33</formula>
    </cfRule>
    <cfRule type="cellIs" dxfId="95" priority="59" operator="greaterThan">
      <formula>$G$33</formula>
    </cfRule>
  </conditionalFormatting>
  <conditionalFormatting sqref="P177">
    <cfRule type="cellIs" dxfId="94" priority="29" operator="greaterThan">
      <formula>$G$33</formula>
    </cfRule>
    <cfRule type="cellIs" dxfId="93" priority="39" operator="greaterThan">
      <formula>$G$33</formula>
    </cfRule>
  </conditionalFormatting>
  <conditionalFormatting sqref="Q177">
    <cfRule type="cellIs" dxfId="92" priority="9" operator="greaterThan">
      <formula>$G$33</formula>
    </cfRule>
    <cfRule type="cellIs" dxfId="91" priority="19" operator="greaterThan">
      <formula>$G$33</formula>
    </cfRule>
  </conditionalFormatting>
  <conditionalFormatting sqref="R177">
    <cfRule type="cellIs" dxfId="90" priority="70" operator="greaterThan">
      <formula>$G$33</formula>
    </cfRule>
    <cfRule type="cellIs" dxfId="89" priority="89" operator="greaterThan">
      <formula>$G$33</formula>
    </cfRule>
  </conditionalFormatting>
  <conditionalFormatting sqref="K178">
    <cfRule type="cellIs" dxfId="88" priority="78" operator="greaterThan">
      <formula>$G$34</formula>
    </cfRule>
    <cfRule type="cellIs" dxfId="87" priority="97" operator="greaterThan">
      <formula>$G$34</formula>
    </cfRule>
  </conditionalFormatting>
  <conditionalFormatting sqref="O178">
    <cfRule type="cellIs" dxfId="86" priority="48" operator="greaterThan">
      <formula>$G$34</formula>
    </cfRule>
    <cfRule type="cellIs" dxfId="85" priority="58" operator="greaterThan">
      <formula>$G$34</formula>
    </cfRule>
  </conditionalFormatting>
  <conditionalFormatting sqref="P178">
    <cfRule type="cellIs" dxfId="84" priority="28" operator="greaterThan">
      <formula>$G$34</formula>
    </cfRule>
    <cfRule type="cellIs" dxfId="83" priority="38" operator="greaterThan">
      <formula>$G$34</formula>
    </cfRule>
  </conditionalFormatting>
  <conditionalFormatting sqref="Q178">
    <cfRule type="cellIs" dxfId="82" priority="8" operator="greaterThan">
      <formula>$G$34</formula>
    </cfRule>
    <cfRule type="cellIs" dxfId="81" priority="18" operator="greaterThan">
      <formula>$G$34</formula>
    </cfRule>
  </conditionalFormatting>
  <conditionalFormatting sqref="R178">
    <cfRule type="cellIs" dxfId="80" priority="69" operator="greaterThan">
      <formula>$G$34</formula>
    </cfRule>
    <cfRule type="cellIs" dxfId="79" priority="88" operator="greaterThan">
      <formula>$G$34</formula>
    </cfRule>
  </conditionalFormatting>
  <conditionalFormatting sqref="K179">
    <cfRule type="cellIs" dxfId="78" priority="77" operator="greaterThan">
      <formula>$G$35</formula>
    </cfRule>
    <cfRule type="cellIs" dxfId="77" priority="96" operator="greaterThan">
      <formula>$G$35</formula>
    </cfRule>
  </conditionalFormatting>
  <conditionalFormatting sqref="O179">
    <cfRule type="cellIs" dxfId="76" priority="47" operator="greaterThan">
      <formula>$G$35</formula>
    </cfRule>
    <cfRule type="cellIs" dxfId="75" priority="57" operator="greaterThan">
      <formula>$G$35</formula>
    </cfRule>
  </conditionalFormatting>
  <conditionalFormatting sqref="P179">
    <cfRule type="cellIs" dxfId="74" priority="27" operator="greaterThan">
      <formula>$G$35</formula>
    </cfRule>
    <cfRule type="cellIs" dxfId="73" priority="37" operator="greaterThan">
      <formula>$G$35</formula>
    </cfRule>
  </conditionalFormatting>
  <conditionalFormatting sqref="Q179">
    <cfRule type="cellIs" dxfId="72" priority="7" operator="greaterThan">
      <formula>$G$35</formula>
    </cfRule>
    <cfRule type="cellIs" dxfId="71" priority="17" operator="greaterThan">
      <formula>$G$35</formula>
    </cfRule>
  </conditionalFormatting>
  <conditionalFormatting sqref="R179">
    <cfRule type="cellIs" dxfId="70" priority="68" operator="greaterThan">
      <formula>$G$35</formula>
    </cfRule>
    <cfRule type="cellIs" dxfId="69" priority="87" operator="greaterThan">
      <formula>$G$35</formula>
    </cfRule>
  </conditionalFormatting>
  <conditionalFormatting sqref="K180">
    <cfRule type="cellIs" dxfId="68" priority="76" operator="greaterThan">
      <formula>$G$36</formula>
    </cfRule>
    <cfRule type="cellIs" dxfId="67" priority="95" operator="greaterThan">
      <formula>$G$36</formula>
    </cfRule>
  </conditionalFormatting>
  <conditionalFormatting sqref="O180">
    <cfRule type="cellIs" dxfId="66" priority="46" operator="greaterThan">
      <formula>$G$36</formula>
    </cfRule>
    <cfRule type="cellIs" dxfId="65" priority="56" operator="greaterThan">
      <formula>$G$36</formula>
    </cfRule>
  </conditionalFormatting>
  <conditionalFormatting sqref="P180">
    <cfRule type="cellIs" dxfId="64" priority="26" operator="greaterThan">
      <formula>$G$36</formula>
    </cfRule>
    <cfRule type="cellIs" dxfId="63" priority="36" operator="greaterThan">
      <formula>$G$36</formula>
    </cfRule>
  </conditionalFormatting>
  <conditionalFormatting sqref="Q180">
    <cfRule type="cellIs" dxfId="62" priority="6" operator="greaterThan">
      <formula>$G$36</formula>
    </cfRule>
    <cfRule type="cellIs" dxfId="61" priority="16" operator="greaterThan">
      <formula>$G$36</formula>
    </cfRule>
  </conditionalFormatting>
  <conditionalFormatting sqref="R180">
    <cfRule type="cellIs" dxfId="60" priority="67" operator="greaterThan">
      <formula>$G$36</formula>
    </cfRule>
    <cfRule type="cellIs" dxfId="59" priority="86" operator="greaterThan">
      <formula>$G$36</formula>
    </cfRule>
  </conditionalFormatting>
  <conditionalFormatting sqref="K181">
    <cfRule type="cellIs" dxfId="58" priority="75" operator="greaterThan">
      <formula>$G$37</formula>
    </cfRule>
    <cfRule type="cellIs" dxfId="57" priority="94" operator="greaterThan">
      <formula>$G$37</formula>
    </cfRule>
  </conditionalFormatting>
  <conditionalFormatting sqref="O181">
    <cfRule type="cellIs" dxfId="56" priority="45" operator="greaterThan">
      <formula>$G$37</formula>
    </cfRule>
    <cfRule type="cellIs" dxfId="55" priority="55" operator="greaterThan">
      <formula>$G$37</formula>
    </cfRule>
  </conditionalFormatting>
  <conditionalFormatting sqref="P181">
    <cfRule type="cellIs" dxfId="54" priority="25" operator="greaterThan">
      <formula>$G$37</formula>
    </cfRule>
    <cfRule type="cellIs" dxfId="53" priority="35" operator="greaterThan">
      <formula>$G$37</formula>
    </cfRule>
  </conditionalFormatting>
  <conditionalFormatting sqref="Q181">
    <cfRule type="cellIs" dxfId="52" priority="5" operator="greaterThan">
      <formula>$G$37</formula>
    </cfRule>
    <cfRule type="cellIs" dxfId="51" priority="15" operator="greaterThan">
      <formula>$G$37</formula>
    </cfRule>
  </conditionalFormatting>
  <conditionalFormatting sqref="R181">
    <cfRule type="cellIs" dxfId="50" priority="66" operator="greaterThan">
      <formula>$G$37</formula>
    </cfRule>
    <cfRule type="cellIs" dxfId="49" priority="85" operator="greaterThan">
      <formula>$G$37</formula>
    </cfRule>
  </conditionalFormatting>
  <conditionalFormatting sqref="K182">
    <cfRule type="cellIs" dxfId="48" priority="74" operator="greaterThan">
      <formula>#REF!</formula>
    </cfRule>
    <cfRule type="cellIs" dxfId="47" priority="93" operator="greaterThan">
      <formula>#REF!</formula>
    </cfRule>
  </conditionalFormatting>
  <conditionalFormatting sqref="O182">
    <cfRule type="cellIs" dxfId="46" priority="44" operator="greaterThan">
      <formula>#REF!</formula>
    </cfRule>
    <cfRule type="cellIs" dxfId="45" priority="54" operator="greaterThan">
      <formula>#REF!</formula>
    </cfRule>
  </conditionalFormatting>
  <conditionalFormatting sqref="P182">
    <cfRule type="cellIs" dxfId="44" priority="24" operator="greaterThan">
      <formula>#REF!</formula>
    </cfRule>
    <cfRule type="cellIs" dxfId="43" priority="34" operator="greaterThan">
      <formula>#REF!</formula>
    </cfRule>
  </conditionalFormatting>
  <conditionalFormatting sqref="Q182">
    <cfRule type="cellIs" dxfId="42" priority="4" operator="greaterThan">
      <formula>#REF!</formula>
    </cfRule>
    <cfRule type="cellIs" dxfId="41" priority="14" operator="greaterThan">
      <formula>#REF!</formula>
    </cfRule>
  </conditionalFormatting>
  <conditionalFormatting sqref="R182">
    <cfRule type="cellIs" dxfId="40" priority="65" operator="greaterThan">
      <formula>#REF!</formula>
    </cfRule>
    <cfRule type="cellIs" dxfId="39" priority="84" operator="greaterThan">
      <formula>#REF!</formula>
    </cfRule>
  </conditionalFormatting>
  <conditionalFormatting sqref="K183">
    <cfRule type="cellIs" dxfId="38" priority="73" operator="greaterThan">
      <formula>$G$91</formula>
    </cfRule>
    <cfRule type="cellIs" dxfId="37" priority="92" operator="greaterThan">
      <formula>$G$91</formula>
    </cfRule>
  </conditionalFormatting>
  <conditionalFormatting sqref="O183">
    <cfRule type="cellIs" dxfId="36" priority="43" operator="greaterThan">
      <formula>$G$91</formula>
    </cfRule>
    <cfRule type="cellIs" dxfId="35" priority="53" operator="greaterThan">
      <formula>$G$91</formula>
    </cfRule>
  </conditionalFormatting>
  <conditionalFormatting sqref="P183">
    <cfRule type="cellIs" dxfId="34" priority="23" operator="greaterThan">
      <formula>$G$91</formula>
    </cfRule>
    <cfRule type="cellIs" dxfId="33" priority="33" operator="greaterThan">
      <formula>$G$91</formula>
    </cfRule>
  </conditionalFormatting>
  <conditionalFormatting sqref="Q183">
    <cfRule type="cellIs" dxfId="32" priority="3" operator="greaterThan">
      <formula>$G$91</formula>
    </cfRule>
    <cfRule type="cellIs" dxfId="31" priority="13" operator="greaterThan">
      <formula>$G$91</formula>
    </cfRule>
  </conditionalFormatting>
  <conditionalFormatting sqref="R183">
    <cfRule type="cellIs" dxfId="30" priority="64" operator="greaterThan">
      <formula>$G$91</formula>
    </cfRule>
    <cfRule type="cellIs" dxfId="29" priority="83" operator="greaterThan">
      <formula>$G$91</formula>
    </cfRule>
  </conditionalFormatting>
  <conditionalFormatting sqref="K184">
    <cfRule type="cellIs" dxfId="28" priority="72" operator="greaterThan">
      <formula>$G$92</formula>
    </cfRule>
    <cfRule type="cellIs" dxfId="27" priority="91" operator="greaterThan">
      <formula>$G$92</formula>
    </cfRule>
  </conditionalFormatting>
  <conditionalFormatting sqref="O184">
    <cfRule type="cellIs" dxfId="26" priority="42" operator="greaterThan">
      <formula>$G$92</formula>
    </cfRule>
    <cfRule type="cellIs" dxfId="25" priority="52" operator="greaterThan">
      <formula>$G$92</formula>
    </cfRule>
  </conditionalFormatting>
  <conditionalFormatting sqref="P184">
    <cfRule type="cellIs" dxfId="24" priority="22" operator="greaterThan">
      <formula>$G$92</formula>
    </cfRule>
    <cfRule type="cellIs" dxfId="23" priority="32" operator="greaterThan">
      <formula>$G$92</formula>
    </cfRule>
  </conditionalFormatting>
  <conditionalFormatting sqref="Q184">
    <cfRule type="cellIs" dxfId="22" priority="2" operator="greaterThan">
      <formula>$G$92</formula>
    </cfRule>
    <cfRule type="cellIs" dxfId="21" priority="12" operator="greaterThan">
      <formula>$G$92</formula>
    </cfRule>
  </conditionalFormatting>
  <conditionalFormatting sqref="R184">
    <cfRule type="cellIs" dxfId="20" priority="63" operator="greaterThan">
      <formula>$G$92</formula>
    </cfRule>
    <cfRule type="cellIs" dxfId="19" priority="82" operator="greaterThan">
      <formula>$G$92</formula>
    </cfRule>
  </conditionalFormatting>
  <conditionalFormatting sqref="K185">
    <cfRule type="cellIs" dxfId="18" priority="71" operator="greaterThan">
      <formula>$G$93</formula>
    </cfRule>
    <cfRule type="cellIs" dxfId="17" priority="90" operator="greaterThan">
      <formula>$G$93</formula>
    </cfRule>
  </conditionalFormatting>
  <conditionalFormatting sqref="O185">
    <cfRule type="cellIs" dxfId="16" priority="41" operator="greaterThan">
      <formula>$G$93</formula>
    </cfRule>
    <cfRule type="cellIs" dxfId="15" priority="51" operator="greaterThan">
      <formula>$G$93</formula>
    </cfRule>
  </conditionalFormatting>
  <conditionalFormatting sqref="P185">
    <cfRule type="cellIs" dxfId="14" priority="21" operator="greaterThan">
      <formula>$G$93</formula>
    </cfRule>
    <cfRule type="cellIs" dxfId="13" priority="31" operator="greaterThan">
      <formula>$G$93</formula>
    </cfRule>
  </conditionalFormatting>
  <conditionalFormatting sqref="Q185">
    <cfRule type="cellIs" dxfId="12" priority="1" operator="greaterThan">
      <formula>$G$93</formula>
    </cfRule>
    <cfRule type="cellIs" dxfId="11" priority="11" operator="greaterThan">
      <formula>$G$93</formula>
    </cfRule>
  </conditionalFormatting>
  <conditionalFormatting sqref="R185">
    <cfRule type="cellIs" dxfId="10" priority="62" operator="greaterThan">
      <formula>$G$93</formula>
    </cfRule>
    <cfRule type="cellIs" dxfId="9" priority="81" operator="greaterThan">
      <formula>$G$93</formula>
    </cfRule>
  </conditionalFormatting>
  <conditionalFormatting sqref="H177:H185">
    <cfRule type="cellIs" dxfId="8" priority="61" operator="lessThan">
      <formula>0</formula>
    </cfRule>
  </conditionalFormatting>
  <conditionalFormatting sqref="O177:O185">
    <cfRule type="cellIs" dxfId="7" priority="50" operator="lessThan">
      <formula>0</formula>
    </cfRule>
    <cfRule type="cellIs" dxfId="6" priority="60" operator="lessThan">
      <formula>0</formula>
    </cfRule>
  </conditionalFormatting>
  <conditionalFormatting sqref="P177:P185">
    <cfRule type="cellIs" dxfId="5" priority="30" operator="lessThan">
      <formula>0</formula>
    </cfRule>
    <cfRule type="cellIs" dxfId="4" priority="40" operator="lessThan">
      <formula>0</formula>
    </cfRule>
  </conditionalFormatting>
  <conditionalFormatting sqref="Q177:Q185">
    <cfRule type="cellIs" dxfId="3" priority="10" operator="lessThan">
      <formula>0</formula>
    </cfRule>
    <cfRule type="cellIs" dxfId="2" priority="20" operator="lessThan">
      <formula>0</formula>
    </cfRule>
  </conditionalFormatting>
  <conditionalFormatting sqref="E185 R177:T185 J184:J185 N184:N185 H177:I185 K177:M185">
    <cfRule type="cellIs" dxfId="1" priority="80" operator="lessThan">
      <formula>0</formula>
    </cfRule>
    <cfRule type="cellIs" dxfId="0" priority="99" operator="lessThan">
      <formula>0</formula>
    </cfRule>
  </conditionalFormatting>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66"/>
  <sheetViews>
    <sheetView tabSelected="1" workbookViewId="0">
      <selection activeCell="C3" sqref="C3:K3"/>
    </sheetView>
  </sheetViews>
  <sheetFormatPr defaultRowHeight="15"/>
  <cols>
    <col min="4" max="4" width="15.42578125" customWidth="1"/>
    <col min="5" max="6" width="17.7109375" customWidth="1"/>
    <col min="7" max="7" width="24.42578125" customWidth="1"/>
    <col min="8" max="8" width="21.5703125" customWidth="1"/>
    <col min="9" max="9" width="18.5703125" customWidth="1"/>
    <col min="10" max="10" width="15.5703125" customWidth="1"/>
    <col min="11" max="11" width="14.85546875" customWidth="1"/>
  </cols>
  <sheetData>
    <row r="3" spans="3:11" ht="18.75">
      <c r="C3" s="1" t="s">
        <v>77</v>
      </c>
      <c r="D3" s="1"/>
      <c r="E3" s="1"/>
      <c r="F3" s="1"/>
      <c r="G3" s="1"/>
      <c r="H3" s="1"/>
      <c r="I3" s="1"/>
      <c r="J3" s="1"/>
      <c r="K3" s="1"/>
    </row>
    <row r="4" spans="3:11" ht="31.5">
      <c r="C4" s="3" t="s">
        <v>1</v>
      </c>
      <c r="D4" s="3" t="s">
        <v>2</v>
      </c>
      <c r="E4" s="3" t="s">
        <v>3</v>
      </c>
      <c r="F4" s="3" t="s">
        <v>4</v>
      </c>
      <c r="G4" s="4" t="s">
        <v>5</v>
      </c>
      <c r="H4" s="3" t="s">
        <v>6</v>
      </c>
      <c r="I4" s="5" t="s">
        <v>7</v>
      </c>
      <c r="J4" s="6" t="s">
        <v>75</v>
      </c>
      <c r="K4" s="6" t="s">
        <v>9</v>
      </c>
    </row>
    <row r="5" spans="3:11">
      <c r="C5" s="74">
        <v>1</v>
      </c>
      <c r="D5" s="7" t="s">
        <v>10</v>
      </c>
      <c r="E5" s="7">
        <v>183</v>
      </c>
      <c r="F5" s="7" t="s">
        <v>11</v>
      </c>
      <c r="G5" s="7">
        <v>0.46</v>
      </c>
      <c r="H5" s="7">
        <v>63</v>
      </c>
      <c r="I5" s="7">
        <v>63.4</v>
      </c>
      <c r="J5" s="74">
        <f>+I5*G5</f>
        <v>29.164000000000001</v>
      </c>
      <c r="K5" s="74" t="s">
        <v>76</v>
      </c>
    </row>
    <row r="6" spans="3:11">
      <c r="C6" s="74">
        <v>2</v>
      </c>
      <c r="D6" s="7">
        <v>184</v>
      </c>
      <c r="E6" s="7">
        <v>228</v>
      </c>
      <c r="F6" s="7" t="s">
        <v>13</v>
      </c>
      <c r="G6" s="7">
        <v>0.46</v>
      </c>
      <c r="H6" s="7">
        <v>63</v>
      </c>
      <c r="I6" s="7">
        <v>20.5</v>
      </c>
      <c r="J6" s="74">
        <f t="shared" ref="J6:J66" si="0">+I6*G6</f>
        <v>9.43</v>
      </c>
      <c r="K6" s="74" t="s">
        <v>76</v>
      </c>
    </row>
    <row r="7" spans="3:11">
      <c r="C7" s="74">
        <v>3</v>
      </c>
      <c r="D7" s="7">
        <v>228</v>
      </c>
      <c r="E7" s="7">
        <v>225</v>
      </c>
      <c r="F7" s="7" t="s">
        <v>13</v>
      </c>
      <c r="G7" s="7">
        <v>0.46</v>
      </c>
      <c r="H7" s="7">
        <v>63</v>
      </c>
      <c r="I7" s="7">
        <v>21</v>
      </c>
      <c r="J7" s="74">
        <f t="shared" si="0"/>
        <v>9.66</v>
      </c>
      <c r="K7" s="74" t="s">
        <v>76</v>
      </c>
    </row>
    <row r="8" spans="3:11">
      <c r="C8" s="74">
        <v>4</v>
      </c>
      <c r="D8" s="7">
        <v>228</v>
      </c>
      <c r="E8" s="7">
        <v>246</v>
      </c>
      <c r="F8" s="7" t="s">
        <v>13</v>
      </c>
      <c r="G8" s="7">
        <v>0.46</v>
      </c>
      <c r="H8" s="7">
        <v>63</v>
      </c>
      <c r="I8" s="7">
        <v>40.799999999999997</v>
      </c>
      <c r="J8" s="74">
        <f t="shared" si="0"/>
        <v>18.768000000000001</v>
      </c>
      <c r="K8" s="74" t="s">
        <v>76</v>
      </c>
    </row>
    <row r="9" spans="3:11">
      <c r="C9" s="74">
        <v>5</v>
      </c>
      <c r="D9" s="7">
        <v>246</v>
      </c>
      <c r="E9" s="7">
        <v>242</v>
      </c>
      <c r="F9" s="7" t="s">
        <v>13</v>
      </c>
      <c r="G9" s="7">
        <v>0.46</v>
      </c>
      <c r="H9" s="7">
        <v>63</v>
      </c>
      <c r="I9" s="7">
        <v>43</v>
      </c>
      <c r="J9" s="74">
        <f t="shared" si="0"/>
        <v>19.78</v>
      </c>
      <c r="K9" s="74" t="s">
        <v>76</v>
      </c>
    </row>
    <row r="10" spans="3:11">
      <c r="C10" s="74">
        <v>6</v>
      </c>
      <c r="D10" s="7">
        <v>242</v>
      </c>
      <c r="E10" s="7">
        <v>226</v>
      </c>
      <c r="F10" s="7" t="s">
        <v>13</v>
      </c>
      <c r="G10" s="7">
        <v>0.46</v>
      </c>
      <c r="H10" s="7">
        <v>63</v>
      </c>
      <c r="I10" s="7">
        <v>96.1</v>
      </c>
      <c r="J10" s="74">
        <f t="shared" si="0"/>
        <v>44.205999999999996</v>
      </c>
      <c r="K10" s="74" t="s">
        <v>76</v>
      </c>
    </row>
    <row r="11" spans="3:11">
      <c r="C11" s="74">
        <v>7</v>
      </c>
      <c r="D11" s="7">
        <v>242</v>
      </c>
      <c r="E11" s="7">
        <v>179</v>
      </c>
      <c r="F11" s="7" t="s">
        <v>13</v>
      </c>
      <c r="G11" s="7">
        <v>0.46</v>
      </c>
      <c r="H11" s="7">
        <v>63</v>
      </c>
      <c r="I11" s="7">
        <v>81</v>
      </c>
      <c r="J11" s="74">
        <f t="shared" si="0"/>
        <v>37.260000000000005</v>
      </c>
      <c r="K11" s="74" t="s">
        <v>76</v>
      </c>
    </row>
    <row r="12" spans="3:11">
      <c r="C12" s="74">
        <v>8</v>
      </c>
      <c r="D12" s="7">
        <v>178</v>
      </c>
      <c r="E12" s="7">
        <v>152</v>
      </c>
      <c r="F12" s="7" t="s">
        <v>13</v>
      </c>
      <c r="G12" s="7">
        <v>0.46</v>
      </c>
      <c r="H12" s="7">
        <v>63</v>
      </c>
      <c r="I12" s="7">
        <v>28</v>
      </c>
      <c r="J12" s="74">
        <f t="shared" si="0"/>
        <v>12.88</v>
      </c>
      <c r="K12" s="74" t="s">
        <v>76</v>
      </c>
    </row>
    <row r="13" spans="3:11">
      <c r="C13" s="74">
        <v>9</v>
      </c>
      <c r="D13" s="7">
        <v>152</v>
      </c>
      <c r="E13" s="7">
        <v>167</v>
      </c>
      <c r="F13" s="7" t="s">
        <v>13</v>
      </c>
      <c r="G13" s="7">
        <v>0.46</v>
      </c>
      <c r="H13" s="7">
        <v>63</v>
      </c>
      <c r="I13" s="7">
        <v>25</v>
      </c>
      <c r="J13" s="74">
        <f t="shared" si="0"/>
        <v>11.5</v>
      </c>
      <c r="K13" s="74" t="s">
        <v>76</v>
      </c>
    </row>
    <row r="14" spans="3:11">
      <c r="C14" s="74">
        <v>10</v>
      </c>
      <c r="D14" s="7">
        <v>170</v>
      </c>
      <c r="E14" s="7">
        <v>127</v>
      </c>
      <c r="F14" s="7" t="s">
        <v>13</v>
      </c>
      <c r="G14" s="7">
        <v>0.46</v>
      </c>
      <c r="H14" s="7">
        <v>63</v>
      </c>
      <c r="I14" s="7">
        <v>31</v>
      </c>
      <c r="J14" s="74">
        <f t="shared" si="0"/>
        <v>14.26</v>
      </c>
      <c r="K14" s="74" t="s">
        <v>76</v>
      </c>
    </row>
    <row r="15" spans="3:11">
      <c r="C15" s="74">
        <v>11</v>
      </c>
      <c r="D15" s="7">
        <v>125</v>
      </c>
      <c r="E15" s="7">
        <v>124</v>
      </c>
      <c r="F15" s="7" t="s">
        <v>13</v>
      </c>
      <c r="G15" s="7">
        <v>0.46</v>
      </c>
      <c r="H15" s="7">
        <v>63</v>
      </c>
      <c r="I15" s="7">
        <v>63</v>
      </c>
      <c r="J15" s="74">
        <f t="shared" si="0"/>
        <v>28.98</v>
      </c>
      <c r="K15" s="74" t="s">
        <v>76</v>
      </c>
    </row>
    <row r="16" spans="3:11">
      <c r="C16" s="74">
        <v>12</v>
      </c>
      <c r="D16" s="7">
        <v>147</v>
      </c>
      <c r="E16" s="7">
        <v>117</v>
      </c>
      <c r="F16" s="7" t="s">
        <v>11</v>
      </c>
      <c r="G16" s="7">
        <v>0.46</v>
      </c>
      <c r="H16" s="7">
        <v>63</v>
      </c>
      <c r="I16" s="7">
        <v>135</v>
      </c>
      <c r="J16" s="74">
        <f t="shared" si="0"/>
        <v>62.1</v>
      </c>
      <c r="K16" s="74" t="s">
        <v>76</v>
      </c>
    </row>
    <row r="17" spans="3:11">
      <c r="C17" s="74">
        <v>13</v>
      </c>
      <c r="D17" s="7">
        <v>139</v>
      </c>
      <c r="E17" s="7">
        <v>121</v>
      </c>
      <c r="F17" s="7" t="s">
        <v>16</v>
      </c>
      <c r="G17" s="7">
        <v>0.36</v>
      </c>
      <c r="H17" s="7">
        <v>63</v>
      </c>
      <c r="I17" s="7">
        <v>3.5</v>
      </c>
      <c r="J17" s="74">
        <f t="shared" si="0"/>
        <v>1.26</v>
      </c>
      <c r="K17" s="74" t="s">
        <v>76</v>
      </c>
    </row>
    <row r="18" spans="3:11">
      <c r="C18" s="74">
        <v>14</v>
      </c>
      <c r="D18" s="7">
        <v>150</v>
      </c>
      <c r="E18" s="7">
        <v>192</v>
      </c>
      <c r="F18" s="7" t="s">
        <v>13</v>
      </c>
      <c r="G18" s="7">
        <v>0.46</v>
      </c>
      <c r="H18" s="7">
        <v>63</v>
      </c>
      <c r="I18" s="7">
        <v>20.2</v>
      </c>
      <c r="J18" s="74">
        <f t="shared" si="0"/>
        <v>9.2919999999999998</v>
      </c>
      <c r="K18" s="74" t="s">
        <v>76</v>
      </c>
    </row>
    <row r="19" spans="3:11">
      <c r="C19" s="74">
        <v>15</v>
      </c>
      <c r="D19" s="7">
        <v>157</v>
      </c>
      <c r="E19" s="7">
        <v>130</v>
      </c>
      <c r="F19" s="7" t="s">
        <v>16</v>
      </c>
      <c r="G19" s="7">
        <v>0.36</v>
      </c>
      <c r="H19" s="7">
        <v>63</v>
      </c>
      <c r="I19" s="7">
        <v>3</v>
      </c>
      <c r="J19" s="74">
        <f t="shared" si="0"/>
        <v>1.08</v>
      </c>
      <c r="K19" s="74" t="s">
        <v>76</v>
      </c>
    </row>
    <row r="20" spans="3:11">
      <c r="C20" s="74">
        <v>16</v>
      </c>
      <c r="D20" s="7">
        <v>157</v>
      </c>
      <c r="E20" s="7">
        <v>138</v>
      </c>
      <c r="F20" s="7" t="s">
        <v>16</v>
      </c>
      <c r="G20" s="7">
        <v>0.36</v>
      </c>
      <c r="H20" s="7">
        <v>63</v>
      </c>
      <c r="I20" s="7">
        <v>5</v>
      </c>
      <c r="J20" s="74">
        <f t="shared" si="0"/>
        <v>1.7999999999999998</v>
      </c>
      <c r="K20" s="74" t="s">
        <v>76</v>
      </c>
    </row>
    <row r="21" spans="3:11">
      <c r="C21" s="74">
        <v>17</v>
      </c>
      <c r="D21" s="7">
        <v>187</v>
      </c>
      <c r="E21" s="7">
        <v>182</v>
      </c>
      <c r="F21" s="7" t="s">
        <v>16</v>
      </c>
      <c r="G21" s="7">
        <v>0.36</v>
      </c>
      <c r="H21" s="7">
        <v>63</v>
      </c>
      <c r="I21" s="7">
        <v>7.2</v>
      </c>
      <c r="J21" s="74">
        <f t="shared" si="0"/>
        <v>2.5920000000000001</v>
      </c>
      <c r="K21" s="74" t="s">
        <v>76</v>
      </c>
    </row>
    <row r="22" spans="3:11">
      <c r="C22" s="74">
        <v>18</v>
      </c>
      <c r="D22" s="7">
        <v>182</v>
      </c>
      <c r="E22" s="7">
        <v>168</v>
      </c>
      <c r="F22" s="7" t="s">
        <v>13</v>
      </c>
      <c r="G22" s="7">
        <v>0.46</v>
      </c>
      <c r="H22" s="7">
        <v>63</v>
      </c>
      <c r="I22" s="7">
        <v>48.7</v>
      </c>
      <c r="J22" s="74">
        <f t="shared" si="0"/>
        <v>22.402000000000001</v>
      </c>
      <c r="K22" s="74" t="s">
        <v>76</v>
      </c>
    </row>
    <row r="23" spans="3:11">
      <c r="C23" s="74">
        <v>19</v>
      </c>
      <c r="D23" s="7">
        <v>166</v>
      </c>
      <c r="E23" s="7">
        <v>168</v>
      </c>
      <c r="F23" s="7" t="s">
        <v>13</v>
      </c>
      <c r="G23" s="7">
        <v>0.46</v>
      </c>
      <c r="H23" s="7">
        <v>63</v>
      </c>
      <c r="I23" s="7">
        <v>46.3</v>
      </c>
      <c r="J23" s="74">
        <f t="shared" si="0"/>
        <v>21.297999999999998</v>
      </c>
      <c r="K23" s="74" t="s">
        <v>76</v>
      </c>
    </row>
    <row r="24" spans="3:11">
      <c r="C24" s="74">
        <v>20</v>
      </c>
      <c r="D24" s="7">
        <v>170</v>
      </c>
      <c r="E24" s="7">
        <v>188</v>
      </c>
      <c r="F24" s="7" t="s">
        <v>16</v>
      </c>
      <c r="G24" s="7">
        <v>0.36</v>
      </c>
      <c r="H24" s="7">
        <v>63</v>
      </c>
      <c r="I24" s="7">
        <v>4.5</v>
      </c>
      <c r="J24" s="74">
        <f t="shared" si="0"/>
        <v>1.6199999999999999</v>
      </c>
      <c r="K24" s="74" t="s">
        <v>76</v>
      </c>
    </row>
    <row r="25" spans="3:11">
      <c r="C25" s="74">
        <v>21</v>
      </c>
      <c r="D25" s="7">
        <v>199</v>
      </c>
      <c r="E25" s="7">
        <v>165</v>
      </c>
      <c r="F25" s="7" t="s">
        <v>16</v>
      </c>
      <c r="G25" s="7">
        <v>0.36</v>
      </c>
      <c r="H25" s="7">
        <v>63</v>
      </c>
      <c r="I25" s="7">
        <v>4</v>
      </c>
      <c r="J25" s="74">
        <f t="shared" si="0"/>
        <v>1.44</v>
      </c>
      <c r="K25" s="74" t="s">
        <v>76</v>
      </c>
    </row>
    <row r="26" spans="3:11">
      <c r="C26" s="74">
        <v>22</v>
      </c>
      <c r="D26" s="7">
        <v>199</v>
      </c>
      <c r="E26" s="7">
        <v>165</v>
      </c>
      <c r="F26" s="7" t="s">
        <v>11</v>
      </c>
      <c r="G26" s="7">
        <v>0.46</v>
      </c>
      <c r="H26" s="7">
        <v>63</v>
      </c>
      <c r="I26" s="7">
        <v>175</v>
      </c>
      <c r="J26" s="74">
        <f t="shared" si="0"/>
        <v>80.5</v>
      </c>
      <c r="K26" s="74" t="s">
        <v>76</v>
      </c>
    </row>
    <row r="27" spans="3:11">
      <c r="C27" s="74">
        <v>23</v>
      </c>
      <c r="D27" s="7">
        <v>186</v>
      </c>
      <c r="E27" s="7">
        <v>151</v>
      </c>
      <c r="F27" s="7" t="s">
        <v>16</v>
      </c>
      <c r="G27" s="7">
        <v>0.36</v>
      </c>
      <c r="H27" s="7">
        <v>63</v>
      </c>
      <c r="I27" s="7">
        <v>4</v>
      </c>
      <c r="J27" s="74">
        <f t="shared" si="0"/>
        <v>1.44</v>
      </c>
      <c r="K27" s="74" t="s">
        <v>76</v>
      </c>
    </row>
    <row r="28" spans="3:11">
      <c r="C28" s="74">
        <v>24</v>
      </c>
      <c r="D28" s="7">
        <v>186</v>
      </c>
      <c r="E28" s="7">
        <v>151</v>
      </c>
      <c r="F28" s="7" t="s">
        <v>13</v>
      </c>
      <c r="G28" s="7">
        <v>0.46</v>
      </c>
      <c r="H28" s="7">
        <v>63</v>
      </c>
      <c r="I28" s="7">
        <v>32</v>
      </c>
      <c r="J28" s="74">
        <f t="shared" si="0"/>
        <v>14.72</v>
      </c>
      <c r="K28" s="74" t="s">
        <v>76</v>
      </c>
    </row>
    <row r="29" spans="3:11">
      <c r="C29" s="74">
        <v>25</v>
      </c>
      <c r="D29" s="7">
        <v>165</v>
      </c>
      <c r="E29" s="7">
        <v>201</v>
      </c>
      <c r="F29" s="7" t="s">
        <v>11</v>
      </c>
      <c r="G29" s="7">
        <v>0.46</v>
      </c>
      <c r="H29" s="7">
        <v>63</v>
      </c>
      <c r="I29" s="7">
        <v>60</v>
      </c>
      <c r="J29" s="74">
        <f t="shared" si="0"/>
        <v>27.6</v>
      </c>
      <c r="K29" s="74" t="s">
        <v>76</v>
      </c>
    </row>
    <row r="30" spans="3:11">
      <c r="C30" s="74">
        <v>26</v>
      </c>
      <c r="D30" s="7">
        <v>201</v>
      </c>
      <c r="E30" s="7">
        <v>131</v>
      </c>
      <c r="F30" s="7" t="s">
        <v>11</v>
      </c>
      <c r="G30" s="7">
        <v>0.46</v>
      </c>
      <c r="H30" s="7">
        <v>63</v>
      </c>
      <c r="I30" s="7">
        <v>87.5</v>
      </c>
      <c r="J30" s="74">
        <f t="shared" si="0"/>
        <v>40.25</v>
      </c>
      <c r="K30" s="74" t="s">
        <v>76</v>
      </c>
    </row>
    <row r="31" spans="3:11">
      <c r="C31" s="74">
        <v>27</v>
      </c>
      <c r="D31" s="7">
        <v>131</v>
      </c>
      <c r="E31" s="7">
        <v>140</v>
      </c>
      <c r="F31" s="7" t="s">
        <v>11</v>
      </c>
      <c r="G31" s="7">
        <v>0.46</v>
      </c>
      <c r="H31" s="7">
        <v>63</v>
      </c>
      <c r="I31" s="7">
        <v>75</v>
      </c>
      <c r="J31" s="74">
        <f t="shared" si="0"/>
        <v>34.5</v>
      </c>
      <c r="K31" s="74" t="s">
        <v>76</v>
      </c>
    </row>
    <row r="32" spans="3:11">
      <c r="C32" s="74">
        <v>28</v>
      </c>
      <c r="D32" s="7">
        <v>140</v>
      </c>
      <c r="E32" s="7">
        <v>223</v>
      </c>
      <c r="F32" s="7" t="s">
        <v>13</v>
      </c>
      <c r="G32" s="7">
        <v>0.46</v>
      </c>
      <c r="H32" s="7">
        <v>63</v>
      </c>
      <c r="I32" s="7">
        <v>86</v>
      </c>
      <c r="J32" s="74">
        <f t="shared" si="0"/>
        <v>39.56</v>
      </c>
      <c r="K32" s="74" t="s">
        <v>76</v>
      </c>
    </row>
    <row r="33" spans="3:11">
      <c r="C33" s="74">
        <v>29</v>
      </c>
      <c r="D33" s="7">
        <v>140</v>
      </c>
      <c r="E33" s="7">
        <v>148</v>
      </c>
      <c r="F33" s="7" t="s">
        <v>11</v>
      </c>
      <c r="G33" s="7">
        <v>0.46</v>
      </c>
      <c r="H33" s="7">
        <v>63</v>
      </c>
      <c r="I33" s="7">
        <v>63</v>
      </c>
      <c r="J33" s="74">
        <f t="shared" si="0"/>
        <v>28.98</v>
      </c>
      <c r="K33" s="74" t="s">
        <v>76</v>
      </c>
    </row>
    <row r="34" spans="3:11">
      <c r="C34" s="74">
        <v>30</v>
      </c>
      <c r="D34" s="7">
        <v>148</v>
      </c>
      <c r="E34" s="7">
        <v>162</v>
      </c>
      <c r="F34" s="7" t="s">
        <v>13</v>
      </c>
      <c r="G34" s="7">
        <v>0.46</v>
      </c>
      <c r="H34" s="7">
        <v>63</v>
      </c>
      <c r="I34" s="7">
        <v>12</v>
      </c>
      <c r="J34" s="74">
        <f t="shared" si="0"/>
        <v>5.5200000000000005</v>
      </c>
      <c r="K34" s="74" t="s">
        <v>76</v>
      </c>
    </row>
    <row r="35" spans="3:11">
      <c r="C35" s="74">
        <v>31</v>
      </c>
      <c r="D35" s="7">
        <v>131</v>
      </c>
      <c r="E35" s="7">
        <v>143</v>
      </c>
      <c r="F35" s="7" t="s">
        <v>11</v>
      </c>
      <c r="G35" s="7">
        <v>0.46</v>
      </c>
      <c r="H35" s="7">
        <v>63</v>
      </c>
      <c r="I35" s="7">
        <v>74.599999999999994</v>
      </c>
      <c r="J35" s="74">
        <f t="shared" si="0"/>
        <v>34.315999999999995</v>
      </c>
      <c r="K35" s="74" t="s">
        <v>76</v>
      </c>
    </row>
    <row r="36" spans="3:11">
      <c r="C36" s="74">
        <v>32</v>
      </c>
      <c r="D36" s="7">
        <v>143</v>
      </c>
      <c r="E36" s="7">
        <v>149</v>
      </c>
      <c r="F36" s="7" t="s">
        <v>11</v>
      </c>
      <c r="G36" s="7">
        <v>0.46</v>
      </c>
      <c r="H36" s="7">
        <v>63</v>
      </c>
      <c r="I36" s="7">
        <v>78.8</v>
      </c>
      <c r="J36" s="74">
        <f t="shared" si="0"/>
        <v>36.247999999999998</v>
      </c>
      <c r="K36" s="74" t="s">
        <v>76</v>
      </c>
    </row>
    <row r="37" spans="3:11">
      <c r="C37" s="74">
        <v>33</v>
      </c>
      <c r="D37" s="7">
        <v>172</v>
      </c>
      <c r="E37" s="7">
        <v>243</v>
      </c>
      <c r="F37" s="7" t="s">
        <v>16</v>
      </c>
      <c r="G37" s="7">
        <v>0.36</v>
      </c>
      <c r="H37" s="7">
        <v>63</v>
      </c>
      <c r="I37" s="7">
        <v>4</v>
      </c>
      <c r="J37" s="74">
        <f t="shared" si="0"/>
        <v>1.44</v>
      </c>
      <c r="K37" s="74" t="s">
        <v>76</v>
      </c>
    </row>
    <row r="38" spans="3:11">
      <c r="C38" s="74">
        <v>34</v>
      </c>
      <c r="D38" s="7">
        <v>169</v>
      </c>
      <c r="E38" s="7">
        <v>230</v>
      </c>
      <c r="F38" s="7" t="s">
        <v>13</v>
      </c>
      <c r="G38" s="7">
        <v>0.46</v>
      </c>
      <c r="H38" s="7">
        <v>63</v>
      </c>
      <c r="I38" s="7">
        <v>40</v>
      </c>
      <c r="J38" s="74">
        <f t="shared" si="0"/>
        <v>18.400000000000002</v>
      </c>
      <c r="K38" s="74" t="s">
        <v>76</v>
      </c>
    </row>
    <row r="39" spans="3:11">
      <c r="C39" s="74">
        <v>35</v>
      </c>
      <c r="D39" s="7">
        <v>169</v>
      </c>
      <c r="E39" s="7">
        <v>230</v>
      </c>
      <c r="F39" s="7" t="s">
        <v>16</v>
      </c>
      <c r="G39" s="7">
        <v>0.36</v>
      </c>
      <c r="H39" s="7">
        <v>63</v>
      </c>
      <c r="I39" s="7">
        <v>4</v>
      </c>
      <c r="J39" s="74">
        <f t="shared" si="0"/>
        <v>1.44</v>
      </c>
      <c r="K39" s="74" t="s">
        <v>76</v>
      </c>
    </row>
    <row r="40" spans="3:11">
      <c r="C40" s="74">
        <v>36</v>
      </c>
      <c r="D40" s="7">
        <v>232</v>
      </c>
      <c r="E40" s="7">
        <v>218</v>
      </c>
      <c r="F40" s="7" t="s">
        <v>16</v>
      </c>
      <c r="G40" s="7">
        <v>0.36</v>
      </c>
      <c r="H40" s="7">
        <v>63</v>
      </c>
      <c r="I40" s="7">
        <v>4</v>
      </c>
      <c r="J40" s="74">
        <f t="shared" si="0"/>
        <v>1.44</v>
      </c>
      <c r="K40" s="74" t="s">
        <v>76</v>
      </c>
    </row>
    <row r="41" spans="3:11">
      <c r="C41" s="74">
        <v>37</v>
      </c>
      <c r="D41" s="7" t="s">
        <v>19</v>
      </c>
      <c r="E41" s="7" t="s">
        <v>20</v>
      </c>
      <c r="F41" s="7" t="s">
        <v>11</v>
      </c>
      <c r="G41" s="7">
        <v>0.46</v>
      </c>
      <c r="H41" s="7">
        <v>63</v>
      </c>
      <c r="I41" s="7">
        <v>74</v>
      </c>
      <c r="J41" s="74">
        <f t="shared" si="0"/>
        <v>34.04</v>
      </c>
      <c r="K41" s="74" t="s">
        <v>76</v>
      </c>
    </row>
    <row r="42" spans="3:11">
      <c r="C42" s="74">
        <v>38</v>
      </c>
      <c r="D42" s="7">
        <v>202</v>
      </c>
      <c r="E42" s="7">
        <v>240</v>
      </c>
      <c r="F42" s="7" t="s">
        <v>13</v>
      </c>
      <c r="G42" s="7">
        <v>0.46</v>
      </c>
      <c r="H42" s="7">
        <v>63</v>
      </c>
      <c r="I42" s="7">
        <v>77.3</v>
      </c>
      <c r="J42" s="74">
        <f t="shared" si="0"/>
        <v>35.558</v>
      </c>
      <c r="K42" s="74" t="s">
        <v>76</v>
      </c>
    </row>
    <row r="43" spans="3:11">
      <c r="C43" s="74">
        <v>39</v>
      </c>
      <c r="D43" s="7">
        <v>210</v>
      </c>
      <c r="E43" s="7">
        <v>233</v>
      </c>
      <c r="F43" s="7" t="s">
        <v>16</v>
      </c>
      <c r="G43" s="7">
        <v>0.36</v>
      </c>
      <c r="H43" s="7">
        <v>63</v>
      </c>
      <c r="I43" s="7">
        <v>3.5</v>
      </c>
      <c r="J43" s="74">
        <f t="shared" si="0"/>
        <v>1.26</v>
      </c>
      <c r="K43" s="74" t="s">
        <v>76</v>
      </c>
    </row>
    <row r="44" spans="3:11">
      <c r="C44" s="74">
        <v>40</v>
      </c>
      <c r="D44" s="7">
        <v>213</v>
      </c>
      <c r="E44" s="7">
        <v>209</v>
      </c>
      <c r="F44" s="7" t="s">
        <v>16</v>
      </c>
      <c r="G44" s="7">
        <v>0.36</v>
      </c>
      <c r="H44" s="7">
        <v>63</v>
      </c>
      <c r="I44" s="7">
        <v>5</v>
      </c>
      <c r="J44" s="74">
        <f t="shared" si="0"/>
        <v>1.7999999999999998</v>
      </c>
      <c r="K44" s="74" t="s">
        <v>76</v>
      </c>
    </row>
    <row r="45" spans="3:11">
      <c r="C45" s="74">
        <v>41</v>
      </c>
      <c r="D45" s="7">
        <v>213</v>
      </c>
      <c r="E45" s="7">
        <v>209</v>
      </c>
      <c r="F45" s="7" t="s">
        <v>13</v>
      </c>
      <c r="G45" s="7">
        <v>0.46</v>
      </c>
      <c r="H45" s="7">
        <v>63</v>
      </c>
      <c r="I45" s="7">
        <v>97.7</v>
      </c>
      <c r="J45" s="74">
        <f t="shared" si="0"/>
        <v>44.942</v>
      </c>
      <c r="K45" s="74" t="s">
        <v>76</v>
      </c>
    </row>
    <row r="46" spans="3:11">
      <c r="C46" s="74">
        <v>42</v>
      </c>
      <c r="D46" s="7">
        <v>213</v>
      </c>
      <c r="E46" s="7">
        <v>187</v>
      </c>
      <c r="F46" s="7" t="s">
        <v>21</v>
      </c>
      <c r="G46" s="7">
        <v>0.36</v>
      </c>
      <c r="H46" s="7">
        <v>63</v>
      </c>
      <c r="I46" s="7">
        <v>3</v>
      </c>
      <c r="J46" s="74">
        <f t="shared" si="0"/>
        <v>1.08</v>
      </c>
      <c r="K46" s="74" t="s">
        <v>76</v>
      </c>
    </row>
    <row r="47" spans="3:11">
      <c r="C47" s="74">
        <v>43</v>
      </c>
      <c r="D47" s="7" t="s">
        <v>22</v>
      </c>
      <c r="E47" s="7" t="s">
        <v>23</v>
      </c>
      <c r="F47" s="7" t="s">
        <v>11</v>
      </c>
      <c r="G47" s="7">
        <v>0.46</v>
      </c>
      <c r="H47" s="7">
        <v>63</v>
      </c>
      <c r="I47" s="7">
        <v>66</v>
      </c>
      <c r="J47" s="74">
        <f t="shared" si="0"/>
        <v>30.360000000000003</v>
      </c>
      <c r="K47" s="74" t="s">
        <v>76</v>
      </c>
    </row>
    <row r="48" spans="3:11">
      <c r="C48" s="74">
        <v>44</v>
      </c>
      <c r="D48" s="7">
        <v>233</v>
      </c>
      <c r="E48" s="7">
        <v>208</v>
      </c>
      <c r="F48" s="7" t="s">
        <v>21</v>
      </c>
      <c r="G48" s="7">
        <v>0.36</v>
      </c>
      <c r="H48" s="7">
        <v>63</v>
      </c>
      <c r="I48" s="7">
        <v>5</v>
      </c>
      <c r="J48" s="74">
        <f t="shared" si="0"/>
        <v>1.7999999999999998</v>
      </c>
      <c r="K48" s="74" t="s">
        <v>76</v>
      </c>
    </row>
    <row r="49" spans="3:11">
      <c r="C49" s="74">
        <v>45</v>
      </c>
      <c r="D49" s="7" t="s">
        <v>24</v>
      </c>
      <c r="E49" s="7" t="s">
        <v>23</v>
      </c>
      <c r="F49" s="7" t="s">
        <v>11</v>
      </c>
      <c r="G49" s="7">
        <v>0.46</v>
      </c>
      <c r="H49" s="7">
        <v>63</v>
      </c>
      <c r="I49" s="7">
        <v>52</v>
      </c>
      <c r="J49" s="74">
        <f t="shared" si="0"/>
        <v>23.92</v>
      </c>
      <c r="K49" s="74" t="s">
        <v>76</v>
      </c>
    </row>
    <row r="50" spans="3:11">
      <c r="C50" s="74">
        <v>46</v>
      </c>
      <c r="D50" s="7">
        <v>179</v>
      </c>
      <c r="E50" s="7">
        <v>184</v>
      </c>
      <c r="F50" s="7" t="s">
        <v>11</v>
      </c>
      <c r="G50" s="7">
        <v>0.46</v>
      </c>
      <c r="H50" s="7">
        <v>63</v>
      </c>
      <c r="I50" s="7">
        <v>16.7</v>
      </c>
      <c r="J50" s="74">
        <f t="shared" si="0"/>
        <v>7.6820000000000004</v>
      </c>
      <c r="K50" s="74" t="s">
        <v>76</v>
      </c>
    </row>
    <row r="51" spans="3:11">
      <c r="C51" s="74">
        <v>47</v>
      </c>
      <c r="D51" s="7">
        <v>218</v>
      </c>
      <c r="E51" s="7">
        <v>238</v>
      </c>
      <c r="F51" s="7" t="s">
        <v>11</v>
      </c>
      <c r="G51" s="7">
        <v>0.46</v>
      </c>
      <c r="H51" s="7">
        <v>63</v>
      </c>
      <c r="I51" s="7">
        <v>4</v>
      </c>
      <c r="J51" s="74">
        <f t="shared" si="0"/>
        <v>1.84</v>
      </c>
      <c r="K51" s="74" t="s">
        <v>76</v>
      </c>
    </row>
    <row r="52" spans="3:11">
      <c r="C52" s="74">
        <v>48</v>
      </c>
      <c r="D52" s="7">
        <v>238</v>
      </c>
      <c r="E52" s="7">
        <v>237</v>
      </c>
      <c r="F52" s="7" t="s">
        <v>21</v>
      </c>
      <c r="G52" s="7">
        <v>0.36</v>
      </c>
      <c r="H52" s="7">
        <v>63</v>
      </c>
      <c r="I52" s="7">
        <v>3</v>
      </c>
      <c r="J52" s="74">
        <f t="shared" si="0"/>
        <v>1.08</v>
      </c>
      <c r="K52" s="74" t="s">
        <v>76</v>
      </c>
    </row>
    <row r="53" spans="3:11">
      <c r="C53" s="74">
        <v>49</v>
      </c>
      <c r="D53" s="7">
        <v>238</v>
      </c>
      <c r="E53" s="7">
        <v>237</v>
      </c>
      <c r="F53" s="7" t="s">
        <v>13</v>
      </c>
      <c r="G53" s="7">
        <v>0.46</v>
      </c>
      <c r="H53" s="7">
        <v>63</v>
      </c>
      <c r="I53" s="7">
        <v>127</v>
      </c>
      <c r="J53" s="74">
        <f t="shared" si="0"/>
        <v>58.42</v>
      </c>
      <c r="K53" s="74" t="s">
        <v>76</v>
      </c>
    </row>
    <row r="54" spans="3:11">
      <c r="C54" s="74">
        <v>50</v>
      </c>
      <c r="D54" s="7">
        <v>237</v>
      </c>
      <c r="E54" s="7">
        <v>231</v>
      </c>
      <c r="F54" s="7" t="s">
        <v>13</v>
      </c>
      <c r="G54" s="7">
        <v>0.46</v>
      </c>
      <c r="H54" s="7">
        <v>63</v>
      </c>
      <c r="I54" s="7">
        <v>130</v>
      </c>
      <c r="J54" s="74">
        <f t="shared" si="0"/>
        <v>59.800000000000004</v>
      </c>
      <c r="K54" s="74" t="s">
        <v>76</v>
      </c>
    </row>
    <row r="55" spans="3:11">
      <c r="C55" s="74">
        <v>51</v>
      </c>
      <c r="D55" s="7">
        <v>214</v>
      </c>
      <c r="E55" s="7">
        <v>236</v>
      </c>
      <c r="F55" s="7" t="s">
        <v>21</v>
      </c>
      <c r="G55" s="7">
        <v>0.36</v>
      </c>
      <c r="H55" s="7">
        <v>63</v>
      </c>
      <c r="I55" s="7">
        <v>3</v>
      </c>
      <c r="J55" s="74">
        <f t="shared" si="0"/>
        <v>1.08</v>
      </c>
      <c r="K55" s="74" t="s">
        <v>76</v>
      </c>
    </row>
    <row r="56" spans="3:11">
      <c r="C56" s="74">
        <v>52</v>
      </c>
      <c r="D56" s="7" t="s">
        <v>22</v>
      </c>
      <c r="E56" s="7" t="s">
        <v>29</v>
      </c>
      <c r="F56" s="7" t="s">
        <v>11</v>
      </c>
      <c r="G56" s="7">
        <v>0.46</v>
      </c>
      <c r="H56" s="7">
        <v>63</v>
      </c>
      <c r="I56" s="7">
        <v>171.6</v>
      </c>
      <c r="J56" s="74">
        <f t="shared" si="0"/>
        <v>78.936000000000007</v>
      </c>
      <c r="K56" s="74" t="s">
        <v>76</v>
      </c>
    </row>
    <row r="57" spans="3:11">
      <c r="C57" s="74">
        <v>53</v>
      </c>
      <c r="D57" s="7" t="s">
        <v>28</v>
      </c>
      <c r="E57" s="7" t="s">
        <v>30</v>
      </c>
      <c r="F57" s="7" t="s">
        <v>11</v>
      </c>
      <c r="G57" s="7">
        <v>0.46</v>
      </c>
      <c r="H57" s="7">
        <v>63</v>
      </c>
      <c r="I57" s="7">
        <v>21</v>
      </c>
      <c r="J57" s="74">
        <f t="shared" si="0"/>
        <v>9.66</v>
      </c>
      <c r="K57" s="74" t="s">
        <v>76</v>
      </c>
    </row>
    <row r="58" spans="3:11">
      <c r="C58" s="74">
        <v>54</v>
      </c>
      <c r="D58" s="7" t="s">
        <v>28</v>
      </c>
      <c r="E58" s="7" t="s">
        <v>30</v>
      </c>
      <c r="F58" s="7" t="s">
        <v>13</v>
      </c>
      <c r="G58" s="7">
        <v>0.46</v>
      </c>
      <c r="H58" s="7">
        <v>63</v>
      </c>
      <c r="I58" s="7">
        <v>10</v>
      </c>
      <c r="J58" s="74">
        <f t="shared" si="0"/>
        <v>4.6000000000000005</v>
      </c>
      <c r="K58" s="74" t="s">
        <v>76</v>
      </c>
    </row>
    <row r="59" spans="3:11">
      <c r="C59" s="74">
        <v>55</v>
      </c>
      <c r="D59" s="7" t="s">
        <v>30</v>
      </c>
      <c r="E59" s="7" t="s">
        <v>31</v>
      </c>
      <c r="F59" s="7" t="s">
        <v>11</v>
      </c>
      <c r="G59" s="7">
        <v>0.46</v>
      </c>
      <c r="H59" s="7">
        <v>63</v>
      </c>
      <c r="I59" s="7">
        <v>30.3</v>
      </c>
      <c r="J59" s="74">
        <f t="shared" si="0"/>
        <v>13.938000000000001</v>
      </c>
      <c r="K59" s="74" t="s">
        <v>76</v>
      </c>
    </row>
    <row r="60" spans="3:11">
      <c r="C60" s="74">
        <v>56</v>
      </c>
      <c r="D60" s="7">
        <v>204</v>
      </c>
      <c r="E60" s="7">
        <v>179</v>
      </c>
      <c r="F60" s="7" t="s">
        <v>11</v>
      </c>
      <c r="G60" s="7">
        <v>0.46</v>
      </c>
      <c r="H60" s="7">
        <v>90</v>
      </c>
      <c r="I60" s="7">
        <v>55</v>
      </c>
      <c r="J60" s="74">
        <f t="shared" si="0"/>
        <v>25.3</v>
      </c>
      <c r="K60" s="74" t="s">
        <v>76</v>
      </c>
    </row>
    <row r="61" spans="3:11">
      <c r="C61" s="74">
        <v>57</v>
      </c>
      <c r="D61" s="7">
        <v>232</v>
      </c>
      <c r="E61" s="7">
        <v>231</v>
      </c>
      <c r="F61" s="7" t="s">
        <v>16</v>
      </c>
      <c r="G61" s="7">
        <v>0.36</v>
      </c>
      <c r="H61" s="7">
        <v>90</v>
      </c>
      <c r="I61" s="7">
        <v>5</v>
      </c>
      <c r="J61" s="74">
        <f t="shared" si="0"/>
        <v>1.7999999999999998</v>
      </c>
      <c r="K61" s="74" t="s">
        <v>76</v>
      </c>
    </row>
    <row r="62" spans="3:11">
      <c r="C62" s="74">
        <v>58</v>
      </c>
      <c r="D62" s="7" t="s">
        <v>34</v>
      </c>
      <c r="E62" s="7" t="s">
        <v>35</v>
      </c>
      <c r="F62" s="7" t="s">
        <v>11</v>
      </c>
      <c r="G62" s="7">
        <v>0.46</v>
      </c>
      <c r="H62" s="7">
        <v>90</v>
      </c>
      <c r="I62" s="7">
        <v>4</v>
      </c>
      <c r="J62" s="74">
        <f t="shared" si="0"/>
        <v>1.84</v>
      </c>
      <c r="K62" s="74" t="s">
        <v>76</v>
      </c>
    </row>
    <row r="63" spans="3:11">
      <c r="C63" s="74">
        <v>59</v>
      </c>
      <c r="D63" s="7">
        <v>178</v>
      </c>
      <c r="E63" s="7">
        <v>199</v>
      </c>
      <c r="F63" s="7" t="s">
        <v>13</v>
      </c>
      <c r="G63" s="7">
        <v>0.46</v>
      </c>
      <c r="H63" s="7">
        <v>110</v>
      </c>
      <c r="I63" s="7">
        <v>11</v>
      </c>
      <c r="J63" s="74">
        <f t="shared" si="0"/>
        <v>5.0600000000000005</v>
      </c>
      <c r="K63" s="74" t="s">
        <v>76</v>
      </c>
    </row>
    <row r="64" spans="3:11">
      <c r="C64" s="74">
        <v>60</v>
      </c>
      <c r="D64" s="7">
        <v>241</v>
      </c>
      <c r="E64" s="7">
        <v>204</v>
      </c>
      <c r="F64" s="7" t="s">
        <v>16</v>
      </c>
      <c r="G64" s="7">
        <v>0.36</v>
      </c>
      <c r="H64" s="7">
        <v>110</v>
      </c>
      <c r="I64" s="7">
        <v>5</v>
      </c>
      <c r="J64" s="74">
        <f t="shared" si="0"/>
        <v>1.7999999999999998</v>
      </c>
      <c r="K64" s="74" t="s">
        <v>76</v>
      </c>
    </row>
    <row r="65" spans="3:11">
      <c r="C65" s="74">
        <v>61</v>
      </c>
      <c r="D65" s="8">
        <v>112</v>
      </c>
      <c r="E65" s="8">
        <v>107</v>
      </c>
      <c r="F65" s="7" t="s">
        <v>16</v>
      </c>
      <c r="G65" s="7">
        <v>0.36</v>
      </c>
      <c r="H65" s="7">
        <v>125</v>
      </c>
      <c r="I65" s="7">
        <v>4</v>
      </c>
      <c r="J65" s="74">
        <f t="shared" si="0"/>
        <v>1.44</v>
      </c>
      <c r="K65" s="74" t="s">
        <v>76</v>
      </c>
    </row>
    <row r="66" spans="3:11">
      <c r="C66" s="74">
        <v>62</v>
      </c>
      <c r="D66" s="8">
        <v>170</v>
      </c>
      <c r="E66" s="8">
        <v>160</v>
      </c>
      <c r="F66" s="7" t="s">
        <v>16</v>
      </c>
      <c r="G66" s="7">
        <v>0.36</v>
      </c>
      <c r="H66" s="7">
        <v>125</v>
      </c>
      <c r="I66" s="7">
        <v>6</v>
      </c>
      <c r="J66" s="74">
        <f t="shared" si="0"/>
        <v>2.16</v>
      </c>
      <c r="K66" s="74" t="s">
        <v>76</v>
      </c>
    </row>
  </sheetData>
  <mergeCells count="1">
    <mergeCell ref="C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DARAOULI</vt:lpstr>
      <vt:lpstr>restoration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2024-12-10T11:51:50Z</dcterms:modified>
</cp:coreProperties>
</file>