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ESHPUR ADHARGANJ" sheetId="2" r:id="rId1"/>
    <sheet name="seshpur adharganj 2" sheetId="3"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0">#REF!</definedName>
    <definedName name="\1">#REF!</definedName>
    <definedName name="\a">'[3]SUMMARY(E)'!#REF!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[4]mech!#REF!</definedName>
    <definedName name="\p">#REF!</definedName>
    <definedName name="\q">#N/A</definedName>
    <definedName name="\R">[4]mech!#REF!</definedName>
    <definedName name="\s">#N/A</definedName>
    <definedName name="\t">#REF!</definedName>
    <definedName name="\V">[4]mech!#REF!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'[5]ANAL-PUMP HOUSE'!$I$55</definedName>
    <definedName name="__________________________AWM10">#REF!</definedName>
    <definedName name="__________________________AWM40">#REF!</definedName>
    <definedName name="__________________________AWM6">#REF!</definedName>
    <definedName name="__________________________BTV300">'[5]ANAL-PUMP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'[5]Pipe trench'!$V$23</definedName>
    <definedName name="__________________________HRC2">'[5]Pipe trench'!$V$24</definedName>
    <definedName name="__________________________HSE1">'[5]Pipe trench'!$V$11</definedName>
    <definedName name="__________________________III7">"$C4.$#REF!$#REF!"</definedName>
    <definedName name="__________________________MIX10">#REF!</definedName>
    <definedName name="__________________________MIX15">#REF!</definedName>
    <definedName name="__________________________MIX15150">'[6]Mix Design'!#REF!</definedName>
    <definedName name="__________________________MIX1540">'[6]Mix Design'!$P$11</definedName>
    <definedName name="__________________________MIX1580">'[6]Mix Design'!#REF!</definedName>
    <definedName name="__________________________MIX2">'[7]Mix Design'!$P$12</definedName>
    <definedName name="__________________________MIX20">#REF!</definedName>
    <definedName name="__________________________MIX2020">'[6]Mix Design'!$P$12</definedName>
    <definedName name="__________________________MIX2040">'[6]Mix Design'!$P$13</definedName>
    <definedName name="__________________________MIX25">#REF!</definedName>
    <definedName name="__________________________MIX2540">'[6]Mix Design'!$P$15</definedName>
    <definedName name="__________________________Mix255">'[8]Mix Design'!$P$13</definedName>
    <definedName name="__________________________MIX30">#REF!</definedName>
    <definedName name="__________________________MIX35">#REF!</definedName>
    <definedName name="__________________________MIX40">#REF!</definedName>
    <definedName name="__________________________MIX45">'[6]Mix Design'!#REF!</definedName>
    <definedName name="__________________________MUR5">#REF!</definedName>
    <definedName name="__________________________MUR8">#REF!</definedName>
    <definedName name="__________________________OPC43">#REF!</definedName>
    <definedName name="__________________________ORC1">'[5]Pipe trench'!$V$17</definedName>
    <definedName name="__________________________ORC2">'[5]Pipe trench'!$V$18</definedName>
    <definedName name="__________________________OSE1">'[5]Pipe trench'!$V$8</definedName>
    <definedName name="__________________________SLV20025">'[5]ANAL-PUMP HOUSE'!$I$58</definedName>
    <definedName name="__________________________SLV80010">'[5]ANAL-PUMP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'[6]Mix Design'!#REF!</definedName>
    <definedName name="_________________________MIX1540">'[6]Mix Design'!$P$11</definedName>
    <definedName name="_________________________MIX1580">'[6]Mix Design'!#REF!</definedName>
    <definedName name="_________________________MIX2">'[7]Mix Design'!$P$12</definedName>
    <definedName name="_________________________MIX20">#REF!</definedName>
    <definedName name="_________________________MIX2020">'[6]Mix Design'!$P$12</definedName>
    <definedName name="_________________________MIX2040">'[6]Mix Design'!$P$13</definedName>
    <definedName name="_________________________MIX25">#REF!</definedName>
    <definedName name="_________________________MIX2540">'[6]Mix Design'!$P$15</definedName>
    <definedName name="_________________________Mix255">'[8]Mix Design'!$P$13</definedName>
    <definedName name="_________________________MIX30">#REF!</definedName>
    <definedName name="_________________________MIX35">#REF!</definedName>
    <definedName name="_________________________MIX40">#REF!</definedName>
    <definedName name="_________________________MIX45">'[6]Mix Design'!#REF!</definedName>
    <definedName name="_________________________MUR5">#REF!</definedName>
    <definedName name="_________________________MUR8">#REF!</definedName>
    <definedName name="_________________________OPC43">#REF!</definedName>
    <definedName name="_________________________SLV10025">'[9]ANAL-PIPE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'[6]Mix Design'!#REF!</definedName>
    <definedName name="________________________MIX1540">'[6]Mix Design'!$P$11</definedName>
    <definedName name="________________________MIX1580">'[6]Mix Design'!#REF!</definedName>
    <definedName name="________________________MIX2">'[7]Mix Design'!$P$12</definedName>
    <definedName name="________________________MIX20">#REF!</definedName>
    <definedName name="________________________MIX2020">'[6]Mix Design'!$P$12</definedName>
    <definedName name="________________________MIX2040">'[6]Mix Design'!$P$13</definedName>
    <definedName name="________________________MIX25">#REF!</definedName>
    <definedName name="________________________MIX2540">'[6]Mix Design'!$P$15</definedName>
    <definedName name="________________________Mix255">'[8]Mix Design'!$P$13</definedName>
    <definedName name="________________________MIX30">#REF!</definedName>
    <definedName name="________________________MIX35">#REF!</definedName>
    <definedName name="________________________MIX40">#REF!</definedName>
    <definedName name="________________________MIX45">'[6]Mix Design'!#REF!</definedName>
    <definedName name="________________________MUR5">#REF!</definedName>
    <definedName name="________________________MUR8">#REF!</definedName>
    <definedName name="________________________OPC43">#REF!</definedName>
    <definedName name="________________________SLV10025">'[10]ANAL-PIPE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'[6]Mix Design'!#REF!</definedName>
    <definedName name="_______________________MIX1540">'[6]Mix Design'!$P$11</definedName>
    <definedName name="_______________________MIX1580">'[6]Mix Design'!#REF!</definedName>
    <definedName name="_______________________MIX2">'[7]Mix Design'!$P$12</definedName>
    <definedName name="_______________________MIX20">#REF!</definedName>
    <definedName name="_______________________MIX2020">'[6]Mix Design'!$P$12</definedName>
    <definedName name="_______________________MIX2040">'[6]Mix Design'!$P$13</definedName>
    <definedName name="_______________________MIX25">#REF!</definedName>
    <definedName name="_______________________MIX2540">'[6]Mix Design'!$P$15</definedName>
    <definedName name="_______________________Mix255">'[8]Mix Design'!$P$13</definedName>
    <definedName name="_______________________MIX30">#REF!</definedName>
    <definedName name="_______________________MIX35">#REF!</definedName>
    <definedName name="_______________________MIX40">#REF!</definedName>
    <definedName name="_______________________MIX45">'[6]Mix Design'!#REF!</definedName>
    <definedName name="_______________________MUR5">#REF!</definedName>
    <definedName name="_______________________MUR8">#REF!</definedName>
    <definedName name="_______________________OPC43">#REF!</definedName>
    <definedName name="_______________________SLV10025">'[10]ANAL-PIPE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'[11]Rate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'[6]Mix Design'!#REF!</definedName>
    <definedName name="______________________MIX1540">'[6]Mix Design'!$P$11</definedName>
    <definedName name="______________________MIX1580">'[6]Mix Design'!#REF!</definedName>
    <definedName name="______________________MIX2">'[7]Mix Design'!$P$12</definedName>
    <definedName name="______________________MIX20">#REF!</definedName>
    <definedName name="______________________MIX2020">'[6]Mix Design'!$P$12</definedName>
    <definedName name="______________________MIX2040">'[6]Mix Design'!$P$13</definedName>
    <definedName name="______________________MIX25">#REF!</definedName>
    <definedName name="______________________MIX2540">'[6]Mix Design'!$P$15</definedName>
    <definedName name="______________________Mix255">'[8]Mix Design'!$P$13</definedName>
    <definedName name="______________________MIX30">#REF!</definedName>
    <definedName name="______________________MIX35">#REF!</definedName>
    <definedName name="______________________MIX40">#REF!</definedName>
    <definedName name="______________________MIX45">'[6]Mix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'[10]ANAL-PIPE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'[12]Rate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'[6]Mix Design'!#REF!</definedName>
    <definedName name="_____________________MIX1540">'[6]Mix Design'!$P$11</definedName>
    <definedName name="_____________________MIX1580">'[6]Mix Design'!#REF!</definedName>
    <definedName name="_____________________MIX2">'[7]Mix Design'!$P$12</definedName>
    <definedName name="_____________________MIX20">#REF!</definedName>
    <definedName name="_____________________MIX2020">'[6]Mix Design'!$P$12</definedName>
    <definedName name="_____________________MIX2040">'[6]Mix Design'!$P$13</definedName>
    <definedName name="_____________________MIX25">#REF!</definedName>
    <definedName name="_____________________MIX2540">'[6]Mix Design'!$P$15</definedName>
    <definedName name="_____________________Mix255">'[8]Mix Design'!$P$13</definedName>
    <definedName name="_____________________MIX30">#REF!</definedName>
    <definedName name="_____________________MIX35">#REF!</definedName>
    <definedName name="_____________________MIX40">#REF!</definedName>
    <definedName name="_____________________MIX45">'[6]Mix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'[13]Rate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'[10]ANAL-PIPE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'[12]Rate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'[6]Mix Design'!#REF!</definedName>
    <definedName name="____________________MIX1540">'[6]Mix Design'!$P$11</definedName>
    <definedName name="____________________MIX1580">'[6]Mix Design'!#REF!</definedName>
    <definedName name="____________________MIX2">'[7]Mix Design'!$P$12</definedName>
    <definedName name="____________________MIX20">#REF!</definedName>
    <definedName name="____________________MIX2020">'[6]Mix Design'!$P$12</definedName>
    <definedName name="____________________MIX2040">'[6]Mix Design'!$P$13</definedName>
    <definedName name="____________________MIX25">#REF!</definedName>
    <definedName name="____________________MIX2540">'[6]Mix Design'!$P$15</definedName>
    <definedName name="____________________Mix255">'[8]Mix Design'!$P$13</definedName>
    <definedName name="____________________MIX30">#REF!</definedName>
    <definedName name="____________________MIX35">#REF!</definedName>
    <definedName name="____________________MIX40">#REF!</definedName>
    <definedName name="____________________MIX45">'[6]Mix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'[14]Rate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'[10]ANAL-PIPE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[15]ANAL!#REF!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[16]PROCTOR!#REF!</definedName>
    <definedName name="___________________CAN486">[16]PROCTOR!#REF!</definedName>
    <definedName name="___________________CAN487">[16]PROCTOR!#REF!</definedName>
    <definedName name="___________________CAN488">[16]PROCTOR!#REF!</definedName>
    <definedName name="___________________CAN489">[16]PROCTOR!#REF!</definedName>
    <definedName name="___________________CAN490">[16]PROCTOR!#REF!</definedName>
    <definedName name="___________________CAN491">[16]PROCTOR!#REF!</definedName>
    <definedName name="___________________CAN492">[16]PROCTOR!#REF!</definedName>
    <definedName name="___________________CAN493">[16]PROCTOR!#REF!</definedName>
    <definedName name="___________________CAN494">[16]PROCTOR!#REF!</definedName>
    <definedName name="___________________CAN495">[16]PROCTOR!#REF!</definedName>
    <definedName name="___________________CAN496">[16]PROCTOR!#REF!</definedName>
    <definedName name="___________________CAN497">[16]PROCTOR!#REF!</definedName>
    <definedName name="___________________CAN498">[16]PROCTOR!#REF!</definedName>
    <definedName name="___________________CAN499">[16]PROCTOR!#REF!</definedName>
    <definedName name="___________________CAN500">[16]PROCTOR!#REF!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'[12]Rate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'[6]Mix Design'!#REF!</definedName>
    <definedName name="___________________MIX1540">'[6]Mix Design'!$P$11</definedName>
    <definedName name="___________________MIX1580">'[6]Mix Design'!#REF!</definedName>
    <definedName name="___________________MIX2">'[7]Mix Design'!$P$12</definedName>
    <definedName name="___________________MIX20">#REF!</definedName>
    <definedName name="___________________MIX2020">'[6]Mix Design'!$P$12</definedName>
    <definedName name="___________________MIX2040">'[6]Mix Design'!$P$13</definedName>
    <definedName name="___________________MIX25">#REF!</definedName>
    <definedName name="___________________MIX2540">'[6]Mix Design'!$P$15</definedName>
    <definedName name="___________________Mix255">'[8]Mix Design'!$P$13</definedName>
    <definedName name="___________________MIX30">#REF!</definedName>
    <definedName name="___________________MIX35">#REF!</definedName>
    <definedName name="___________________MIX40">#REF!</definedName>
    <definedName name="___________________MIX45">'[6]Mix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'[14]Rate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'[10]ANAL-PIPE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'[17]ANAL-PUMP HOUSE'!$I$55</definedName>
    <definedName name="__________________ash1">[18]ANAL!#REF!</definedName>
    <definedName name="__________________AWM10">#REF!</definedName>
    <definedName name="__________________AWM40">#REF!</definedName>
    <definedName name="__________________AWM6">#REF!</definedName>
    <definedName name="__________________BTV300">'[17]ANAL-PUMP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[19]PROCTOR!#REF!</definedName>
    <definedName name="__________________CAN486">[19]PROCTOR!#REF!</definedName>
    <definedName name="__________________CAN487">[19]PROCTOR!#REF!</definedName>
    <definedName name="__________________CAN488">[19]PROCTOR!#REF!</definedName>
    <definedName name="__________________CAN489">[19]PROCTOR!#REF!</definedName>
    <definedName name="__________________CAN490">[19]PROCTOR!#REF!</definedName>
    <definedName name="__________________CAN491">[19]PROCTOR!#REF!</definedName>
    <definedName name="__________________CAN492">[19]PROCTOR!#REF!</definedName>
    <definedName name="__________________CAN493">[19]PROCTOR!#REF!</definedName>
    <definedName name="__________________CAN494">[19]PROCTOR!#REF!</definedName>
    <definedName name="__________________CAN495">[19]PROCTOR!#REF!</definedName>
    <definedName name="__________________CAN496">[19]PROCTOR!#REF!</definedName>
    <definedName name="__________________CAN497">[19]PROCTOR!#REF!</definedName>
    <definedName name="__________________CAN498">[19]PROCTOR!#REF!</definedName>
    <definedName name="__________________CAN499">[19]PROCTOR!#REF!</definedName>
    <definedName name="__________________CAN500">[19]PROCTOR!#REF!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'[12]Rate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'[17]Pipe trench'!$V$23</definedName>
    <definedName name="__________________HRC2">'[17]Pipe trench'!$V$24</definedName>
    <definedName name="__________________HSE1">'[17]Pipe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'[6]Mix Design'!#REF!</definedName>
    <definedName name="__________________MIX1540">'[6]Mix Design'!$P$11</definedName>
    <definedName name="__________________MIX1580">'[6]Mix Design'!#REF!</definedName>
    <definedName name="__________________MIX2">'[7]Mix Design'!$P$12</definedName>
    <definedName name="__________________MIX20">#REF!</definedName>
    <definedName name="__________________MIX2020">'[6]Mix Design'!$P$12</definedName>
    <definedName name="__________________MIX2040">'[6]Mix Design'!$P$13</definedName>
    <definedName name="__________________MIX25">#REF!</definedName>
    <definedName name="__________________MIX2540">'[6]Mix Design'!$P$15</definedName>
    <definedName name="__________________Mix255">'[8]Mix Design'!$P$13</definedName>
    <definedName name="__________________MIX30">#REF!</definedName>
    <definedName name="__________________MIX35">#REF!</definedName>
    <definedName name="__________________MIX40">#REF!</definedName>
    <definedName name="__________________MIX45">'[6]Mix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'[17]Pipe trench'!$V$17</definedName>
    <definedName name="__________________ORC2">'[17]Pipe trench'!$V$18</definedName>
    <definedName name="__________________OSE1">'[17]Pipe trench'!$V$8</definedName>
    <definedName name="__________________PPC53">'[14]Rate Analysis '!$E$19</definedName>
    <definedName name="__________________sh1">90</definedName>
    <definedName name="__________________sh2">120</definedName>
    <definedName name="__________________sh3">150</definedName>
    <definedName name="__________________sh4">180</definedName>
    <definedName name="__________________SLV10025">'[10]ANAL-PIPE LINE'!#REF!</definedName>
    <definedName name="__________________SLV20025">'[17]ANAL-PUMP HOUSE'!$I$58</definedName>
    <definedName name="__________________SLV80010">'[17]ANAL-PUMP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[15]ANAL!#REF!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[16]PROCTOR!#REF!</definedName>
    <definedName name="_________________CAN486">[16]PROCTOR!#REF!</definedName>
    <definedName name="_________________CAN487">[16]PROCTOR!#REF!</definedName>
    <definedName name="_________________CAN488">[16]PROCTOR!#REF!</definedName>
    <definedName name="_________________CAN489">[16]PROCTOR!#REF!</definedName>
    <definedName name="_________________CAN490">[16]PROCTOR!#REF!</definedName>
    <definedName name="_________________CAN491">[16]PROCTOR!#REF!</definedName>
    <definedName name="_________________CAN492">[16]PROCTOR!#REF!</definedName>
    <definedName name="_________________CAN493">[16]PROCTOR!#REF!</definedName>
    <definedName name="_________________CAN494">[16]PROCTOR!#REF!</definedName>
    <definedName name="_________________CAN495">[16]PROCTOR!#REF!</definedName>
    <definedName name="_________________CAN496">[16]PROCTOR!#REF!</definedName>
    <definedName name="_________________CAN497">[16]PROCTOR!#REF!</definedName>
    <definedName name="_________________CAN498">[16]PROCTOR!#REF!</definedName>
    <definedName name="_________________CAN499">[16]PROCTOR!#REF!</definedName>
    <definedName name="_________________CAN500">[16]PROCTOR!#REF!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'[12]Rate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'[6]Mix Design'!#REF!</definedName>
    <definedName name="_________________MIX1540">'[6]Mix Design'!$P$11</definedName>
    <definedName name="_________________MIX1580">'[6]Mix Design'!#REF!</definedName>
    <definedName name="_________________MIX2">'[7]Mix Design'!$P$12</definedName>
    <definedName name="_________________MIX20">#REF!</definedName>
    <definedName name="_________________MIX2020">'[6]Mix Design'!$P$12</definedName>
    <definedName name="_________________MIX2040">'[6]Mix Design'!$P$13</definedName>
    <definedName name="_________________MIX25">#REF!</definedName>
    <definedName name="_________________MIX2540">'[6]Mix Design'!$P$15</definedName>
    <definedName name="_________________Mix255">'[8]Mix Design'!$P$13</definedName>
    <definedName name="_________________MIX30">#REF!</definedName>
    <definedName name="_________________MIX35">#REF!</definedName>
    <definedName name="_________________MIX40">#REF!</definedName>
    <definedName name="_________________MIX45">'[6]Mix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'[14]Rate Analysis '!$E$19</definedName>
    <definedName name="_________________sh1">90</definedName>
    <definedName name="_________________sh2">120</definedName>
    <definedName name="_________________sh3">150</definedName>
    <definedName name="_________________sh4">180</definedName>
    <definedName name="_________________SLV10025">'[20]ANAL-PIPE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[15]ANAL!#REF!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[16]PROCTOR!#REF!</definedName>
    <definedName name="________________CAN486">[16]PROCTOR!#REF!</definedName>
    <definedName name="________________CAN487">[16]PROCTOR!#REF!</definedName>
    <definedName name="________________CAN488">[16]PROCTOR!#REF!</definedName>
    <definedName name="________________CAN489">[16]PROCTOR!#REF!</definedName>
    <definedName name="________________CAN490">[16]PROCTOR!#REF!</definedName>
    <definedName name="________________CAN491">[16]PROCTOR!#REF!</definedName>
    <definedName name="________________CAN492">[16]PROCTOR!#REF!</definedName>
    <definedName name="________________CAN493">[16]PROCTOR!#REF!</definedName>
    <definedName name="________________CAN494">[16]PROCTOR!#REF!</definedName>
    <definedName name="________________CAN495">[16]PROCTOR!#REF!</definedName>
    <definedName name="________________CAN496">[16]PROCTOR!#REF!</definedName>
    <definedName name="________________CAN497">[16]PROCTOR!#REF!</definedName>
    <definedName name="________________CAN498">[16]PROCTOR!#REF!</definedName>
    <definedName name="________________CAN499">[16]PROCTOR!#REF!</definedName>
    <definedName name="________________CAN500">[16]PROCTOR!#REF!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'[12]Rate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'[6]Mix Design'!#REF!</definedName>
    <definedName name="________________MIX1540">'[6]Mix Design'!$P$11</definedName>
    <definedName name="________________MIX1580">'[6]Mix Design'!#REF!</definedName>
    <definedName name="________________MIX2">'[7]Mix Design'!$P$12</definedName>
    <definedName name="________________MIX20">#REF!</definedName>
    <definedName name="________________MIX2020">'[6]Mix Design'!$P$12</definedName>
    <definedName name="________________MIX2040">'[6]Mix Design'!$P$13</definedName>
    <definedName name="________________MIX25">#REF!</definedName>
    <definedName name="________________MIX2540">'[6]Mix Design'!$P$15</definedName>
    <definedName name="________________Mix255">'[8]Mix Design'!$P$13</definedName>
    <definedName name="________________MIX30">#REF!</definedName>
    <definedName name="________________MIX35">#REF!</definedName>
    <definedName name="________________MIX40">#REF!</definedName>
    <definedName name="________________MIX45">'[6]Mix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'[14]Rate Analysis '!$E$19</definedName>
    <definedName name="________________sh1">90</definedName>
    <definedName name="________________sh2">120</definedName>
    <definedName name="________________sh3">150</definedName>
    <definedName name="________________sh4">180</definedName>
    <definedName name="________________SLV10025">'[10]ANAL-PIPE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[15]ANAL!#REF!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[21]PROCTOR!#REF!</definedName>
    <definedName name="_______________CAN486">[21]PROCTOR!#REF!</definedName>
    <definedName name="_______________CAN487">[21]PROCTOR!#REF!</definedName>
    <definedName name="_______________CAN488">[21]PROCTOR!#REF!</definedName>
    <definedName name="_______________CAN489">[21]PROCTOR!#REF!</definedName>
    <definedName name="_______________CAN490">[21]PROCTOR!#REF!</definedName>
    <definedName name="_______________CAN491">[21]PROCTOR!#REF!</definedName>
    <definedName name="_______________CAN492">[21]PROCTOR!#REF!</definedName>
    <definedName name="_______________CAN493">[21]PROCTOR!#REF!</definedName>
    <definedName name="_______________CAN494">[21]PROCTOR!#REF!</definedName>
    <definedName name="_______________CAN495">[21]PROCTOR!#REF!</definedName>
    <definedName name="_______________CAN496">[21]PROCTOR!#REF!</definedName>
    <definedName name="_______________CAN497">[21]PROCTOR!#REF!</definedName>
    <definedName name="_______________CAN498">[21]PROCTOR!#REF!</definedName>
    <definedName name="_______________CAN499">[21]PROCTOR!#REF!</definedName>
    <definedName name="_______________CAN500">[21]PROCTOR!#REF!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'[12]Rate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'[6]Mix Design'!#REF!</definedName>
    <definedName name="_______________MIX1540">'[6]Mix Design'!$P$11</definedName>
    <definedName name="_______________MIX1580">'[6]Mix Design'!#REF!</definedName>
    <definedName name="_______________MIX2">'[7]Mix Design'!$P$12</definedName>
    <definedName name="_______________MIX20">#REF!</definedName>
    <definedName name="_______________MIX2020">'[6]Mix Design'!$P$12</definedName>
    <definedName name="_______________MIX2040">'[6]Mix Design'!$P$13</definedName>
    <definedName name="_______________MIX25">#REF!</definedName>
    <definedName name="_______________MIX2540">'[6]Mix Design'!$P$15</definedName>
    <definedName name="_______________Mix255">'[8]Mix Design'!$P$13</definedName>
    <definedName name="_______________MIX30">#REF!</definedName>
    <definedName name="_______________MIX35">#REF!</definedName>
    <definedName name="_______________MIX40">#REF!</definedName>
    <definedName name="_______________MIX45">'[6]Mix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'[14]Rate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'[22]ANAL-PUMP HOUSE'!$I$55</definedName>
    <definedName name="______________ash1">[23]ANAL!#REF!</definedName>
    <definedName name="______________AWM10">#REF!</definedName>
    <definedName name="______________AWM40">#REF!</definedName>
    <definedName name="______________AWM6">#REF!</definedName>
    <definedName name="______________b111121">#REF!</definedName>
    <definedName name="______________BTV300">'[22]ANAL-PUMP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[16]PROCTOR!#REF!</definedName>
    <definedName name="______________CAN486">[16]PROCTOR!#REF!</definedName>
    <definedName name="______________CAN487">[16]PROCTOR!#REF!</definedName>
    <definedName name="______________CAN488">[16]PROCTOR!#REF!</definedName>
    <definedName name="______________CAN489">[16]PROCTOR!#REF!</definedName>
    <definedName name="______________CAN490">[16]PROCTOR!#REF!</definedName>
    <definedName name="______________CAN491">[16]PROCTOR!#REF!</definedName>
    <definedName name="______________CAN492">[16]PROCTOR!#REF!</definedName>
    <definedName name="______________CAN493">[16]PROCTOR!#REF!</definedName>
    <definedName name="______________CAN494">[16]PROCTOR!#REF!</definedName>
    <definedName name="______________CAN495">[16]PROCTOR!#REF!</definedName>
    <definedName name="______________CAN496">[16]PROCTOR!#REF!</definedName>
    <definedName name="______________CAN497">[16]PROCTOR!#REF!</definedName>
    <definedName name="______________CAN498">[16]PROCTOR!#REF!</definedName>
    <definedName name="______________CAN499">[16]PROCTOR!#REF!</definedName>
    <definedName name="______________CAN500">[16]PROCTOR!#REF!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'[12]Rate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'[22]Pipe trench'!$V$23</definedName>
    <definedName name="______________HRC2">'[22]Pipe trench'!$V$24</definedName>
    <definedName name="______________HSE1">'[22]Pipe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'[6]Mix Design'!#REF!</definedName>
    <definedName name="______________MIX1540">'[6]Mix Design'!$P$11</definedName>
    <definedName name="______________MIX1580">'[6]Mix Design'!#REF!</definedName>
    <definedName name="______________MIX2">'[7]Mix Design'!$P$12</definedName>
    <definedName name="______________MIX20">#REF!</definedName>
    <definedName name="______________MIX2020">'[6]Mix Design'!$P$12</definedName>
    <definedName name="______________MIX2040">'[6]Mix Design'!$P$13</definedName>
    <definedName name="______________MIX25">#REF!</definedName>
    <definedName name="______________MIX2540">'[6]Mix Design'!$P$15</definedName>
    <definedName name="______________Mix255">'[8]Mix Design'!$P$13</definedName>
    <definedName name="______________MIX30">#REF!</definedName>
    <definedName name="______________MIX35">#REF!</definedName>
    <definedName name="______________MIX40">#REF!</definedName>
    <definedName name="______________MIX45">'[6]Mix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'[22]Pipe trench'!$V$17</definedName>
    <definedName name="______________ORC2">'[22]Pipe trench'!$V$18</definedName>
    <definedName name="______________OSE1">'[22]Pipe trench'!$V$8</definedName>
    <definedName name="______________PB1">#REF!</definedName>
    <definedName name="______________PPC53">'[14]Rate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'[10]ANAL-PIPE LINE'!#REF!</definedName>
    <definedName name="______________SLV20025">'[22]ANAL-PUMP HOUSE'!$I$58</definedName>
    <definedName name="______________SLV80010">'[22]ANAL-PUMP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[15]ANAL!#REF!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[16]PROCTOR!#REF!</definedName>
    <definedName name="_____________CAN486">[16]PROCTOR!#REF!</definedName>
    <definedName name="_____________CAN487">[16]PROCTOR!#REF!</definedName>
    <definedName name="_____________CAN488">[16]PROCTOR!#REF!</definedName>
    <definedName name="_____________CAN489">[16]PROCTOR!#REF!</definedName>
    <definedName name="_____________CAN490">[16]PROCTOR!#REF!</definedName>
    <definedName name="_____________CAN491">[16]PROCTOR!#REF!</definedName>
    <definedName name="_____________CAN492">[16]PROCTOR!#REF!</definedName>
    <definedName name="_____________CAN493">[16]PROCTOR!#REF!</definedName>
    <definedName name="_____________CAN494">[16]PROCTOR!#REF!</definedName>
    <definedName name="_____________CAN495">[16]PROCTOR!#REF!</definedName>
    <definedName name="_____________CAN496">[16]PROCTOR!#REF!</definedName>
    <definedName name="_____________CAN497">[16]PROCTOR!#REF!</definedName>
    <definedName name="_____________CAN498">[16]PROCTOR!#REF!</definedName>
    <definedName name="_____________CAN499">[16]PROCTOR!#REF!</definedName>
    <definedName name="_____________CAN500">[16]PROCTOR!#REF!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'[6]Mix Design'!#REF!</definedName>
    <definedName name="_____________MIX1540">'[6]Mix Design'!$P$11</definedName>
    <definedName name="_____________MIX1580">'[6]Mix Design'!#REF!</definedName>
    <definedName name="_____________MIX2">'[7]Mix Design'!$P$12</definedName>
    <definedName name="_____________MIX20">#REF!</definedName>
    <definedName name="_____________MIX2020">'[6]Mix Design'!$P$12</definedName>
    <definedName name="_____________MIX2040">'[6]Mix Design'!$P$13</definedName>
    <definedName name="_____________MIX25">#REF!</definedName>
    <definedName name="_____________MIX2540">'[6]Mix Design'!$P$15</definedName>
    <definedName name="_____________Mix255">'[8]Mix Design'!$P$13</definedName>
    <definedName name="_____________MIX30">#REF!</definedName>
    <definedName name="_____________MIX35">#REF!</definedName>
    <definedName name="_____________MIX40">#REF!</definedName>
    <definedName name="_____________MIX45">'[6]Mix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'[24]Rate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[15]ANAL!#REF!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[21]PROCTOR!#REF!</definedName>
    <definedName name="____________CAN486">[21]PROCTOR!#REF!</definedName>
    <definedName name="____________CAN487">[21]PROCTOR!#REF!</definedName>
    <definedName name="____________CAN488">[21]PROCTOR!#REF!</definedName>
    <definedName name="____________CAN489">[21]PROCTOR!#REF!</definedName>
    <definedName name="____________CAN490">[21]PROCTOR!#REF!</definedName>
    <definedName name="____________CAN491">[21]PROCTOR!#REF!</definedName>
    <definedName name="____________CAN492">[21]PROCTOR!#REF!</definedName>
    <definedName name="____________CAN493">[21]PROCTOR!#REF!</definedName>
    <definedName name="____________CAN494">[21]PROCTOR!#REF!</definedName>
    <definedName name="____________CAN495">[21]PROCTOR!#REF!</definedName>
    <definedName name="____________CAN496">[21]PROCTOR!#REF!</definedName>
    <definedName name="____________CAN497">[21]PROCTOR!#REF!</definedName>
    <definedName name="____________CAN498">[21]PROCTOR!#REF!</definedName>
    <definedName name="____________CAN499">[21]PROCTOR!#REF!</definedName>
    <definedName name="____________CAN500">[21]PROCTOR!#REF!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'[25]21-Rate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'[6]Mix Design'!#REF!</definedName>
    <definedName name="____________MIX1540">'[6]Mix Design'!$P$11</definedName>
    <definedName name="____________MIX1580">'[6]Mix Design'!#REF!</definedName>
    <definedName name="____________MIX2">'[7]Mix Design'!$P$12</definedName>
    <definedName name="____________MIX20">#REF!</definedName>
    <definedName name="____________MIX2020">'[6]Mix Design'!$P$12</definedName>
    <definedName name="____________MIX2040">'[6]Mix Design'!$P$13</definedName>
    <definedName name="____________MIX25">#REF!</definedName>
    <definedName name="____________MIX2540">'[6]Mix Design'!$P$15</definedName>
    <definedName name="____________Mix255">'[8]Mix Design'!$P$13</definedName>
    <definedName name="____________MIX30">#REF!</definedName>
    <definedName name="____________MIX35">#REF!</definedName>
    <definedName name="____________MIX40">#REF!</definedName>
    <definedName name="____________MIX45">'[6]Mix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'[25]21-Rate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'[22]ANAL-PUMP HOUSE'!$I$55</definedName>
    <definedName name="___________ash1">[23]ANAL!#REF!</definedName>
    <definedName name="___________AWM10">#REF!</definedName>
    <definedName name="___________AWM40">#REF!</definedName>
    <definedName name="___________AWM6">#REF!</definedName>
    <definedName name="___________b111121">#REF!</definedName>
    <definedName name="___________BTV300">'[22]ANAL-PUMP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[21]PROCTOR!#REF!</definedName>
    <definedName name="___________CAN486">[21]PROCTOR!#REF!</definedName>
    <definedName name="___________CAN487">[21]PROCTOR!#REF!</definedName>
    <definedName name="___________CAN488">[21]PROCTOR!#REF!</definedName>
    <definedName name="___________CAN489">[21]PROCTOR!#REF!</definedName>
    <definedName name="___________CAN490">[21]PROCTOR!#REF!</definedName>
    <definedName name="___________CAN491">[21]PROCTOR!#REF!</definedName>
    <definedName name="___________CAN492">[21]PROCTOR!#REF!</definedName>
    <definedName name="___________CAN493">[21]PROCTOR!#REF!</definedName>
    <definedName name="___________CAN494">[21]PROCTOR!#REF!</definedName>
    <definedName name="___________CAN495">[21]PROCTOR!#REF!</definedName>
    <definedName name="___________CAN496">[21]PROCTOR!#REF!</definedName>
    <definedName name="___________CAN497">[21]PROCTOR!#REF!</definedName>
    <definedName name="___________CAN498">[21]PROCTOR!#REF!</definedName>
    <definedName name="___________CAN499">[21]PROCTOR!#REF!</definedName>
    <definedName name="___________CAN500">[21]PROCTOR!#REF!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'[25]21-Rate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'[22]Pipe trench'!$V$23</definedName>
    <definedName name="___________HRC2">'[22]Pipe trench'!$V$24</definedName>
    <definedName name="___________HSE1">'[22]Pipe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'[6]Mix Design'!#REF!</definedName>
    <definedName name="___________MIX1540">'[6]Mix Design'!$P$11</definedName>
    <definedName name="___________MIX1580">'[6]Mix Design'!#REF!</definedName>
    <definedName name="___________MIX2">'[7]Mix Design'!$P$12</definedName>
    <definedName name="___________MIX20">#REF!</definedName>
    <definedName name="___________MIX2020">'[6]Mix Design'!$P$12</definedName>
    <definedName name="___________MIX2040">'[6]Mix Design'!$P$13</definedName>
    <definedName name="___________MIX25">#REF!</definedName>
    <definedName name="___________MIX2540">'[6]Mix Design'!$P$15</definedName>
    <definedName name="___________Mix255">'[8]Mix Design'!$P$13</definedName>
    <definedName name="___________MIX30">#REF!</definedName>
    <definedName name="___________MIX35">#REF!</definedName>
    <definedName name="___________MIX40">#REF!</definedName>
    <definedName name="___________MIX45">'[6]Mix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'[22]Pipe trench'!$V$17</definedName>
    <definedName name="___________ORC2">'[22]Pipe trench'!$V$18</definedName>
    <definedName name="___________OSE1">'[22]Pipe trench'!$V$8</definedName>
    <definedName name="___________PB1">#REF!</definedName>
    <definedName name="___________PPC53">'[25]21-Rate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'[22]ANAL-PUMP HOUSE'!$I$58</definedName>
    <definedName name="___________SLV80010">'[22]ANAL-PUMP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'[22]ANAL-PUMP HOUSE'!$I$55</definedName>
    <definedName name="__________ash1">[23]ANAL!#REF!</definedName>
    <definedName name="__________AWM10">#REF!</definedName>
    <definedName name="__________AWM40">#REF!</definedName>
    <definedName name="__________AWM6">#REF!</definedName>
    <definedName name="__________b111121">#REF!</definedName>
    <definedName name="__________BTV300">'[22]ANAL-PUMP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[21]PROCTOR!#REF!</definedName>
    <definedName name="__________CAN486">[21]PROCTOR!#REF!</definedName>
    <definedName name="__________CAN487">[21]PROCTOR!#REF!</definedName>
    <definedName name="__________CAN488">[21]PROCTOR!#REF!</definedName>
    <definedName name="__________CAN489">[21]PROCTOR!#REF!</definedName>
    <definedName name="__________CAN490">[21]PROCTOR!#REF!</definedName>
    <definedName name="__________CAN491">[21]PROCTOR!#REF!</definedName>
    <definedName name="__________CAN492">[21]PROCTOR!#REF!</definedName>
    <definedName name="__________CAN493">[21]PROCTOR!#REF!</definedName>
    <definedName name="__________CAN494">[21]PROCTOR!#REF!</definedName>
    <definedName name="__________CAN495">[21]PROCTOR!#REF!</definedName>
    <definedName name="__________CAN496">[21]PROCTOR!#REF!</definedName>
    <definedName name="__________CAN497">[21]PROCTOR!#REF!</definedName>
    <definedName name="__________CAN498">[21]PROCTOR!#REF!</definedName>
    <definedName name="__________CAN499">[21]PROCTOR!#REF!</definedName>
    <definedName name="__________CAN500">[21]PROCTOR!#REF!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'[25]21-Rate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'[22]Pipe trench'!$V$23</definedName>
    <definedName name="__________HRC2">'[22]Pipe trench'!$V$24</definedName>
    <definedName name="__________HSE1">'[22]Pipe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'[6]Mix Design'!#REF!</definedName>
    <definedName name="__________MIX1540">'[6]Mix Design'!$P$11</definedName>
    <definedName name="__________MIX1580">'[6]Mix Design'!#REF!</definedName>
    <definedName name="__________MIX2">'[7]Mix Design'!$P$12</definedName>
    <definedName name="__________MIX20">#REF!</definedName>
    <definedName name="__________MIX2020">'[6]Mix Design'!$P$12</definedName>
    <definedName name="__________MIX2040">'[6]Mix Design'!$P$13</definedName>
    <definedName name="__________MIX25">#REF!</definedName>
    <definedName name="__________MIX2540">'[6]Mix Design'!$P$15</definedName>
    <definedName name="__________Mix255">'[8]Mix Design'!$P$13</definedName>
    <definedName name="__________MIX30">#REF!</definedName>
    <definedName name="__________MIX35">#REF!</definedName>
    <definedName name="__________MIX40">#REF!</definedName>
    <definedName name="__________MIX45">'[6]Mix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'[22]Pipe trench'!$V$17</definedName>
    <definedName name="__________ORC2">'[22]Pipe trench'!$V$18</definedName>
    <definedName name="__________OSE1">'[22]Pipe trench'!$V$8</definedName>
    <definedName name="__________PB1">#REF!</definedName>
    <definedName name="__________PPC53">'[25]21-Rate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'[22]ANAL-PUMP HOUSE'!$I$58</definedName>
    <definedName name="__________SLV80010">'[22]ANAL-PUMP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'[25]21-Rate Analysis-1'!$E$22</definedName>
    <definedName name="_________AGG40">#REF!</definedName>
    <definedName name="_________AGG6">#REF!</definedName>
    <definedName name="_________ARV8040">'[22]ANAL-PUMP HOUSE'!$I$55</definedName>
    <definedName name="_________ash1">[23]ANAL!#REF!</definedName>
    <definedName name="_________AWM10">#REF!</definedName>
    <definedName name="_________AWM40">#REF!</definedName>
    <definedName name="_________AWM6">#REF!</definedName>
    <definedName name="_________b111121">#REF!</definedName>
    <definedName name="_________BTV300">'[22]ANAL-PUMP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[21]PROCTOR!#REF!</definedName>
    <definedName name="_________CAN486">[21]PROCTOR!#REF!</definedName>
    <definedName name="_________CAN487">[21]PROCTOR!#REF!</definedName>
    <definedName name="_________CAN488">[21]PROCTOR!#REF!</definedName>
    <definedName name="_________CAN489">[21]PROCTOR!#REF!</definedName>
    <definedName name="_________CAN490">[21]PROCTOR!#REF!</definedName>
    <definedName name="_________CAN491">[21]PROCTOR!#REF!</definedName>
    <definedName name="_________CAN492">[21]PROCTOR!#REF!</definedName>
    <definedName name="_________CAN493">[21]PROCTOR!#REF!</definedName>
    <definedName name="_________CAN494">[21]PROCTOR!#REF!</definedName>
    <definedName name="_________CAN495">[21]PROCTOR!#REF!</definedName>
    <definedName name="_________CAN496">[21]PROCTOR!#REF!</definedName>
    <definedName name="_________CAN497">[21]PROCTOR!#REF!</definedName>
    <definedName name="_________CAN498">[21]PROCTOR!#REF!</definedName>
    <definedName name="_________CAN499">[21]PROCTOR!#REF!</definedName>
    <definedName name="_________CAN500">[21]PROCTOR!#REF!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'[22]Pipe trench'!$V$23</definedName>
    <definedName name="_________HRC2">'[22]Pipe trench'!$V$24</definedName>
    <definedName name="_________HSE1">'[22]Pipe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'[6]Mix Design'!#REF!</definedName>
    <definedName name="_________MIX1540">'[6]Mix Design'!$P$11</definedName>
    <definedName name="_________MIX1580">'[6]Mix Design'!#REF!</definedName>
    <definedName name="_________MIX2">'[7]Mix Design'!$P$12</definedName>
    <definedName name="_________MIX20">#REF!</definedName>
    <definedName name="_________MIX2020">'[6]Mix Design'!$P$12</definedName>
    <definedName name="_________MIX2040">'[6]Mix Design'!$P$13</definedName>
    <definedName name="_________MIX25">#REF!</definedName>
    <definedName name="_________MIX2540">'[6]Mix Design'!$P$15</definedName>
    <definedName name="_________Mix255">'[8]Mix Design'!$P$13</definedName>
    <definedName name="_________MIX30">#REF!</definedName>
    <definedName name="_________MIX35">#REF!</definedName>
    <definedName name="_________MIX40">#REF!</definedName>
    <definedName name="_________MIX45">'[6]Mix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'[22]Pipe trench'!$V$17</definedName>
    <definedName name="_________ORC2">'[22]Pipe trench'!$V$18</definedName>
    <definedName name="_________OSE1">'[22]Pipe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'[26]ANAL-PIPE LINE'!#REF!</definedName>
    <definedName name="_________SLV20025">'[22]ANAL-PUMP HOUSE'!$I$58</definedName>
    <definedName name="_________SLV80010">'[22]ANAL-PUMP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'[25]21-Rate Analysis-1'!$E$22</definedName>
    <definedName name="________AGG40">#REF!</definedName>
    <definedName name="________AGG6">#REF!</definedName>
    <definedName name="________ARV8040">'[22]ANAL-PUMP HOUSE'!$I$55</definedName>
    <definedName name="________ash1">[23]ANAL!#REF!</definedName>
    <definedName name="________AWM10">#REF!</definedName>
    <definedName name="________AWM40">#REF!</definedName>
    <definedName name="________AWM6">#REF!</definedName>
    <definedName name="________b111121">#REF!</definedName>
    <definedName name="________BTV300">'[22]ANAL-PUMP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[16]PROCTOR!#REF!</definedName>
    <definedName name="________CAN486">[16]PROCTOR!#REF!</definedName>
    <definedName name="________CAN487">[16]PROCTOR!#REF!</definedName>
    <definedName name="________CAN488">[16]PROCTOR!#REF!</definedName>
    <definedName name="________CAN489">[16]PROCTOR!#REF!</definedName>
    <definedName name="________CAN490">[16]PROCTOR!#REF!</definedName>
    <definedName name="________CAN491">[16]PROCTOR!#REF!</definedName>
    <definedName name="________CAN492">[16]PROCTOR!#REF!</definedName>
    <definedName name="________CAN493">[16]PROCTOR!#REF!</definedName>
    <definedName name="________CAN494">[16]PROCTOR!#REF!</definedName>
    <definedName name="________CAN495">[16]PROCTOR!#REF!</definedName>
    <definedName name="________CAN496">[16]PROCTOR!#REF!</definedName>
    <definedName name="________CAN497">[16]PROCTOR!#REF!</definedName>
    <definedName name="________CAN498">[16]PROCTOR!#REF!</definedName>
    <definedName name="________CAN499">[16]PROCTOR!#REF!</definedName>
    <definedName name="________CAN500">[16]PROCTOR!#REF!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'[22]Pipe trench'!$V$23</definedName>
    <definedName name="________HRC2">'[22]Pipe trench'!$V$24</definedName>
    <definedName name="________HSE1">'[22]Pipe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'[6]Mix Design'!#REF!</definedName>
    <definedName name="________MIX1540">'[6]Mix Design'!$P$11</definedName>
    <definedName name="________MIX1580">'[6]Mix Design'!#REF!</definedName>
    <definedName name="________MIX2">'[7]Mix Design'!$P$12</definedName>
    <definedName name="________MIX20">#REF!</definedName>
    <definedName name="________MIX2020">'[6]Mix Design'!$P$12</definedName>
    <definedName name="________MIX2040">'[6]Mix Design'!$P$13</definedName>
    <definedName name="________MIX25">#REF!</definedName>
    <definedName name="________MIX2540">'[6]Mix Design'!$P$15</definedName>
    <definedName name="________Mix255">'[8]Mix Design'!$P$13</definedName>
    <definedName name="________MIX30">#REF!</definedName>
    <definedName name="________MIX35">#REF!</definedName>
    <definedName name="________MIX40">#REF!</definedName>
    <definedName name="________MIX45">'[6]Mix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'[22]Pipe trench'!$V$17</definedName>
    <definedName name="________ORC2">'[22]Pipe trench'!$V$18</definedName>
    <definedName name="________OSE1">'[22]Pipe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'[27]ANAL-PIPE LINE'!#REF!</definedName>
    <definedName name="________SLV20025">'[22]ANAL-PUMP HOUSE'!$I$58</definedName>
    <definedName name="________SLV80010">'[22]ANAL-PUMP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'[25]21-Rate Analysis-1'!$E$22</definedName>
    <definedName name="_______AGG40">#REF!</definedName>
    <definedName name="_______AGG6">#REF!</definedName>
    <definedName name="_______ash1">[15]ANAL!#REF!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[16]PROCTOR!#REF!</definedName>
    <definedName name="_______CAN486">[16]PROCTOR!#REF!</definedName>
    <definedName name="_______CAN487">[16]PROCTOR!#REF!</definedName>
    <definedName name="_______CAN488">[16]PROCTOR!#REF!</definedName>
    <definedName name="_______CAN489">[16]PROCTOR!#REF!</definedName>
    <definedName name="_______CAN490">[16]PROCTOR!#REF!</definedName>
    <definedName name="_______CAN491">[16]PROCTOR!#REF!</definedName>
    <definedName name="_______CAN492">[16]PROCTOR!#REF!</definedName>
    <definedName name="_______CAN493">[16]PROCTOR!#REF!</definedName>
    <definedName name="_______CAN494">[16]PROCTOR!#REF!</definedName>
    <definedName name="_______CAN495">[16]PROCTOR!#REF!</definedName>
    <definedName name="_______CAN496">[16]PROCTOR!#REF!</definedName>
    <definedName name="_______CAN497">[16]PROCTOR!#REF!</definedName>
    <definedName name="_______CAN498">[16]PROCTOR!#REF!</definedName>
    <definedName name="_______CAN499">[16]PROCTOR!#REF!</definedName>
    <definedName name="_______CAN500">[16]PROCTOR!#REF!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'[28]21-Rate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'[6]Mix Design'!#REF!</definedName>
    <definedName name="_______MIX1540">'[6]Mix Design'!$P$11</definedName>
    <definedName name="_______MIX1580">'[6]Mix Design'!#REF!</definedName>
    <definedName name="_______MIX2">'[7]Mix Design'!$P$12</definedName>
    <definedName name="_______MIX20">#REF!</definedName>
    <definedName name="_______MIX2020">'[6]Mix Design'!$P$12</definedName>
    <definedName name="_______MIX2040">'[6]Mix Design'!$P$13</definedName>
    <definedName name="_______MIX25">#REF!</definedName>
    <definedName name="_______MIX2540">'[6]Mix Design'!$P$15</definedName>
    <definedName name="_______Mix255">'[8]Mix Design'!$P$13</definedName>
    <definedName name="_______MIX30">#REF!</definedName>
    <definedName name="_______MIX35">#REF!</definedName>
    <definedName name="_______MIX40">#REF!</definedName>
    <definedName name="_______MIX45">'[6]Mix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'[28]21-Rate Analysis '!$E$19</definedName>
    <definedName name="_______sh1">90</definedName>
    <definedName name="_______sh2">120</definedName>
    <definedName name="_______sh3">150</definedName>
    <definedName name="_______sh4">180</definedName>
    <definedName name="_______SH5">#REF!</definedName>
    <definedName name="_______SLV10025">'[27]ANAL-PIPE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'[25]21-Rate Analysis-1'!$E$22</definedName>
    <definedName name="______AGG40">#REF!</definedName>
    <definedName name="______AGG6">#REF!</definedName>
    <definedName name="______ash1">[15]ANAL!#REF!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[16]PROCTOR!#REF!</definedName>
    <definedName name="______CAN486">[16]PROCTOR!#REF!</definedName>
    <definedName name="______CAN487">[16]PROCTOR!#REF!</definedName>
    <definedName name="______CAN488">[16]PROCTOR!#REF!</definedName>
    <definedName name="______CAN489">[16]PROCTOR!#REF!</definedName>
    <definedName name="______CAN490">[16]PROCTOR!#REF!</definedName>
    <definedName name="______CAN491">[16]PROCTOR!#REF!</definedName>
    <definedName name="______CAN492">[16]PROCTOR!#REF!</definedName>
    <definedName name="______CAN493">[16]PROCTOR!#REF!</definedName>
    <definedName name="______CAN494">[16]PROCTOR!#REF!</definedName>
    <definedName name="______CAN495">[16]PROCTOR!#REF!</definedName>
    <definedName name="______CAN496">[16]PROCTOR!#REF!</definedName>
    <definedName name="______CAN497">[16]PROCTOR!#REF!</definedName>
    <definedName name="______CAN498">[16]PROCTOR!#REF!</definedName>
    <definedName name="______CAN499">[16]PROCTOR!#REF!</definedName>
    <definedName name="______CAN500">[16]PROCTOR!#REF!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'[25]21-Rate Analysis-1'!$E$53</definedName>
    <definedName name="______EXC20">'[29]21-Rate Analysis '!$E$50</definedName>
    <definedName name="______EXC7">'[25]21-Rate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'[6]Mix Design'!#REF!</definedName>
    <definedName name="______MIX1540">'[6]Mix Design'!$P$11</definedName>
    <definedName name="______MIX1580">'[6]Mix Design'!#REF!</definedName>
    <definedName name="______MIX2">'[7]Mix Design'!$P$12</definedName>
    <definedName name="______MIX20">#REF!</definedName>
    <definedName name="______MIX2020">'[6]Mix Design'!$P$12</definedName>
    <definedName name="______MIX2040">'[6]Mix Design'!$P$13</definedName>
    <definedName name="______MIX25">#REF!</definedName>
    <definedName name="______MIX2540">'[6]Mix Design'!$P$15</definedName>
    <definedName name="______Mix255">'[8]Mix Design'!$P$13</definedName>
    <definedName name="______MIX30">#REF!</definedName>
    <definedName name="______MIX35">#REF!</definedName>
    <definedName name="______MIX40">#REF!</definedName>
    <definedName name="______MIX45">'[6]Mix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'[29]21-Rate Analysis '!$E$19</definedName>
    <definedName name="______sh1">90</definedName>
    <definedName name="______sh2">120</definedName>
    <definedName name="______sh3">150</definedName>
    <definedName name="______sh4">180</definedName>
    <definedName name="______SH5">#REF!</definedName>
    <definedName name="______SLV10025">'[30]ANAL-PIPE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[15]ANAL!#REF!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[16]PROCTOR!#REF!</definedName>
    <definedName name="_____CAN486">[16]PROCTOR!#REF!</definedName>
    <definedName name="_____CAN487">[16]PROCTOR!#REF!</definedName>
    <definedName name="_____CAN488">[16]PROCTOR!#REF!</definedName>
    <definedName name="_____CAN489">[16]PROCTOR!#REF!</definedName>
    <definedName name="_____CAN490">[16]PROCTOR!#REF!</definedName>
    <definedName name="_____CAN491">[16]PROCTOR!#REF!</definedName>
    <definedName name="_____CAN492">[16]PROCTOR!#REF!</definedName>
    <definedName name="_____CAN493">[16]PROCTOR!#REF!</definedName>
    <definedName name="_____CAN494">[16]PROCTOR!#REF!</definedName>
    <definedName name="_____CAN495">[16]PROCTOR!#REF!</definedName>
    <definedName name="_____CAN496">[16]PROCTOR!#REF!</definedName>
    <definedName name="_____CAN497">[16]PROCTOR!#REF!</definedName>
    <definedName name="_____CAN498">[16]PROCTOR!#REF!</definedName>
    <definedName name="_____CAN499">[16]PROCTOR!#REF!</definedName>
    <definedName name="_____CAN500">[16]PROCTOR!#REF!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'[25]21-Rate Analysis-1'!$E$53</definedName>
    <definedName name="_____EXC20">'[29]21-Rate Analysis '!$E$50</definedName>
    <definedName name="_____EXC7">'[25]21-Rate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'[6]Mix Design'!#REF!</definedName>
    <definedName name="_____MIX1540">'[6]Mix Design'!$P$11</definedName>
    <definedName name="_____MIX1580">'[6]Mix Design'!#REF!</definedName>
    <definedName name="_____MIX2">'[7]Mix Design'!$P$12</definedName>
    <definedName name="_____MIX20">#REF!</definedName>
    <definedName name="_____MIX2020">'[6]Mix Design'!$P$12</definedName>
    <definedName name="_____MIX2040">'[6]Mix Design'!$P$13</definedName>
    <definedName name="_____MIX25">#REF!</definedName>
    <definedName name="_____MIX2540">'[6]Mix Design'!$P$15</definedName>
    <definedName name="_____Mix255">'[8]Mix Design'!$P$13</definedName>
    <definedName name="_____MIX30">#REF!</definedName>
    <definedName name="_____MIX35">#REF!</definedName>
    <definedName name="_____MIX40">#REF!</definedName>
    <definedName name="_____MIX45">'[6]Mix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'[29]21-Rate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[15]ANAL!#REF!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[16]PROCTOR!#REF!</definedName>
    <definedName name="____CAN486">[16]PROCTOR!#REF!</definedName>
    <definedName name="____CAN487">[16]PROCTOR!#REF!</definedName>
    <definedName name="____CAN488">[16]PROCTOR!#REF!</definedName>
    <definedName name="____CAN489">[16]PROCTOR!#REF!</definedName>
    <definedName name="____CAN490">[16]PROCTOR!#REF!</definedName>
    <definedName name="____CAN491">[16]PROCTOR!#REF!</definedName>
    <definedName name="____CAN492">[16]PROCTOR!#REF!</definedName>
    <definedName name="____CAN493">[16]PROCTOR!#REF!</definedName>
    <definedName name="____CAN494">[16]PROCTOR!#REF!</definedName>
    <definedName name="____CAN495">[16]PROCTOR!#REF!</definedName>
    <definedName name="____CAN496">[16]PROCTOR!#REF!</definedName>
    <definedName name="____CAN497">[16]PROCTOR!#REF!</definedName>
    <definedName name="____CAN498">[16]PROCTOR!#REF!</definedName>
    <definedName name="____CAN499">[16]PROCTOR!#REF!</definedName>
    <definedName name="____CAN500">[16]PROCTOR!#REF!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'[25]21-Rate Analysis-1'!$E$53</definedName>
    <definedName name="____EXC20">'[31]21-Rate Analysis-1'!$E$50</definedName>
    <definedName name="____EXC7">'[25]21-Rate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'[6]Mix Design'!#REF!</definedName>
    <definedName name="____MIX1540">'[6]Mix Design'!$P$11</definedName>
    <definedName name="____MIX1580">'[6]Mix Design'!#REF!</definedName>
    <definedName name="____MIX2">'[7]Mix Design'!$P$12</definedName>
    <definedName name="____MIX20">#REF!</definedName>
    <definedName name="____MIX2020">'[6]Mix Design'!$P$12</definedName>
    <definedName name="____MIX2040">'[6]Mix Design'!$P$13</definedName>
    <definedName name="____MIX25">#REF!</definedName>
    <definedName name="____MIX2540">'[6]Mix Design'!$P$15</definedName>
    <definedName name="____Mix255">'[8]Mix Design'!$P$13</definedName>
    <definedName name="____MIX30">#REF!</definedName>
    <definedName name="____MIX35">#REF!</definedName>
    <definedName name="____MIX40">#REF!</definedName>
    <definedName name="____MIX45">'[6]Mix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'[31]21-Rate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[15]ANAL!#REF!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[16]PROCTOR!#REF!</definedName>
    <definedName name="___CAN486">[16]PROCTOR!#REF!</definedName>
    <definedName name="___CAN487">[16]PROCTOR!#REF!</definedName>
    <definedName name="___CAN488">[16]PROCTOR!#REF!</definedName>
    <definedName name="___CAN489">[16]PROCTOR!#REF!</definedName>
    <definedName name="___CAN490">[16]PROCTOR!#REF!</definedName>
    <definedName name="___CAN491">[16]PROCTOR!#REF!</definedName>
    <definedName name="___CAN492">[16]PROCTOR!#REF!</definedName>
    <definedName name="___CAN493">[16]PROCTOR!#REF!</definedName>
    <definedName name="___CAN494">[16]PROCTOR!#REF!</definedName>
    <definedName name="___CAN495">[16]PROCTOR!#REF!</definedName>
    <definedName name="___CAN496">[16]PROCTOR!#REF!</definedName>
    <definedName name="___CAN497">[16]PROCTOR!#REF!</definedName>
    <definedName name="___CAN498">[16]PROCTOR!#REF!</definedName>
    <definedName name="___CAN499">[16]PROCTOR!#REF!</definedName>
    <definedName name="___CAN500">[16]PROCTOR!#REF!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'[25]21-Rate Analysis-1'!$E$53</definedName>
    <definedName name="___EXC20">'[25]21-Rate Analysis-1'!$E$51</definedName>
    <definedName name="___EXC7">'[25]21-Rate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'[6]Mix Design'!#REF!</definedName>
    <definedName name="___MIX1540">'[6]Mix Design'!$P$11</definedName>
    <definedName name="___MIX1580">'[6]Mix Design'!#REF!</definedName>
    <definedName name="___MIX2">'[7]Mix Design'!$P$12</definedName>
    <definedName name="___MIX20">#REF!</definedName>
    <definedName name="___MIX2020">'[6]Mix Design'!$P$12</definedName>
    <definedName name="___MIX2040">'[6]Mix Design'!$P$13</definedName>
    <definedName name="___MIX25">#REF!</definedName>
    <definedName name="___MIX2540">'[6]Mix Design'!$P$15</definedName>
    <definedName name="___Mix255">'[8]Mix Design'!$P$13</definedName>
    <definedName name="___MIX30">#REF!</definedName>
    <definedName name="___MIX35">#REF!</definedName>
    <definedName name="___MIX40">#REF!</definedName>
    <definedName name="___MIX45">'[6]Mix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'[25]21-Rate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[32]TTL!$G$31:$AU$31</definedName>
    <definedName name="__123Graph_B" hidden="1">'[33]P-Ins &amp; Bonds'!#REF!</definedName>
    <definedName name="__123Graph_C" hidden="1">[32]TTL!$G$37:$AU$37</definedName>
    <definedName name="__123Graph_D" hidden="1">'[33]P-Ins &amp; Bonds'!#REF!</definedName>
    <definedName name="__123Graph_E" hidden="1">'[33]P-Ins &amp; Bonds'!#REF!</definedName>
    <definedName name="__123Graph_F" hidden="1">'[33]P-Ins &amp; Bonds'!#REF!</definedName>
    <definedName name="__123Graph_X" hidden="1">[32]TTL!$G$6:$AU$6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[15]ANAL!#REF!</definedName>
    <definedName name="__AWM10">#REF!</definedName>
    <definedName name="__AWM40">#REF!</definedName>
    <definedName name="__AWM6">#REF!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[16]PROCTOR!#REF!</definedName>
    <definedName name="__CAN486">[16]PROCTOR!#REF!</definedName>
    <definedName name="__CAN487">[16]PROCTOR!#REF!</definedName>
    <definedName name="__CAN488">[16]PROCTOR!#REF!</definedName>
    <definedName name="__CAN489">[16]PROCTOR!#REF!</definedName>
    <definedName name="__CAN490">[16]PROCTOR!#REF!</definedName>
    <definedName name="__CAN491">[16]PROCTOR!#REF!</definedName>
    <definedName name="__CAN492">[16]PROCTOR!#REF!</definedName>
    <definedName name="__CAN493">[16]PROCTOR!#REF!</definedName>
    <definedName name="__CAN494">[16]PROCTOR!#REF!</definedName>
    <definedName name="__CAN495">[16]PROCTOR!#REF!</definedName>
    <definedName name="__CAN496">[16]PROCTOR!#REF!</definedName>
    <definedName name="__CAN497">[16]PROCTOR!#REF!</definedName>
    <definedName name="__CAN498">[16]PROCTOR!#REF!</definedName>
    <definedName name="__CAN499">[16]PROCTOR!#REF!</definedName>
    <definedName name="__CAN500">[16]PROCTOR!#REF!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'[34]Rate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'[6]Mix Design'!#REF!</definedName>
    <definedName name="__MIX1540">'[6]Mix Design'!$P$11</definedName>
    <definedName name="__MIX1580">'[6]Mix Design'!#REF!</definedName>
    <definedName name="__MIX2">'[7]Mix Design'!$P$12</definedName>
    <definedName name="__MIX20">#REF!</definedName>
    <definedName name="__MIX2020">'[6]Mix Design'!$P$12</definedName>
    <definedName name="__MIX2040">'[6]Mix Design'!$P$13</definedName>
    <definedName name="__MIX25">#REF!</definedName>
    <definedName name="__MIX2540">'[6]Mix Design'!$P$15</definedName>
    <definedName name="__Mix255">'[8]Mix Design'!$P$13</definedName>
    <definedName name="__MIX30">#REF!</definedName>
    <definedName name="__MIX35">#REF!</definedName>
    <definedName name="__MIX40">#REF!</definedName>
    <definedName name="__MIX45">'[6]Mix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'[35]Rate Analysis '!$E$19</definedName>
    <definedName name="__RNG150">'[36]Valve Cl'!$A$8:$W$32</definedName>
    <definedName name="__RNG1500">'[36]Valve Cl'!$A$152:$W$176</definedName>
    <definedName name="__RNG2500">'[36]Valve Cl'!$A$181:$W$205</definedName>
    <definedName name="__RNG300">'[36]Valve Cl'!$A$37:$W$61</definedName>
    <definedName name="__RNG400">'[36]Valve Cl'!$A$66:$W$90</definedName>
    <definedName name="__RNG4500">'[36]Valve Cl'!$A$209:$W$233</definedName>
    <definedName name="__RNG600">'[36]Valve Cl'!$A$95:$W$119</definedName>
    <definedName name="__RNG900">'[36]Valve Cl'!$A$124:$W$148</definedName>
    <definedName name="__sh1">90</definedName>
    <definedName name="__SH10">'[37]Executive Summary -Thermal'!$A$4:$G$118</definedName>
    <definedName name="__SH11">'[37]Executive Summary -Thermal'!$A$4:$H$167</definedName>
    <definedName name="__sh2">120</definedName>
    <definedName name="__sh3">150</definedName>
    <definedName name="__sh4">180</definedName>
    <definedName name="__SH5">'[37]Executive Summary -Thermal'!$A$4:$H$96</definedName>
    <definedName name="__SH6">'[37]Executive Summary -Thermal'!$A$4:$H$95</definedName>
    <definedName name="__SH7">'[37]Executive Summary -Thermal'!$A$4:$H$163</definedName>
    <definedName name="__SH8">'[37]Executive Summary -Thermal'!$A$4:$H$133</definedName>
    <definedName name="__SH9">'[37]Executive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[38]당초!#REF!</definedName>
    <definedName name="_1_">[39]예가표!#REF!</definedName>
    <definedName name="_10__123Graph_DCHART_1" hidden="1">[40]Cash2!$K$16:$K$36</definedName>
    <definedName name="_11">#N/A</definedName>
    <definedName name="_11F" hidden="1">[41]산근!#REF!</definedName>
    <definedName name="_12_0">[39]예가표!#REF!</definedName>
    <definedName name="_13_0\LA">[42]공문!#REF!</definedName>
    <definedName name="_13_ページング_電話関係">#REF!</definedName>
    <definedName name="_14_0\MID">[42]공문!#REF!</definedName>
    <definedName name="_15_0\SM">[42]공문!#REF!</definedName>
    <definedName name="_16_0_0__123Grap" hidden="1">[43]공문!#REF!</definedName>
    <definedName name="_17_0_0_F" hidden="1">#REF!</definedName>
    <definedName name="_18_0ME">[42]공문!#REF!</definedName>
    <definedName name="_19_0ME">[42]공문!#REF!</definedName>
    <definedName name="_2">[38]당초!#REF!</definedName>
    <definedName name="_2\LA">[42]공문!#REF!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'[33]P-Site fac'!#REF!</definedName>
    <definedName name="_2A3">'[33]P-Site fac'!#REF!</definedName>
    <definedName name="_2A4">'[33]P-Site fac'!#REF!</definedName>
    <definedName name="_3">#REF!</definedName>
    <definedName name="_3\MID">[42]공문!#REF!</definedName>
    <definedName name="_30_9">#REF!</definedName>
    <definedName name="_31G_0Extr">#REF!</definedName>
    <definedName name="_32G_0Extract">#REF!</definedName>
    <definedName name="_33G__Extr">#REF!</definedName>
    <definedName name="_34G__Extract">#REF!</definedName>
    <definedName name="_35ME">[42]공문!#REF!</definedName>
    <definedName name="_36ME">[42]공문!#REF!</definedName>
    <definedName name="_37Y_0Crite">[44]jobhist!#REF!</definedName>
    <definedName name="_38Y_0Extr">[44]jobhist!#REF!</definedName>
    <definedName name="_3B1">'[33]P-Ins &amp; Bonds'!#REF!</definedName>
    <definedName name="_3B2">'[33]P-Ins &amp; Bonds'!#REF!</definedName>
    <definedName name="_3B3">[45]PRELIM5!$F$17</definedName>
    <definedName name="_4">#REF!</definedName>
    <definedName name="_4\SM">[42]공문!#REF!</definedName>
    <definedName name="_5.0_Hire_and_running_charges_of_winch___grab">[46]SOR!#REF!</definedName>
    <definedName name="_5_123Grap" hidden="1">[43]공문!#REF!</definedName>
    <definedName name="_5B5">'[33]P-Clients fac'!#REF!</definedName>
    <definedName name="_5B6">'[33]P-Clients fac'!#REF!</definedName>
    <definedName name="_5B7">'[33]P-Clients fac'!#REF!</definedName>
    <definedName name="_6__123Graph_ACHART_1" hidden="1">[40]Cash2!$G$16:$G$31</definedName>
    <definedName name="_6B8">#REF!</definedName>
    <definedName name="_6B9">#REF!</definedName>
    <definedName name="_7__123Graph_ACHART_2" hidden="1">[40]Z!$T$179:$AH$179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[40]Z!$T$180:$AH$180</definedName>
    <definedName name="_9__123Graph_CCHART_1" hidden="1">[40]Cash2!$J$16:$J$36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[15]ANAL!#REF!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[16]PROCTOR!#REF!</definedName>
    <definedName name="_CAN486">[16]PROCTOR!#REF!</definedName>
    <definedName name="_CAN487">[16]PROCTOR!#REF!</definedName>
    <definedName name="_CAN488">[16]PROCTOR!#REF!</definedName>
    <definedName name="_CAN489">[16]PROCTOR!#REF!</definedName>
    <definedName name="_CAN490">[16]PROCTOR!#REF!</definedName>
    <definedName name="_CAN491">[16]PROCTOR!#REF!</definedName>
    <definedName name="_CAN492">[16]PROCTOR!#REF!</definedName>
    <definedName name="_CAN493">[16]PROCTOR!#REF!</definedName>
    <definedName name="_CAN494">[16]PROCTOR!#REF!</definedName>
    <definedName name="_CAN495">[16]PROCTOR!#REF!</definedName>
    <definedName name="_CAN496">[16]PROCTOR!#REF!</definedName>
    <definedName name="_CAN497">[16]PROCTOR!#REF!</definedName>
    <definedName name="_CAN498">[16]PROCTOR!#REF!</definedName>
    <definedName name="_CAN499">[16]PROCTOR!#REF!</definedName>
    <definedName name="_CAN500">[16]PROCTOR!#REF!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'[47]dongia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'[48]RA Civil'!$E$50</definedName>
    <definedName name="_ExV200">#REF!</definedName>
    <definedName name="_f2">#REF!</definedName>
    <definedName name="_F3">#REF!</definedName>
    <definedName name="_FF3">#REF!</definedName>
    <definedName name="_Fill" hidden="1">[49]BHANDUP!#REF!</definedName>
    <definedName name="_Fill1" hidden="1">[49]BHANDUP!#REF!</definedName>
    <definedName name="_xlnm._FilterDatabase" localSheetId="0" hidden="1">'SESHPUR ADHARGANJ'!$A$100:$AH$175</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[50]설산1.나!$A$8:$J$53</definedName>
    <definedName name="_hh2">[50]본사S!$B$10:$P$103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[51]PIPING!$AJ$7:$AJ$221</definedName>
    <definedName name="_Mat2">[51]PIPING!$AK$7:$AK$221</definedName>
    <definedName name="_MIX10">#REF!</definedName>
    <definedName name="_MIX15">#REF!</definedName>
    <definedName name="_MIX15150">'[6]Mix Design'!#REF!</definedName>
    <definedName name="_MIX1540">'[6]Mix Design'!$P$11</definedName>
    <definedName name="_MIX1580">'[6]Mix Design'!#REF!</definedName>
    <definedName name="_MIX2">'[7]Mix Design'!$P$12</definedName>
    <definedName name="_MIX20">#REF!</definedName>
    <definedName name="_MIX2020">'[6]Mix Design'!$P$12</definedName>
    <definedName name="_MIX2040">'[6]Mix Design'!$P$13</definedName>
    <definedName name="_MIX25">#REF!</definedName>
    <definedName name="_MIX2540">'[6]Mix Design'!$P$15</definedName>
    <definedName name="_Mix255">'[8]Mix Design'!$P$13</definedName>
    <definedName name="_MIX30">#REF!</definedName>
    <definedName name="_MIX35">#REF!</definedName>
    <definedName name="_MIX40">#REF!</definedName>
    <definedName name="_MIX45">'[6]Mix Design'!#REF!</definedName>
    <definedName name="_mm1">#REF!</definedName>
    <definedName name="_mm2">#REF!</definedName>
    <definedName name="_mm3">#REF!</definedName>
    <definedName name="_MUR5">#REF!</definedName>
    <definedName name="_MUR8">#REF!</definedName>
    <definedName name="_new1">[52]Original!$V$8</definedName>
    <definedName name="_OPC43">#REF!</definedName>
    <definedName name="_Order1" hidden="1">255</definedName>
    <definedName name="_Order2" hidden="1">0</definedName>
    <definedName name="_p1">#REF!</definedName>
    <definedName name="_Parse_In" hidden="1">#REF!</definedName>
    <definedName name="_Parse_Out" hidden="1">[53]갑지!#REF!</definedName>
    <definedName name="_PB1">#REF!</definedName>
    <definedName name="_PIN1">#REF!</definedName>
    <definedName name="_PPC53">'[48]RA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'[36]Valve Cl'!$A$8:$W$32</definedName>
    <definedName name="_RNG1500">'[36]Valve Cl'!$A$152:$W$176</definedName>
    <definedName name="_RNG2500">'[36]Valve Cl'!$A$181:$W$205</definedName>
    <definedName name="_RNG300">'[36]Valve Cl'!$A$37:$W$61</definedName>
    <definedName name="_RNG400">'[36]Valve Cl'!$A$66:$W$90</definedName>
    <definedName name="_RNG4500">'[36]Valve Cl'!$A$209:$W$233</definedName>
    <definedName name="_RNG600">'[36]Valve Cl'!$A$95:$W$119</definedName>
    <definedName name="_RNG900">'[36]Valve Cl'!$A$124:$W$148</definedName>
    <definedName name="_sh1">90</definedName>
    <definedName name="_SH10">'[37]Executive Summary -Thermal'!$A$4:$G$118</definedName>
    <definedName name="_SH11">'[37]Executive Summary -Thermal'!$A$4:$H$167</definedName>
    <definedName name="_sh2">120</definedName>
    <definedName name="_sh3">150</definedName>
    <definedName name="_sh4">180</definedName>
    <definedName name="_SH5">'[37]Executive Summary -Thermal'!$A$4:$H$96</definedName>
    <definedName name="_SH6">'[37]Executive Summary -Thermal'!$A$4:$H$95</definedName>
    <definedName name="_SH7">'[37]Executive Summary -Thermal'!$A$4:$H$163</definedName>
    <definedName name="_SH8">'[37]Executive Summary -Thermal'!$A$4:$H$133</definedName>
    <definedName name="_SH9">'[37]Executive Summary -Thermal'!$A$4:$H$194</definedName>
    <definedName name="_SLV10025">'[54]ANAL-PIPE LINE'!#REF!</definedName>
    <definedName name="_SMG1">#N/A</definedName>
    <definedName name="_SMG2">#N/A</definedName>
    <definedName name="_Sort" hidden="1">#REF!</definedName>
    <definedName name="_ssr1">'[55]scour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[56]Voucher!$B$1</definedName>
    <definedName name="_V2">[56]Voucher!$R$1</definedName>
    <definedName name="√">"SQRT"</definedName>
    <definedName name="◈002MONO현황">#REF!</definedName>
    <definedName name="a">[57]Culvert!$H$112</definedName>
    <definedName name="a._Trimmer">[46]SOR!#REF!</definedName>
    <definedName name="a___0">#REF!</definedName>
    <definedName name="a___13">#REF!</definedName>
    <definedName name="a__Labour_charges_for_cutting_bending__welding_including_materials.">[46]SOR!#REF!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[58]PROCTOR!#REF!</definedName>
    <definedName name="AAAA" localSheetId="1"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localSheetId="1" hidden="1">{"'장비'!$A$3:$M$12"}</definedName>
    <definedName name="ADITION" hidden="1">{"'장비'!$A$3:$M$12"}</definedName>
    <definedName name="Admixture">#REF!</definedName>
    <definedName name="adssss">#REF!</definedName>
    <definedName name="ADUMP">'[59]Cost of O &amp; O'!$F$13</definedName>
    <definedName name="ae">#REF!</definedName>
    <definedName name="AEA">[60]ANALYSIS!$C$18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[61]ANAL!#REF!</definedName>
    <definedName name="AGGT">[61]ANAL!$E$14</definedName>
    <definedName name="AGGT1012">'[54]ANAL-PIPE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1"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[62]CABLERET!$B$10</definedName>
    <definedName name="alfa">#REF!</definedName>
    <definedName name="alfa1">#REF!</definedName>
    <definedName name="alload">[62]CABLERET!$D$13:$D$128</definedName>
    <definedName name="ALMARGIN">[62]CABLERET!$D$7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[63]ANALYSER!#REF!</definedName>
    <definedName name="Architect">#REF!</definedName>
    <definedName name="area">[64]MixBed!#REF!</definedName>
    <definedName name="AREA_CODE">#REF!</definedName>
    <definedName name="area1">[64]MixBed!#REF!</definedName>
    <definedName name="ARGON">[51]PIPING!$U$6:$U$105</definedName>
    <definedName name="arunan">#N/A</definedName>
    <definedName name="asd">#REF!</definedName>
    <definedName name="asdf">[39]예가표!#REF!</definedName>
    <definedName name="asdfs" hidden="1">[40]Cash2!$G$16:$G$31</definedName>
    <definedName name="ASH">#REF!</definedName>
    <definedName name="ASHOKA">#REF!</definedName>
    <definedName name="ASPAV">#REF!</definedName>
    <definedName name="assdf" hidden="1">[40]Z!$T$179:$AH$179</definedName>
    <definedName name="At">#REF!</definedName>
    <definedName name="Attachment_C_3">#REF!</definedName>
    <definedName name="autofill_data">#REF!</definedName>
    <definedName name="AVIBRA">'[59]Cost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[65]FINOLEX!$W$17</definedName>
    <definedName name="basew">#REF!</definedName>
    <definedName name="BATCH">#REF!</definedName>
    <definedName name="BATCH20">#REF!</definedName>
    <definedName name="BATCH30">#REF!</definedName>
    <definedName name="Batching_hot_mix_plant">[46]SOR!#REF!</definedName>
    <definedName name="BBOF">#REF!</definedName>
    <definedName name="BC">#REF!</definedName>
    <definedName name="bcc">[15]ANAL!#REF!</definedName>
    <definedName name="Bcw">[66]basdat!$D$5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1" hidden="1">{"'Sheet1'!$L$16"}</definedName>
    <definedName name="bkd" hidden="1">{"'Sheet1'!$L$16"}</definedName>
    <definedName name="BLACKH">#REF!</definedName>
    <definedName name="Blank1">OR(ISBLANK(#REF!),ISBLANK(#REF!))</definedName>
    <definedName name="Blank10">OR(ISBLANK([67]Collab!$D1),ISBLANK([67]Collab!$I1))</definedName>
    <definedName name="Blank11">OR(ISBLANK([67]Transport!$D1),ISBLANK([67]Transport!$G1))</definedName>
    <definedName name="Blank12">OR(ISBLANK('[67]Civil 1'!$D1),ISBLANK('[67]Civil 1'!$K1))</definedName>
    <definedName name="Blank13">OR(ISBLANK('[67]Civil 2'!$D1),ISBLANK('[67]Civil 2'!$K1))</definedName>
    <definedName name="Blank14">OR(ISBLANK('[67]Civil 3'!$D1),ISBLANK('[67]Civil 3'!$K1))</definedName>
    <definedName name="Blank15">OR(ISBLANK('[67]Site 1'!$D1),ISBLANK('[67]Site 1'!$K1))</definedName>
    <definedName name="Blank16">OR(ISBLANK('[67]Site 2'!$D1),ISBLANK('[67]Site 2'!$K1))</definedName>
    <definedName name="Blank17">OR(ISBLANK('[67]Site 3'!$D1),ISBLANK('[67]Site 3'!$K1))</definedName>
    <definedName name="Blank18">OR(ISBLANK('[67]Site Faci'!$D1),ISBLANK('[67]Site Faci'!$K1))</definedName>
    <definedName name="Blank19">OR(N([67]Cont!#REF!)=0,N([67]Cont!$G1)=0)</definedName>
    <definedName name="Blank20">OR(N([67]Cont!#REF!)=0,N([67]Cont!$M1)=0)</definedName>
    <definedName name="Blank21">OR(ISBLANK('[67]Engg-Exec-1'!$D1),ISBLANK('[67]Engg-Exec-1'!$H1))</definedName>
    <definedName name="Blank22">OR(ISBLANK('[67]Site-Precom-1'!$D1),ISBLANK('[67]Site-Precom-1'!$H1))</definedName>
    <definedName name="Blank23">OR(ISBLANK('[67]Site-Precom-Vendor'!$D1),ISBLANK('[67]Site-Precom-Vendor'!$I1))</definedName>
    <definedName name="Blank24">OR(ISBLANK('[67]Risk-Anal'!$D1),ISBLANK('[67]Risk-Anal'!$I1),ISBLANK('[67]Risk-Anal'!$J1),ISBLANK('[67]Risk-Anal'!$K1),ISBLANK('[67]Risk-Anal'!$L1))</definedName>
    <definedName name="Blank25">OR(N([67]Cont!#REF!)=0,N([67]Cont!$P1)=0)</definedName>
    <definedName name="Block01_1">#REF!</definedName>
    <definedName name="Block02">'[68]form-c4'!#REF!</definedName>
    <definedName name="Block13">OR(ISBLANK('[67]Civil 2'!$D1),ISBLANK('[67]Civil 2'!$K1))</definedName>
    <definedName name="bm" localSheetId="1" hidden="1">{"'Sheet1'!$L$16"}</definedName>
    <definedName name="bm" hidden="1">{"'Sheet1'!$L$16"}</definedName>
    <definedName name="bn" localSheetId="1" hidden="1">{"'Sheet1'!$L$16"}</definedName>
    <definedName name="bn" hidden="1">{"'Sheet1'!$L$16"}</definedName>
    <definedName name="bol">#REF!</definedName>
    <definedName name="Bold">'[48]RA Civil'!$E$30</definedName>
    <definedName name="BOLT">#REF!</definedName>
    <definedName name="boml">#REF!</definedName>
    <definedName name="Bonus_E">'[69]SITE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[70]BP!#REF!</definedName>
    <definedName name="Breaks">#REF!</definedName>
    <definedName name="BRIBAT">'[48]RA Civil'!$E$38</definedName>
    <definedName name="BRICKS">#REF!</definedName>
    <definedName name="BROM">#REF!</definedName>
    <definedName name="broom">#REF!</definedName>
    <definedName name="btoe">#REF!</definedName>
    <definedName name="bua">#REF!</definedName>
    <definedName name="BUDDHA">#REF!</definedName>
    <definedName name="building">'[71]DETAILED  BOQ'!$A$2</definedName>
    <definedName name="building___0">#REF!</definedName>
    <definedName name="building___11">#REF!</definedName>
    <definedName name="building___12">#REF!</definedName>
    <definedName name="BuiltIn_Print_Area___0">#REF!</definedName>
    <definedName name="BuiltIn_Print_Area___0___0___0___0___0">[72]procurement!#REF!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[73]INPUT!$G$127*1.5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[62]CABLERET!$B$13:$B$128</definedName>
    <definedName name="CABLE_A">'[74]LOCAL RATES'!$B$5:$G$19</definedName>
    <definedName name="CABLE_G">'[74]LOCAL RATES'!$A$5:$H$18</definedName>
    <definedName name="CABLE1">#REF!</definedName>
    <definedName name="CalcAgencyPrice">#REF!</definedName>
    <definedName name="cant">'[75]Staff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'[76]purpose&amp;input'!$E$143:'[76]purpose&amp;input'!$F$143</definedName>
    <definedName name="CCBP">#REF!</definedName>
    <definedName name="cccc">'[48]RA Civil'!$E$57</definedName>
    <definedName name="CCRUSH">#REF!</definedName>
    <definedName name="cdds">#REF!</definedName>
    <definedName name="CDOZ">#REF!</definedName>
    <definedName name="cdsdim">[77]csdim!$A$2:$A$1375</definedName>
    <definedName name="cdsloadrange">[77]cdsload!$A$3:$A$70</definedName>
    <definedName name="CDT">#REF!</definedName>
    <definedName name="CDWSSM">[78]R2!$H$21:$H$27</definedName>
    <definedName name="CDWSSP">[78]R2!$I$21:$I$27</definedName>
    <definedName name="CE">#REF!</definedName>
    <definedName name="cem">#REF!</definedName>
    <definedName name="Cement">#REF!</definedName>
    <definedName name="cementpaint">#REF!</definedName>
    <definedName name="CEXC">#REF!</definedName>
    <definedName name="CFTi">'[48]RA Civil'!$E$41</definedName>
    <definedName name="CGRD">#REF!</definedName>
    <definedName name="CGW">#REF!</definedName>
    <definedName name="CHAINAGE">#REF!</definedName>
    <definedName name="CHAINAGEM">[79]HYDRAULICS!$H$2</definedName>
    <definedName name="Chandramauli">#REF!</definedName>
    <definedName name="chandramauli1">#REF!</definedName>
    <definedName name="CHANDRAMAULI2">[80]FACE!#REF!</definedName>
    <definedName name="chandramauli3">#REF!</definedName>
    <definedName name="Charges_of_road_roller">[46]SOR!#REF!</definedName>
    <definedName name="check">#REF!</definedName>
    <definedName name="checked">#REF!</definedName>
    <definedName name="CHMP">#REF!</definedName>
    <definedName name="chsdim">[77]csdim!$A$1376:$A$2509</definedName>
    <definedName name="chsloadrange">[77]chsload!$A$3:$A$62</definedName>
    <definedName name="CHW">#REF!</definedName>
    <definedName name="CJCB">#REF!</definedName>
    <definedName name="ck">#REF!</definedName>
    <definedName name="cl">150</definedName>
    <definedName name="Class_end">[67]Ranges!#REF!</definedName>
    <definedName name="Class_start">[67]Ranges!#REF!</definedName>
    <definedName name="CLAY">#REF!</definedName>
    <definedName name="CLEAR">[81]!CLEAR</definedName>
    <definedName name="clearspan1">[80]FACE!#REF!</definedName>
    <definedName name="clearspan11">#REF!</definedName>
    <definedName name="CLOAD">#REF!</definedName>
    <definedName name="cmain">#REF!</definedName>
    <definedName name="CMIX">#REF!</definedName>
    <definedName name="cmort3">'[24]Rates Basic'!$D$21</definedName>
    <definedName name="CmpJakOpo">#REF!</definedName>
    <definedName name="cn" localSheetId="1" hidden="1">{"'Sheet1'!$L$16"}</definedName>
    <definedName name="cn" hidden="1">{"'Sheet1'!$L$16"}</definedName>
    <definedName name="cnvert">#N/A</definedName>
    <definedName name="COARSE">#REF!</definedName>
    <definedName name="Coarsesand">#REF!</definedName>
    <definedName name="coat">#REF!</definedName>
    <definedName name="Code">[51]PIPING!$AI$7:$AI$221</definedName>
    <definedName name="CODES">[78]R2!$C$39:$C$86</definedName>
    <definedName name="col">#REF!</definedName>
    <definedName name="col___0">#REF!</definedName>
    <definedName name="col___11">#REF!</definedName>
    <definedName name="col___12">#REF!</definedName>
    <definedName name="Collaborator">[67]User!#REF!</definedName>
    <definedName name="Columns">#REF!</definedName>
    <definedName name="COM">#REF!</definedName>
    <definedName name="Commission">#REF!</definedName>
    <definedName name="COMMPART">[77]CLAMP!$A$2:$D$605</definedName>
    <definedName name="COMP">#REF!</definedName>
    <definedName name="Company">#REF!</definedName>
    <definedName name="COMPARISON" localSheetId="1">{#N/A,#N/A,FALSE,"mpph1";#N/A,#N/A,FALSE,"mpmseb";#N/A,#N/A,FALSE,"mpph2"}</definedName>
    <definedName name="COMPARISON">{#N/A,#N/A,FALSE,"mpph1";#N/A,#N/A,FALSE,"mpmseb";#N/A,#N/A,FALSE,"mpph2"}</definedName>
    <definedName name="ConBlks">'[82]RA Civil'!$E$39</definedName>
    <definedName name="conc_dens">#REF!</definedName>
    <definedName name="conden">#REF!</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[46]SOR!#REF!</definedName>
    <definedName name="Cost_of_water_including_filling_the_tanker">[46]SOR!#REF!</definedName>
    <definedName name="costcod">#REF!</definedName>
    <definedName name="costcode">#REF!</definedName>
    <definedName name="costing">#REF!</definedName>
    <definedName name="COU">#REF!</definedName>
    <definedName name="COU___0">#REF!</definedName>
    <definedName name="COU___13">#REF!</definedName>
    <definedName name="Country">'[83]GM 000'!$I$4</definedName>
    <definedName name="Cover_blocks">[46]SOR!#REF!</definedName>
    <definedName name="CPFM">#REF!</definedName>
    <definedName name="CPFS">#REF!</definedName>
    <definedName name="CPHEEO">'[84]boq ht'!#REF!</definedName>
    <definedName name="CPLG">#REF!</definedName>
    <definedName name="CPM">#REF!</definedName>
    <definedName name="CPUMP">#REF!</definedName>
    <definedName name="CP새단가">#REF!</definedName>
    <definedName name="_xlnm.Criteria">[85]八幡!$L$200</definedName>
    <definedName name="Criteria_MI">[86]estm_mech!#REF!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[62]CABLERET!$B$9</definedName>
    <definedName name="cuload">[62]CABLERET!$E$13:$E$128</definedName>
    <definedName name="CUMARGIN">[62]CABLERET!$E$7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[77]csdim!$A$2510:$A$3147</definedName>
    <definedName name="cvsloadrange">[77]cvsload!$A$3:$A$66</definedName>
    <definedName name="cw">20</definedName>
    <definedName name="CWMM">#REF!</definedName>
    <definedName name="CWTi">'[48]RA Civil'!$E$42</definedName>
    <definedName name="czvnzcvnz">#REF!</definedName>
    <definedName name="d">#REF!</definedName>
    <definedName name="d._Staging_to_keep_deflactometer___hire_charges_of_deflectometer">[46]SOR!#REF!</definedName>
    <definedName name="D.L.R.B.___Km.8.395_of_Left_Main_Canal">#REF!</definedName>
    <definedName name="D_">#REF!</definedName>
    <definedName name="d___0">#REF!</definedName>
    <definedName name="d___13">#REF!</definedName>
    <definedName name="d_jp" localSheetId="1" hidden="1">{"'Sheet1'!$A$4386:$N$4591"}</definedName>
    <definedName name="d_jp" hidden="1">{"'Sheet1'!$A$4386:$N$4591"}</definedName>
    <definedName name="D_T">'[87]Discom Details'!$F$721</definedName>
    <definedName name="D65536A1">#REF!</definedName>
    <definedName name="DA">[51]PIPING!$W$6:$W$105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'[88]BLR 1'!$S:$S</definedName>
    <definedName name="DATA_10">[88]GEN!$R:$R</definedName>
    <definedName name="DATA_11">[88]GAS!$R:$R</definedName>
    <definedName name="DATA_12">[88]DEAE!$S:$S</definedName>
    <definedName name="DATA_2">[88]BLR2!$S:$S</definedName>
    <definedName name="DATA_3">[88]BLR3!$S:$S</definedName>
    <definedName name="DATA_4">[88]BLR4!$S:$S</definedName>
    <definedName name="DATA_5">[88]BLR5!$S:$S</definedName>
    <definedName name="DATA_6">[88]DEM!$R:$R</definedName>
    <definedName name="DATA_7">[88]SAM!$R:$R</definedName>
    <definedName name="DATA_8">[88]CHEM!$R:$R</definedName>
    <definedName name="DATA_9">[88]COP!$R:$R</definedName>
    <definedName name="DATA_SCH">[89]DATA!$A$4:$AZ$54</definedName>
    <definedName name="DATA1">#REF!</definedName>
    <definedName name="data2">#REF!</definedName>
    <definedName name="_xlnm.Database">#REF!</definedName>
    <definedName name="Database_MI">[86]estm_mech!#REF!</definedName>
    <definedName name="databaseii">[90]대비내역!$A$2:$G$1137</definedName>
    <definedName name="datalist">#REF!</definedName>
    <definedName name="date">[91]Cover!$D$22</definedName>
    <definedName name="dates">'[92]ETC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[57]Culvert!$H$112</definedName>
    <definedName name="dceff">#REF!</definedName>
    <definedName name="DCLAY">'[6]Cost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[93]Analysis!$C$9</definedName>
    <definedName name="DDD">#REF!</definedName>
    <definedName name="DDDD" localSheetId="1" hidden="1">{"form-D1",#N/A,FALSE,"FORM-D1";"form-D1_amt",#N/A,FALSE,"FORM-D1"}</definedName>
    <definedName name="DDDD" hidden="1">{"form-D1",#N/A,FALSE,"FORM-D1";"form-D1_amt",#N/A,FALSE,"FORM-D1"}</definedName>
    <definedName name="DDDDDD">[81]!CLEAR</definedName>
    <definedName name="de" localSheetId="1"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[81]!CLEAR</definedName>
    <definedName name="dfgddz">#REF!</definedName>
    <definedName name="dfghs">#REF!</definedName>
    <definedName name="DFINE">'[6]Cost of O &amp; O'!$F$15</definedName>
    <definedName name="dfsdfafd">#REF!</definedName>
    <definedName name="dg" hidden="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'[94]SITE OVERHEADS'!#REF!</definedName>
    <definedName name="DISCOUNTAL">[62]CABLERET!$D$3</definedName>
    <definedName name="DISCOUNTCU">[62]CABLERET!$E$3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'[6]Cost of O &amp; O'!$F$17</definedName>
    <definedName name="DMUR">#REF!</definedName>
    <definedName name="Do">#REF!</definedName>
    <definedName name="DOC_Title">'[83]GM 000'!$C$1</definedName>
    <definedName name="docu">#REF!</definedName>
    <definedName name="DOW_CORNING_789_SILICONE_SEALANT">#REF!</definedName>
    <definedName name="down">'[95]6-2차'!#REF!</definedName>
    <definedName name="DOZ">#REF!</definedName>
    <definedName name="dozer">'[96]Cost of O &amp; O'!$F$15</definedName>
    <definedName name="dq">#REF!</definedName>
    <definedName name="drain_trap">#REF!</definedName>
    <definedName name="DRES">#REF!</definedName>
    <definedName name="DRILL">#REF!</definedName>
    <definedName name="DRIP">'[6]Cost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1" hidden="1">{"'Sheet1'!$L$16"}</definedName>
    <definedName name="dw" hidden="1">{"'Sheet1'!$L$16"}</definedName>
    <definedName name="Dx">#REF!</definedName>
    <definedName name="dx_shape">#REF!</definedName>
    <definedName name="Dy">#REF!</definedName>
    <definedName name="E">'[97]PRECAST lightconc-II'!$K$20</definedName>
    <definedName name="e_margin">#REF!</definedName>
    <definedName name="E_span">#REF!</definedName>
    <definedName name="EAGG">#REF!</definedName>
    <definedName name="EAR">'[48]RA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#REF!</definedName>
    <definedName name="eehrw">#REF!</definedName>
    <definedName name="effectivespan1">[80]FACE!#REF!</definedName>
    <definedName name="EFINE">'[6]Cost of O &amp; O'!$F$7</definedName>
    <definedName name="eg">#REF!</definedName>
    <definedName name="egbe">#REF!</definedName>
    <definedName name="EGSB">#REF!</definedName>
    <definedName name="EHM">#REF!</definedName>
    <definedName name="EHROCK">#REF!</definedName>
    <definedName name="ELEC_AMT">[51]PIPING!$T$6:$T$105</definedName>
    <definedName name="ELEC_QTY">[51]PIPING!$R$6:$R$105</definedName>
    <definedName name="ELEC_RATE">[51]PIPING!$AU$7:$AV$39</definedName>
    <definedName name="ELEC_SPEC">[51]PIPING!$Q$6:$Q$105</definedName>
    <definedName name="ELEMENT_CODE">#REF!</definedName>
    <definedName name="Em">#REF!</definedName>
    <definedName name="Em___0">#REF!</definedName>
    <definedName name="Em___13">#REF!</definedName>
    <definedName name="EMB">#REF!</definedName>
    <definedName name="EMDIST">#REF!</definedName>
    <definedName name="EMOL">[98]Sheet1!$C$400:$F$409</definedName>
    <definedName name="EMUCK">'[6]Cost of O &amp; O'!$F$9</definedName>
    <definedName name="EMUL">#REF!</definedName>
    <definedName name="EMUR">#REF!</definedName>
    <definedName name="enter">#REF!</definedName>
    <definedName name="EOL">#REF!</definedName>
    <definedName name="eq.">[99]A!#REF!</definedName>
    <definedName name="eq_index">#REF!</definedName>
    <definedName name="EQ_JTS">[51]PIPING!$AA$6:$AA$105</definedName>
    <definedName name="eq_name">[100]eq_data!$C$5:$C$54</definedName>
    <definedName name="EQMOB">#REF!</definedName>
    <definedName name="equip">[96]Analysis!#REF!</definedName>
    <definedName name="equip.">[99]A!#REF!</definedName>
    <definedName name="EQUIPLIST">#REF!</definedName>
    <definedName name="ERECT">#REF!</definedName>
    <definedName name="ERIP">'[6]Cost of O &amp; O'!$F$10</definedName>
    <definedName name="EROCK">#REF!</definedName>
    <definedName name="ErrName162821590" hidden="1">[40]Cash2!$K$16:$K$36</definedName>
    <definedName name="ErrName410073220">#REF!</definedName>
    <definedName name="ErrName646587132">"SQRT"</definedName>
    <definedName name="ERUB">#REF!</definedName>
    <definedName name="es" localSheetId="1"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'[48]RA Civil'!$E$51</definedName>
    <definedName name="EXC20BPOL">'[48]RA Civil'!$F$51</definedName>
    <definedName name="EXC20POL">'[48]RA Civil'!$F$50</definedName>
    <definedName name="EXCAVATION">[62]CABLERET!$I$3</definedName>
    <definedName name="excavcl">#REF!</definedName>
    <definedName name="EXICEAL">[62]CABLERET!$D$2</definedName>
    <definedName name="EXICECU">[62]CABLERET!$E$2</definedName>
    <definedName name="_xlnm.Extract">#REF!</definedName>
    <definedName name="Extract_MI">[86]estm_mech!#REF!</definedName>
    <definedName name="EXTRW">[78]R2!$C$20</definedName>
    <definedName name="EXW">[101]SUMMARY!$F$137:$F$140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[80]FACE!#REF!</definedName>
    <definedName name="FBLclearspan11">#REF!</definedName>
    <definedName name="FBLeffectivespan">[80]FACE!#REF!</definedName>
    <definedName name="FBLeffectivespan12">#REF!</definedName>
    <definedName name="FBLoverallspan">[80]FACE!#REF!</definedName>
    <definedName name="FBLoverallspan13">#REF!</definedName>
    <definedName name="fc">#REF!</definedName>
    <definedName name="FCK">[102]Below_Earth!$H$12</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1" hidden="1">{"'Sheet1'!$L$16"}</definedName>
    <definedName name="fe" hidden="1">{"'Sheet1'!$L$16"}</definedName>
    <definedName name="feb_qty_rev_3">#REF!</definedName>
    <definedName name="feb_rev4_qty">#REF!</definedName>
    <definedName name="FF">#REF!</definedName>
    <definedName name="fff">'[103]scour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'[48]RA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[101]SUMMARY!$F$73:$F$82</definedName>
    <definedName name="form">#REF!</definedName>
    <definedName name="formu">#REF!</definedName>
    <definedName name="formula">#REF!</definedName>
    <definedName name="FOS">#REF!</definedName>
    <definedName name="fp">'[104]Boiler&amp;TG'!#REF!</definedName>
    <definedName name="francis">#REF!</definedName>
    <definedName name="FROM__BUSAN_KOREA">#REF!</definedName>
    <definedName name="fs" localSheetId="1" hidden="1">{"'Sheet1'!$L$16"}</definedName>
    <definedName name="fs" hidden="1">{"'Sheet1'!$L$16"}</definedName>
    <definedName name="FSLbearing14">#REF!</definedName>
    <definedName name="FSLclearspan">[80]FACE!#REF!</definedName>
    <definedName name="FSLclearspan11">#REF!</definedName>
    <definedName name="FSLeffectivespan">[80]FACE!#REF!</definedName>
    <definedName name="FSLeffectivespan12">#REF!</definedName>
    <definedName name="FSLoverallspan">[80]FACE!#REF!</definedName>
    <definedName name="FSLoverallspan13">#REF!</definedName>
    <definedName name="FST.">#REF!</definedName>
    <definedName name="fullview">#REF!</definedName>
    <definedName name="funds" localSheetId="1" hidden="1">{"'Sheet1'!$A$4386:$N$4591"}</definedName>
    <definedName name="funds" hidden="1">{"'Sheet1'!$A$4386:$N$4591"}</definedName>
    <definedName name="fv">#REF!</definedName>
    <definedName name="FW_AMT">[51]PIPING!$P$6:$P$105</definedName>
    <definedName name="FW_QTY">[51]PIPING!$N$6:$N$105</definedName>
    <definedName name="FW_RATE">[51]PIPING!$AR$7:$AS$30</definedName>
    <definedName name="FW_SPEC">[51]PIPING!$M$6:$M$105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[78]R2!$F$21:$F$32</definedName>
    <definedName name="gdfg" hidden="1">[40]Z!$T$180:$AH$180</definedName>
    <definedName name="GEN">#REF!</definedName>
    <definedName name="gg">#REF!</definedName>
    <definedName name="ggbeb">#REF!</definedName>
    <definedName name="GGG">#REF!</definedName>
    <definedName name="ghldg">#N/A</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'[6]Cost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1" hidden="1">{#N/A,#N/A,FALSE,"CCTV"}</definedName>
    <definedName name="GV" hidden="1">{#N/A,#N/A,FALSE,"CCTV"}</definedName>
    <definedName name="H">[105]TOEC!#REF!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'[106]purpose&amp;input'!#REF!</definedName>
    <definedName name="Hcw">'[106]purpose&amp;input'!#REF!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[107]ABSTRACT!$G$4</definedName>
    <definedName name="hf">#REF!</definedName>
    <definedName name="HFOHSD">'[37]Executive Summary -Thermal'!$A$4:$H$96</definedName>
    <definedName name="hh">#REF!</definedName>
    <definedName name="hh___0">#REF!</definedName>
    <definedName name="hh___13">#REF!</definedName>
    <definedName name="Hhpc">'[106]purpose&amp;input'!#REF!</definedName>
    <definedName name="hhr">'[108]Pier Design(with offset)'!#REF!</definedName>
    <definedName name="hi">#REF!</definedName>
    <definedName name="HINDHUSTAN">#REF!</definedName>
    <definedName name="HIns">#REF!</definedName>
    <definedName name="Hipc">'[106]purpose&amp;input'!#REF!</definedName>
    <definedName name="Hiway">[56]Voucher!$R$1</definedName>
    <definedName name="hj" localSheetId="1" hidden="1">{"'Sheet1'!$L$16"}</definedName>
    <definedName name="hj" hidden="1">{"'Sheet1'!$L$16"}</definedName>
    <definedName name="HJK">[109]DETAILED!$J$6</definedName>
    <definedName name="Hlp">'[106]purpose&amp;input'!#REF!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'[108]Pier Design(with offset)'!#REF!</definedName>
    <definedName name="Hs">#REF!</definedName>
    <definedName name="hS___0">#REF!</definedName>
    <definedName name="hS___13">#REF!</definedName>
    <definedName name="Hs_atm">'[110]purpose&amp;input'!#REF!</definedName>
    <definedName name="HSD">'[48]RA Civil'!$E$40</definedName>
    <definedName name="HSPF">#REF!</definedName>
    <definedName name="HT">#REF!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'[111]Pier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'[106]purpose&amp;input'!#REF!</definedName>
    <definedName name="hxb">#REF!</definedName>
    <definedName name="hxi">#REF!</definedName>
    <definedName name="HYSD">'[112]LOCAL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1" hidden="1">{#N/A,#N/A,FALSE,"CCTV"}</definedName>
    <definedName name="ii" hidden="1">{#N/A,#N/A,FALSE,"CCTV"}</definedName>
    <definedName name="INCH_DIA">[51]PIPING!$I$6:$I$105</definedName>
    <definedName name="Index">[113]FIRST!$H$1</definedName>
    <definedName name="INPUT_VALVE">#REF!</definedName>
    <definedName name="InputData">[114]Testing!$E$8:$E$12,[114]Testing!$E$15:$E$18,[114]Testing!$E$21:$E$23,[114]Testing!$E$26:$E$27,[114]Testing!$E$30:$E$33,[114]Testing!$E$35:$E$37,[114]Testing!$D$43:$F$47</definedName>
    <definedName name="insertplate_and_exp_joint">#REF!</definedName>
    <definedName name="inter">#REF!</definedName>
    <definedName name="IntFreeCred">#REF!</definedName>
    <definedName name="iop" localSheetId="1"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1" hidden="1">{"'Sheet1'!$L$16"}</definedName>
    <definedName name="is" hidden="1">{"'Sheet1'!$L$16"}</definedName>
    <definedName name="issue_summ">'[115]water prop.'!$A$1</definedName>
    <definedName name="issue_summary1">'[116]purpose&amp;input'!#REF!</definedName>
    <definedName name="it" localSheetId="1" hidden="1">{"'Sheet1'!$L$16"}</definedName>
    <definedName name="it" hidden="1">{"'Sheet1'!$L$16"}</definedName>
    <definedName name="ITEM">#REF!</definedName>
    <definedName name="iteration">[117]!iteration</definedName>
    <definedName name="ITNUM">#N/A</definedName>
    <definedName name="ITRY">#REF!</definedName>
    <definedName name="ITRY1">#REF!</definedName>
    <definedName name="J">#REF!</definedName>
    <definedName name="j_filler">#REF!</definedName>
    <definedName name="JACK">'[6]Cost of O &amp; O'!$F$32</definedName>
    <definedName name="jartj">#REF!</definedName>
    <definedName name="JCB">#REF!</definedName>
    <definedName name="JCBPOL">'[48]RA Civil'!$F$48</definedName>
    <definedName name="jdrjd">#REF!</definedName>
    <definedName name="JDTRH">[118]DETAILED!$J$6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[119]FORM7!$R$3:$S$7</definedName>
    <definedName name="JOI_RATE">#REF!</definedName>
    <definedName name="js">#REF!</definedName>
    <definedName name="JUMBO">'[6]Cost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'[37]Executive Summary -Thermal'!$H$4:$I$31</definedName>
    <definedName name="KEIIU">'[37]Executive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'[48]RA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[120]S2groupcode!$G$2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[121]PLAN_FEB97!$A$2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'[122]steam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[66]basdat!$D$4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1" hidden="1">{#N/A,#N/A,FALSE,"CCTV"}</definedName>
    <definedName name="lk" hidden="1">{#N/A,#N/A,FALSE,"CCTV"}</definedName>
    <definedName name="LL">#REF!</definedName>
    <definedName name="llllllllllllllllllll">#REF!</definedName>
    <definedName name="LMPAMT">[78]R2!$G$39:$G$86</definedName>
    <definedName name="LMPO1">[78]R2!$C$10</definedName>
    <definedName name="LMPRT">[78]R2!$F$39:$F$86</definedName>
    <definedName name="LMPSUM">[78]R2!$G$87</definedName>
    <definedName name="LMPTOT">[78]R2!$C$5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'[6]Cost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'[108]Pier Design(with offset)'!#REF!</definedName>
    <definedName name="ltr">'[111]Pier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[123]!LWHの送信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'[6]Mix Design'!#REF!</definedName>
    <definedName name="m4.5agl">#REF!</definedName>
    <definedName name="m4.5bgl">#REF!</definedName>
    <definedName name="M40cement">#REF!</definedName>
    <definedName name="M50cement">#REF!</definedName>
    <definedName name="m7.32agl">#REF!</definedName>
    <definedName name="m7.32bgl">#REF!</definedName>
    <definedName name="Ma">'[106]purpose&amp;input'!#REF!</definedName>
    <definedName name="Ma_v">'[106]purpose&amp;input'!#REF!</definedName>
    <definedName name="mac">75</definedName>
    <definedName name="machinery">[93]Analysis!$C$18</definedName>
    <definedName name="man">#REF!</definedName>
    <definedName name="man___0">#REF!</definedName>
    <definedName name="man___11">#REF!</definedName>
    <definedName name="man___12">#REF!</definedName>
    <definedName name="MAN_DAY">[51]PIPING!$L$6:$L$105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'[84]boq ht'!#REF!</definedName>
    <definedName name="mason">'[24]Rates Basic'!$D$3</definedName>
    <definedName name="materials">#REF!</definedName>
    <definedName name="MATL">[51]PIPING!$AL$7:$AN$221</definedName>
    <definedName name="MATL_CLASS">[51]PIPING!$AC$6:$AC$105</definedName>
    <definedName name="MATL1">'[36]CODE-STR'!$A$3:$B$40</definedName>
    <definedName name="MaxSNo">[56]Data!$J$3</definedName>
    <definedName name="MAZ">#REF!</definedName>
    <definedName name="Mb">'[106]purpose&amp;input'!#REF!</definedName>
    <definedName name="Mb_v">'[106]purpose&amp;input'!#REF!</definedName>
    <definedName name="MBIT">#REF!</definedName>
    <definedName name="Mc">#REF!</definedName>
    <definedName name="Mc_v">#REF!</definedName>
    <definedName name="MCAR">'[6]Cost of O &amp; O'!$F$41</definedName>
    <definedName name="MCBDB" localSheetId="1">{#N/A,#N/A,FALSE,"mpph1";#N/A,#N/A,FALSE,"mpmseb";#N/A,#N/A,FALSE,"mpph2"}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[60]ANALYSIS!$C$9</definedName>
    <definedName name="METAL">#REF!</definedName>
    <definedName name="Metal12mm">'[124]LOCAL RATES'!$H$28</definedName>
    <definedName name="Metal20mm">'[124]LOCAL RATES'!$H$27</definedName>
    <definedName name="Metal40mm">'[124]LOCAL RATES'!$H$26</definedName>
    <definedName name="Metal6mm">'[124]LOCAL RATES'!$H$29</definedName>
    <definedName name="MF">'[125]scour depth'!#REF!</definedName>
    <definedName name="MF___0">#REF!</definedName>
    <definedName name="MF___13">#REF!</definedName>
    <definedName name="Mf_v">#REF!</definedName>
    <definedName name="mfg_process">[126]MFG_TAG!$A$1:$X$27</definedName>
    <definedName name="MFG_TAG">[127]Sheet1!$A$1:$X$27</definedName>
    <definedName name="Mg">#REF!</definedName>
    <definedName name="Mg_v">#REF!</definedName>
    <definedName name="Mh">#REF!</definedName>
    <definedName name="Mh_v">#REF!</definedName>
    <definedName name="Mhpc">'[106]purpose&amp;input'!#REF!:'[106]purpose&amp;input'!#REF!</definedName>
    <definedName name="Mhpipd">'[106]purpose&amp;input'!#REF!</definedName>
    <definedName name="Mhps">'[106]purpose&amp;input'!#REF!</definedName>
    <definedName name="MILD">#REF!</definedName>
    <definedName name="MinSNo">[56]Data!$J$2</definedName>
    <definedName name="Mipc">'[106]purpose&amp;input'!#REF!:'[106]purpose&amp;input'!#REF!</definedName>
    <definedName name="Mips">'[106]purpose&amp;input'!#REF!</definedName>
    <definedName name="MISADN">[78]R2!$C$14</definedName>
    <definedName name="MIST">#REF!</definedName>
    <definedName name="MIX">#REF!</definedName>
    <definedName name="Mix_15">'[8]Mix Design'!$P$11</definedName>
    <definedName name="Mix_30">'[8]Mix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1" hidden="1">{"'장비'!$A$3:$M$12"}</definedName>
    <definedName name="ml" hidden="1">{"'장비'!$A$3:$M$12"}</definedName>
    <definedName name="MLDPLT">#REF!</definedName>
    <definedName name="Mlpc">'[106]purpose&amp;input'!#REF!</definedName>
    <definedName name="Mlpd">'[106]purpose&amp;input'!#REF!</definedName>
    <definedName name="Mlps">'[106]purpose&amp;input'!#REF!</definedName>
    <definedName name="mm">'[24]Rates Basic'!$D$2</definedName>
    <definedName name="MMAZ">#REF!</definedName>
    <definedName name="mn" localSheetId="1" hidden="1">{"'Sheet1'!$L$16"}</definedName>
    <definedName name="mn" hidden="1">{"'Sheet1'!$L$16"}</definedName>
    <definedName name="MONTH_CONDITION">#REF!</definedName>
    <definedName name="MONTH_DETAILS">#REF!</definedName>
    <definedName name="MP" localSheetId="1"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'[48]RA Civil'!$E$8</definedName>
    <definedName name="MUNION">#REF!</definedName>
    <definedName name="MUNON">#REF!</definedName>
    <definedName name="MUR">#REF!</definedName>
    <definedName name="MUTP">#REF!</definedName>
    <definedName name="N">[16]PROCTOR!#REF!</definedName>
    <definedName name="N___0">#REF!</definedName>
    <definedName name="N___13">#REF!</definedName>
    <definedName name="Name">[120]Index!$C$2</definedName>
    <definedName name="NEED">#REF!</definedName>
    <definedName name="needle">#REF!</definedName>
    <definedName name="NET_TAX">[62]CABLERET!$D$6</definedName>
    <definedName name="new">[52]Original!$T$8</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[51]PIPING!$G$6:$G$105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hidden="1">{"'Sheet1'!$L$16"}</definedName>
    <definedName name="O_2">[51]PIPING!$V$6:$V$105</definedName>
    <definedName name="O11FAC">[78]R2!$C$6</definedName>
    <definedName name="O11SUM">[78]R2!$C$7</definedName>
    <definedName name="O12SUM">[78]R2!$C$9</definedName>
    <definedName name="O1SPFAC">[78]R2!#REF!</definedName>
    <definedName name="O1SPMGN">[78]R2!$C$12</definedName>
    <definedName name="O2FAC">[78]R2!$C$11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[62]CABLERET!$D$5</definedName>
    <definedName name="ODH" hidden="1">#REF!</definedName>
    <definedName name="OH_PM">#REF!</definedName>
    <definedName name="olct">'[111]Pier Design(with offset)'!#REF!</definedName>
    <definedName name="olt">'[108]Pier Design(with offset)'!#REF!</definedName>
    <definedName name="OMAS">#REF!</definedName>
    <definedName name="OPC">'[128]Rate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[80]FACE!#REF!</definedName>
    <definedName name="overallspan13">'[129]SLAB DESIGN'!$E$41</definedName>
    <definedName name="OVERHEADS">#REF!</definedName>
    <definedName name="OVRFAC">[78]R2!$C$16</definedName>
    <definedName name="Owner">#REF!</definedName>
    <definedName name="p">[109]DETAILED!$J$6</definedName>
    <definedName name="p___0">#REF!</definedName>
    <definedName name="p___13">#REF!</definedName>
    <definedName name="P_AREA">#REF!</definedName>
    <definedName name="p_shape">#REF!</definedName>
    <definedName name="p_sizes">[36]Tables!$H$10:$H$45</definedName>
    <definedName name="P_SYS">#REF!</definedName>
    <definedName name="p_w_sizes">[36]Tables!$H$10:$J$45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[51]PAINTING!$B$241:$N$264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'[6]Cost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[77]pipe!$A$3:$A$33</definedName>
    <definedName name="Pipeline_diagram">#REF!</definedName>
    <definedName name="Piping2222">OR(ISBLANK(#REF!),ISBLANK(#REF!))</definedName>
    <definedName name="PJACK">#REF!</definedName>
    <definedName name="PLAST">#REF!</definedName>
    <definedName name="PLUG">#REF!</definedName>
    <definedName name="pm_size">[36]Tables!$AE$8:$AE$43</definedName>
    <definedName name="pm_w_size">[36]Tables!$AA$8:$AF$43</definedName>
    <definedName name="po" localSheetId="1" hidden="1">{#N/A,#N/A,FALSE,"CCTV"}</definedName>
    <definedName name="po" hidden="1">{#N/A,#N/A,FALSE,"CCTV"}</definedName>
    <definedName name="POC">#REF!</definedName>
    <definedName name="pound">#REF!</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'[130]RATE-ANAY.'!$A$152:$H$756</definedName>
    <definedName name="PriceCode">#REF!</definedName>
    <definedName name="_xlnm.Print_Area" localSheetId="0">'SESHPUR ADHARGANJ'!$A$2:$Q$179</definedName>
    <definedName name="_xlnm.Print_Area">#REF!</definedName>
    <definedName name="Print_Area_MI">#REF!</definedName>
    <definedName name="PRINT_AREA_MI___0">#REF!</definedName>
    <definedName name="print_title">[131]Cul_detail!$A$2:$IV$5</definedName>
    <definedName name="_xlnm.Print_Titles">#N/A</definedName>
    <definedName name="PRINT_TITLES_MI">#REF!</definedName>
    <definedName name="PRN">#REF!</definedName>
    <definedName name="proj">#REF!</definedName>
    <definedName name="proj_id">'[132]Project Management Main'!$D$9</definedName>
    <definedName name="proj_mgr">'[132]Project Management Main'!$D$12</definedName>
    <definedName name="proj_nm">'[132]Project Management Main'!$D$10</definedName>
    <definedName name="project">#REF!</definedName>
    <definedName name="Project_Name">'[83]GM 000'!$I$2</definedName>
    <definedName name="projecttitle">'[133]CABLE BULK'!#REF!</definedName>
    <definedName name="PROLL">#REF!</definedName>
    <definedName name="proom">#REF!</definedName>
    <definedName name="proom5x4">#REF!</definedName>
    <definedName name="PS">#REF!</definedName>
    <definedName name="PS___0">#REF!</definedName>
    <definedName name="PS___13">#REF!</definedName>
    <definedName name="PUMP">'[6]Cost of O &amp; O'!$F$27</definedName>
    <definedName name="Q">'[134]FORM-W3'!#REF!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[78]R2!$D$39:$D$86</definedName>
    <definedName name="Qty_as_on_apr">#REF!</definedName>
    <definedName name="Qv">#REF!</definedName>
    <definedName name="qw">#REF!</definedName>
    <definedName name="R_">#REF!</definedName>
    <definedName name="r_date">'[92]ETC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1" hidden="1">{"'Sheet1'!$A$4386:$N$4591"}</definedName>
    <definedName name="raaa" hidden="1">{"'Sheet1'!$A$4386:$N$4591"}</definedName>
    <definedName name="RaftD">#REF!</definedName>
    <definedName name="RaftSlbThk">#REF!</definedName>
    <definedName name="RATE">'[135]Rate Ana'!$A$6:$D$392</definedName>
    <definedName name="rate0">[136]SUMMARY!$A$3:$E$1159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'[137]LOCAL RATES'!#REF!</definedName>
    <definedName name="RCCpipe600">'[137]LOCAL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'[69]SITE OVERHEADS'!#REF!</definedName>
    <definedName name="Reselects">#REF!</definedName>
    <definedName name="Rev">#REF!</definedName>
    <definedName name="Revision">#REF!</definedName>
    <definedName name="RF" localSheetId="1" hidden="1">{#N/A,#N/A,FALSE,"CCTV"}</definedName>
    <definedName name="RF" hidden="1">{#N/A,#N/A,FALSE,"CCTV"}</definedName>
    <definedName name="ric">#REF!</definedName>
    <definedName name="rid" localSheetId="1"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'[36]Valve Cl'!$A$381:$W$405</definedName>
    <definedName name="RNG150S">'[36]Valve Cl'!$A$238:$W$262</definedName>
    <definedName name="RNG2500S">'[36]Valve Cl'!$A$409:$W$433</definedName>
    <definedName name="RNG300S">'[36]Valve Cl'!$A$266:$W$290</definedName>
    <definedName name="RNG400S">'[36]Valve Cl'!$A$294:$W$318</definedName>
    <definedName name="RNG4500S">'[36]Valve Cl'!$A$438:$W$462</definedName>
    <definedName name="RNG600S">'[36]Valve Cl'!$A$323:$W$347</definedName>
    <definedName name="RNG900S">'[36]Valve Cl'!$A$352:$W$376</definedName>
    <definedName name="robot">#REF!</definedName>
    <definedName name="ROCE">#REF!</definedName>
    <definedName name="ROCK">#REF!</definedName>
    <definedName name="rockk">[96]Analysis!#REF!</definedName>
    <definedName name="RokSpl">#REF!</definedName>
    <definedName name="ROLL">#REF!</definedName>
    <definedName name="Rooms">#REF!</definedName>
    <definedName name="rosid">#REF!</definedName>
    <definedName name="ROTA">#REF!</definedName>
    <definedName name="ROTARY">'[6]Cost of O &amp; O'!$F$28</definedName>
    <definedName name="rout_t">#REF!</definedName>
    <definedName name="row">'[36]Valve Cl'!$AC$8:$AC$32</definedName>
    <definedName name="ROW_STRESS">'[36]CODE-STR'!$Z$3:$Z$21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[138]dummy!$A$2:$I$48</definedName>
    <definedName name="saf">[39]예가표!#REF!</definedName>
    <definedName name="Salaries1010">'[69]SITE OVERHEADS'!#REF!</definedName>
    <definedName name="Salaries1010_A">'[69]SITE OVERHEADS'!#REF!</definedName>
    <definedName name="SALESPLAN">#REF!</definedName>
    <definedName name="SAND">#REF!</definedName>
    <definedName name="sand1">#REF!</definedName>
    <definedName name="SANDA">[61]ANAL!$E$17</definedName>
    <definedName name="SANDB">#REF!</definedName>
    <definedName name="sandd">#REF!</definedName>
    <definedName name="sandfill">#REF!</definedName>
    <definedName name="SANDR">#REF!</definedName>
    <definedName name="SBC">#REF!</definedName>
    <definedName name="SC">#REF!</definedName>
    <definedName name="scaffolding">[139]!scaffolding</definedName>
    <definedName name="scale">#REF!</definedName>
    <definedName name="scbc">#REF!</definedName>
    <definedName name="SCH">[36]Tables!$A$10:$D$377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[105]TOEC!#REF!</definedName>
    <definedName name="schedules">[36]Tables!$H$51:$I$66</definedName>
    <definedName name="schools">#REF!</definedName>
    <definedName name="SCON">#REF!</definedName>
    <definedName name="SCRAP">#REF!</definedName>
    <definedName name="SD">'[48]RA Civil'!$E$12</definedName>
    <definedName name="Sdate">#REF!</definedName>
    <definedName name="SDEPTH">#REF!</definedName>
    <definedName name="sdfg" hidden="1">[40]Cash2!$J$16:$J$36</definedName>
    <definedName name="sdfwdd">'[116]purpose&amp;input'!#REF!</definedName>
    <definedName name="SDMLPW">#REF!</definedName>
    <definedName name="SDXAS">'[140]scour depth'!#REF!</definedName>
    <definedName name="se">#REF!</definedName>
    <definedName name="SEAL">#REF!</definedName>
    <definedName name="SEAL1">#REF!</definedName>
    <definedName name="SECTION">#REF!</definedName>
    <definedName name="sencount" hidden="1">1</definedName>
    <definedName name="SepRRFinal">[52]Original!$T$8</definedName>
    <definedName name="sertert">#REF!</definedName>
    <definedName name="SERVICE">#REF!</definedName>
    <definedName name="SF">#REF!</definedName>
    <definedName name="SFDASDASFD">[105]TOEC!#REF!</definedName>
    <definedName name="sgsgbsbgg">#REF!</definedName>
    <definedName name="SH">#REF!</definedName>
    <definedName name="shaeff">'[6]Cost of O &amp; O'!$F$42</definedName>
    <definedName name="Sheet_names">#REF!</definedName>
    <definedName name="sheet1">#REF!</definedName>
    <definedName name="sheet1___0">#REF!</definedName>
    <definedName name="sheet1___13">#REF!</definedName>
    <definedName name="shis">[138]dummy!$A$51:$G$74</definedName>
    <definedName name="SHM">#REF!</definedName>
    <definedName name="SHOT">'[6]Cost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[36]Tables!$C$10:$F$18</definedName>
    <definedName name="size025">[36]Tables!$C$19:$F$27</definedName>
    <definedName name="size0375">[36]Tables!$C$28:$F$36</definedName>
    <definedName name="size05">[36]Tables!$C$37:$F$48</definedName>
    <definedName name="size075">[36]Tables!$C$49:$F$60</definedName>
    <definedName name="size1">[36]Tables!$C$61:$F$72</definedName>
    <definedName name="size10">[36]Tables!$C$197:$F$213</definedName>
    <definedName name="size12">[36]Tables!$C$214:$F$230</definedName>
    <definedName name="size125">[36]Tables!$C$74:$F$84</definedName>
    <definedName name="size14">[36]Tables!$C$231:$F$245</definedName>
    <definedName name="size15">[36]Tables!$C$85:$F$96</definedName>
    <definedName name="size16">[36]Tables!$C$246:$F$260</definedName>
    <definedName name="size18">[36]Tables!$C$261:$F$275</definedName>
    <definedName name="size2">[36]Tables!$C$97:$F$108</definedName>
    <definedName name="size20">[36]Tables!$C$276:$F$290</definedName>
    <definedName name="size22">[36]Tables!$C$291:$F$304</definedName>
    <definedName name="size24">[36]Tables!$C$305:$F$319</definedName>
    <definedName name="size25">[36]Tables!$C$109:$F$120</definedName>
    <definedName name="size26">[36]Tables!$C$320:$F$324</definedName>
    <definedName name="size28">[36]Tables!$C$325:$F$330</definedName>
    <definedName name="size3">[36]Tables!$C$121:$F$132</definedName>
    <definedName name="size30">[36]Tables!$C$331:$F$338</definedName>
    <definedName name="size32">[36]Tables!$C$339:$F$345</definedName>
    <definedName name="size34">[36]Tables!$C$346:$F$352</definedName>
    <definedName name="size35">[36]Tables!$C$133:$F$142</definedName>
    <definedName name="size36">[36]Tables!$C$353:$F$359</definedName>
    <definedName name="size38">[36]Tables!$C$360:$F$362</definedName>
    <definedName name="size4">[36]Tables!$C$143:$F$155</definedName>
    <definedName name="size40">[36]Tables!$C$363:$F$365</definedName>
    <definedName name="size42">[36]Tables!$C$366:$F$368</definedName>
    <definedName name="size44">[36]Tables!$C$369:$F$371</definedName>
    <definedName name="size46">[36]Tables!$C$372:$F$374</definedName>
    <definedName name="size48">[36]Tables!$C$375:$F$377</definedName>
    <definedName name="size5">[36]Tables!$C$156:$F$167</definedName>
    <definedName name="size6">[36]Tables!$C$168:$F$179</definedName>
    <definedName name="size8">[36]Tables!$C$180:$F$196</definedName>
    <definedName name="SIZEC">#REF!</definedName>
    <definedName name="skilled">#REF!</definedName>
    <definedName name="slab_p" localSheetId="1" hidden="1">{"form-D1",#N/A,FALSE,"FORM-D1";"form-D1_amt",#N/A,FALSE,"FORM-D1"}</definedName>
    <definedName name="slab_p" hidden="1">{"form-D1",#N/A,FALSE,"FORM-D1";"form-D1_amt",#N/A,FALSE,"FORM-D1"}</definedName>
    <definedName name="SlabD">#REF!</definedName>
    <definedName name="SLAYER">#REF!</definedName>
    <definedName name="SLC">#REF!</definedName>
    <definedName name="SLIPFORM">'[96]Cost of O &amp; O'!#REF!</definedName>
    <definedName name="slope">#REF!</definedName>
    <definedName name="SLSAMT">[78]R2!$I$39:$I$86</definedName>
    <definedName name="SLSRT">[78]R2!$H$39:$H$86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'[129]SLAB DESIGN'!$E$40</definedName>
    <definedName name="SPAVER">'[59]Cost of O &amp; O'!$F$21</definedName>
    <definedName name="SPEC_1">'[88]BLR 1'!$L:$L</definedName>
    <definedName name="SPEC_10">[88]GEN!$K:$K</definedName>
    <definedName name="SPEC_11">[88]GAS!$K:$K</definedName>
    <definedName name="SPEC_12">[88]DEAE!$L:$L</definedName>
    <definedName name="SPEC_2">[88]BLR2!$L:$L</definedName>
    <definedName name="SPEC_3">[88]BLR3!$L:$L</definedName>
    <definedName name="SPEC_4">[88]BLR4!$L:$L</definedName>
    <definedName name="SPEC_5">[88]BLR5!$L:$L</definedName>
    <definedName name="SPEC_6">[88]DEM!$K:$K</definedName>
    <definedName name="SPEC_7">[88]SAM!$K:$K</definedName>
    <definedName name="SPEC_8">[88]CHEM!$K:$K</definedName>
    <definedName name="SPEC_9">[88]COP!$K:$K</definedName>
    <definedName name="SPEC12">'[141]DB_ET200(R. A)'!$S:$S</definedName>
    <definedName name="SPEC2">#REF!</definedName>
    <definedName name="SPECI">#REF!</definedName>
    <definedName name="SPFAC">[78]R2!$G$21:$G$32</definedName>
    <definedName name="SPFIN">[78]R2!$C$15</definedName>
    <definedName name="SPINK">#REF!</definedName>
    <definedName name="SPRINK">'[6]Cost of O &amp; O'!$F$23</definedName>
    <definedName name="SPSUM">[78]R2!$C$13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'[112]LOCAL RATES'!$H$38</definedName>
    <definedName name="SSR">'[142]scour depth'!#REF!</definedName>
    <definedName name="SSSS">[58]PROCTOR!#REF!</definedName>
    <definedName name="SSSSSS">[58]PROCTOR!#REF!</definedName>
    <definedName name="sst">#REF!</definedName>
    <definedName name="STAADappslabthk">'[143]ABUT MASTER'!$K$57</definedName>
    <definedName name="StaffApr_D">'[94]SITE OVERHEADS'!#REF!</definedName>
    <definedName name="Staircase">#REF!</definedName>
    <definedName name="Start1">#REF!</definedName>
    <definedName name="Start10">#REF!</definedName>
    <definedName name="Start11">'[113]Side walls (earth)'!$H$1</definedName>
    <definedName name="Start12">'[113]AFFLUX CALC'!$H$1</definedName>
    <definedName name="Start13">[113]PROTECTION!$H$1</definedName>
    <definedName name="Start14">'[113]AFF DRAW'!$H$1</definedName>
    <definedName name="Start15">'[113]TEL CALC'!$H$1</definedName>
    <definedName name="Start16">'[113]NALA-LS'!$H$1</definedName>
    <definedName name="Start17">'[113]X-BOX HYD'!$H$1</definedName>
    <definedName name="Start18">'[113]X-TRAIL PIT DETAILS'!$H$1</definedName>
    <definedName name="Start19">'[113]X-BLOCK LEVELS'!$H$1</definedName>
    <definedName name="Start2">[113]INSTRUCT!$H$1</definedName>
    <definedName name="Start20">'[113]MACRO-BACK UP'!$H$1</definedName>
    <definedName name="Start21">'[113]Side walls (earth)'!$H$1</definedName>
    <definedName name="Start27">#REF!</definedName>
    <definedName name="Start28">#REF!</definedName>
    <definedName name="Start29">[144]Sheet11!#REF!</definedName>
    <definedName name="Start3">'[145]0+655'!#REF!</definedName>
    <definedName name="Start6">'[113]DS HFL '!$H$1</definedName>
    <definedName name="Start7">'[113]VENT DESIGN '!$H$1</definedName>
    <definedName name="Start8">'[113]Side walls-Slab'!$H$1</definedName>
    <definedName name="Start9">[113]TRANSITIONS!$H$1</definedName>
    <definedName name="StartDate">[146]Menu!$E$7</definedName>
    <definedName name="steam_props">#REF!</definedName>
    <definedName name="steam_trap">#REF!</definedName>
    <definedName name="STEEL">#REF!</definedName>
    <definedName name="Stg_Sub">#REF!</definedName>
    <definedName name="Stg_Super">#REF!</definedName>
    <definedName name="STRESS">'[36]CODE-STR'!$A$3:$V$40</definedName>
    <definedName name="StrID">#REF!</definedName>
    <definedName name="structure">#REF!</definedName>
    <definedName name="STS">#REF!</definedName>
    <definedName name="STSJ">#REF!</definedName>
    <definedName name="SUB">#REF!</definedName>
    <definedName name="Sub_class1">[67]User!$D$9:$R$9</definedName>
    <definedName name="Sub_class10">[67]User!$D$18:$R$18</definedName>
    <definedName name="Sub_class11">[67]User!$D$19:$R$19</definedName>
    <definedName name="Sub_class12">[67]User!$D$20:$R$20</definedName>
    <definedName name="Sub_class13">[67]User!$D$21:$R$21</definedName>
    <definedName name="Sub_class14">[67]User!$D$22:$R$22</definedName>
    <definedName name="Sub_class15">[67]User!$D$23:$R$23</definedName>
    <definedName name="Sub_class2">[67]User!$D$10:$R$10</definedName>
    <definedName name="Sub_class3">[67]User!$D$11:$R$11</definedName>
    <definedName name="Sub_class4">[67]User!$D$12:$R$12</definedName>
    <definedName name="Sub_class5">[67]User!$D$13:$R$13</definedName>
    <definedName name="Sub_class6">[67]User!$D$14:$R$14</definedName>
    <definedName name="Sub_class7">[67]User!$D$15:$R$15</definedName>
    <definedName name="Sub_class8">[67]User!$D$16:$R$16</definedName>
    <definedName name="Sub_class9">[67]User!$D$17:$R$17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'[133]CABLE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'[147]ASME B 36.10 M'!$D$3:$W$48</definedName>
    <definedName name="Table">[56]Cal!$P$2:$Q$28</definedName>
    <definedName name="TABLE_4">#REF!</definedName>
    <definedName name="table1">#REF!</definedName>
    <definedName name="TABLE2">#REF!</definedName>
    <definedName name="TABLE3">[148]Calc1!$B$63:$G$97</definedName>
    <definedName name="TABLE4">[148]Calc1!$C$103:$E$139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'[108]Pier Design(with offset)'!#REF!</definedName>
    <definedName name="TCJH">'[48]RA Civil'!$E$56</definedName>
    <definedName name="TCJHPOL">'[48]RA Civil'!$F$56</definedName>
    <definedName name="TCON">#REF!</definedName>
    <definedName name="tcr">#REF!</definedName>
    <definedName name="tct">'[111]Pier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'[36]CODE-STR'!$AA$3:$AA$21</definedName>
    <definedName name="temp1">#REF!</definedName>
    <definedName name="Ten">#REF!</definedName>
    <definedName name="TENDERING">[127]Sheet1!$A$9:$L$32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1" hidden="1">{"'Sheet1'!$L$16"}</definedName>
    <definedName name="tidf" hidden="1">{"'Sheet1'!$L$16"}</definedName>
    <definedName name="TIP">'[48]RA Civil'!$E$54</definedName>
    <definedName name="TIPPOL">'[48]RA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'[84]boq ht'!#REF!</definedName>
    <definedName name="TOTAL_NO_OF_MH">#REF!</definedName>
    <definedName name="TOTCDWSSM">[78]R2!$H$33</definedName>
    <definedName name="TOTCDWSSP">[78]R2!$I$33</definedName>
    <definedName name="TOWER">'[6]Cost of O &amp; O'!$F$37</definedName>
    <definedName name="TR">#REF!</definedName>
    <definedName name="TraComp">#REF!</definedName>
    <definedName name="TRACT">#REF!</definedName>
    <definedName name="TractPOL">'[48]RA Civil'!$F$55</definedName>
    <definedName name="Transport">#REF!</definedName>
    <definedName name="TRBPOL">'[48]RA Civil'!$F$57</definedName>
    <definedName name="TRI">'[83]GM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1"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'[83]GM 000'!$I$3</definedName>
    <definedName name="Type1">#REF!</definedName>
    <definedName name="Type2">#REF!</definedName>
    <definedName name="U">[105]TOEC!#REF!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[61]ANAL!$E$8</definedName>
    <definedName name="USLM">[61]ANAL!$E$7</definedName>
    <definedName name="Ut">#REF!</definedName>
    <definedName name="V">#N/A</definedName>
    <definedName name="v1o">'[111]Pier Design(with offset)'!#REF!</definedName>
    <definedName name="v1oo">'[108]Pier Design(with offset)'!#REF!</definedName>
    <definedName name="va">#REF!</definedName>
    <definedName name="va___0">#REF!</definedName>
    <definedName name="va___13">#REF!</definedName>
    <definedName name="VALVES_STATEMENT">#REF!</definedName>
    <definedName name="van">[64]CondPol!$F$69</definedName>
    <definedName name="VANDEMATARAM">#REF!</definedName>
    <definedName name="vani">[64]MixBed!#REF!</definedName>
    <definedName name="vani1">[64]MixBed!#REF!</definedName>
    <definedName name="VB">#REF!</definedName>
    <definedName name="vbzxcbd">#REF!</definedName>
    <definedName name="vcat">[64]CondPol!$F$68</definedName>
    <definedName name="vcati">[64]MixBed!#REF!</definedName>
    <definedName name="vcati1">[64]MixBed!#REF!</definedName>
    <definedName name="VD">#REF!</definedName>
    <definedName name="velocity1">[36]FLUID_INFO!$A$4:$H$14</definedName>
    <definedName name="Vend">#REF!</definedName>
    <definedName name="venu">150</definedName>
    <definedName name="VERT_CON_DETAIL">#REF!</definedName>
    <definedName name="vertical_col_and_corner_walls">#REF!</definedName>
    <definedName name="vf" localSheetId="1" hidden="1">{"'Sheet1'!$L$16"}</definedName>
    <definedName name="vf" hidden="1">{"'Sheet1'!$L$16"}</definedName>
    <definedName name="VIBR">#REF!</definedName>
    <definedName name="VIBRA">#REF!</definedName>
    <definedName name="VIBRAB">#REF!</definedName>
    <definedName name="VIBRAS">#REF!</definedName>
    <definedName name="vinert">[64]CondPol!$F$70</definedName>
    <definedName name="Viscosity">#REF!</definedName>
    <definedName name="VIVEKANANDA">#REF!</definedName>
    <definedName name="vn" localSheetId="1" hidden="1">{"'Sheet1'!$L$16"}</definedName>
    <definedName name="vn" hidden="1">{"'Sheet1'!$L$16"}</definedName>
    <definedName name="VSD">#REF!</definedName>
    <definedName name="vsdim0">#REF!</definedName>
    <definedName name="Vsigma">#REF!</definedName>
    <definedName name="vtot">[64]CondPol!$F$71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'[6]Cost of O &amp; O'!$F$31</definedName>
    <definedName name="Waiting">"Picture 1"</definedName>
    <definedName name="wall0125">[36]Tables!$E$10:$E$18</definedName>
    <definedName name="wall025">[36]Tables!$E$19:$E$27</definedName>
    <definedName name="wall0375">[36]Tables!$E$28:$E$36</definedName>
    <definedName name="wall05">[36]Tables!$E$37:$E$48</definedName>
    <definedName name="wall075">[36]Tables!$E$49:$E$60</definedName>
    <definedName name="wall1">[36]Tables!$E$61:$E$72</definedName>
    <definedName name="wall10">[36]Tables!$E$197:$E$213</definedName>
    <definedName name="wall12">[36]Tables!$E$214:$E$230</definedName>
    <definedName name="wall125">[36]Tables!$E$73:$E$84</definedName>
    <definedName name="wall14">[36]Tables!$E$231:$E$245</definedName>
    <definedName name="wall15">[36]Tables!$E$85:$E$96</definedName>
    <definedName name="wall16">[36]Tables!$E$246:$E$260</definedName>
    <definedName name="wall18">[36]Tables!$E$261:$E$275</definedName>
    <definedName name="wall2">[36]Tables!$E$97:$E$108</definedName>
    <definedName name="wall20">[36]Tables!$E$276:$E$290</definedName>
    <definedName name="wall22">[36]Tables!$E$291:$E$304</definedName>
    <definedName name="wall24">[36]Tables!$E$305:$E$319</definedName>
    <definedName name="wall25">[36]Tables!$E$109:$E$120</definedName>
    <definedName name="wall26">[36]Tables!$E$320:$E$324</definedName>
    <definedName name="wall28">[36]Tables!$E$325:$E$330</definedName>
    <definedName name="wall3">[36]Tables!$E$121:$E$132</definedName>
    <definedName name="wall30">[36]Tables!$E$331:$E$338</definedName>
    <definedName name="wall32">[36]Tables!$E$339:$E$345</definedName>
    <definedName name="wall34">[36]Tables!$E$346:$E$352</definedName>
    <definedName name="wall35">[36]Tables!$E$133:$E$142</definedName>
    <definedName name="wall36">[36]Tables!$E$353:$E$359</definedName>
    <definedName name="wall38">[36]Tables!$E$360:$E$362</definedName>
    <definedName name="wall4">[36]Tables!$E$143:$E$155</definedName>
    <definedName name="wall40">[36]Tables!$E$363:$E$365</definedName>
    <definedName name="wall42">[36]Tables!$E$366:$E$368</definedName>
    <definedName name="wall44">[36]Tables!$E$369:$E$371</definedName>
    <definedName name="wall46">[36]Tables!$E$372:$E$374</definedName>
    <definedName name="wall48">[36]Tables!$E$375:$E$377</definedName>
    <definedName name="wall5">[36]Tables!$E$156:$E$167</definedName>
    <definedName name="wall6">[36]Tables!$E$168:$E$179</definedName>
    <definedName name="wall8">[36]Tables!$E$180:$E$196</definedName>
    <definedName name="wallht">#REF!</definedName>
    <definedName name="wallthk">#REF!</definedName>
    <definedName name="WATER">#REF!</definedName>
    <definedName name="water_funds" localSheetId="1" hidden="1">{"'Sheet1'!$A$4386:$N$4591"}</definedName>
    <definedName name="water_funds" hidden="1">{"'Sheet1'!$A$4386:$N$4591"}</definedName>
    <definedName name="WBM">#REF!</definedName>
    <definedName name="WBT">#REF!</definedName>
    <definedName name="wc">'[108]Pier Design(with offset)'!#REF!</definedName>
    <definedName name="wct">'[111]Pier Design(with offset)'!#REF!</definedName>
    <definedName name="WE" localSheetId="1"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[66]basdat!$D$8</definedName>
    <definedName name="wktable">#REF!</definedName>
    <definedName name="WLP">#REF!</definedName>
    <definedName name="WMMP">#REF!</definedName>
    <definedName name="WMP">#REF!</definedName>
    <definedName name="WOL">#REF!</definedName>
    <definedName name="word">[74]Sheet1!$A$50:$C$161</definedName>
    <definedName name="work">#REF!</definedName>
    <definedName name="WP">#REF!</definedName>
    <definedName name="WPcomp">'[149]21-Rate Analysis-1'!$E$29</definedName>
    <definedName name="wr">'[108]Pier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'[111]Pier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IF('[67]Engg-Exec-2'!#REF!&gt;=[67]User!$AS$8,4,IF('[67]Engg-Exec-2'!#REF!&gt;=[67]User!$AR$8,3,IF('[67]Engg-Exec-2'!#REF!&gt;=[67]User!$AQ$8,2,1)))</definedName>
    <definedName name="YG">#REF!</definedName>
    <definedName name="yi" localSheetId="1" hidden="1">{"'Sheet1'!$L$16"}</definedName>
    <definedName name="yi" hidden="1">{"'Sheet1'!$L$16"}</definedName>
    <definedName name="yRNG">[36]Tables!$U$8:$W$13</definedName>
    <definedName name="yRNG1">[36]Tables!$T$8:$W$13</definedName>
    <definedName name="yy">#REF!</definedName>
    <definedName name="z">'[150]Analy_7-10'!#REF!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[81]!モドス</definedName>
    <definedName name="건축">#REF!</definedName>
    <definedName name="구분">#REF!</definedName>
    <definedName name="기계">#REF!</definedName>
    <definedName name="기구자재선택">[151]코드관리!$V$4:$V$103</definedName>
    <definedName name="기타">[152]당초!#REF!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[153]LAB!#REF!</definedName>
    <definedName name="ㅂㅈㅂㅈ">[153]LAB!#REF!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hidden="1">{"'Sheet1'!$A$1:$E$59"}</definedName>
    <definedName name="전기계장">#REF!</definedName>
    <definedName name="조직도">[153]LAB!#REF!</definedName>
    <definedName name="주요물량비교">#N/A</definedName>
    <definedName name="주택사업본부">#REF!</definedName>
    <definedName name="중기">#REF!</definedName>
    <definedName name="집계SHEET">[154]당초!#REF!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hidden="1">#REF!</definedName>
    <definedName name="현장관리비">#N/A</definedName>
    <definedName name="ㅑㅅ" localSheetId="1" hidden="1">{"'Sheet1'!$L$16"}</definedName>
    <definedName name="ㅑㅅ" hidden="1">{"'Sheet1'!$L$16"}</definedName>
    <definedName name="ㅗ감">#REF!</definedName>
    <definedName name="ㅗ로비ㅕㄱ">#REF!</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I5" i="3" l="1"/>
  <c r="I6" i="3" s="1"/>
  <c r="F212" i="2"/>
  <c r="F213" i="2" s="1"/>
  <c r="D209" i="2"/>
  <c r="D208" i="2"/>
  <c r="D207" i="2"/>
  <c r="K206" i="2"/>
  <c r="L206" i="2" s="1"/>
  <c r="J206" i="2"/>
  <c r="I206" i="2"/>
  <c r="H206" i="2"/>
  <c r="G206" i="2"/>
  <c r="E206" i="2"/>
  <c r="K205" i="2"/>
  <c r="J205" i="2"/>
  <c r="I205" i="2"/>
  <c r="H205" i="2"/>
  <c r="G205" i="2"/>
  <c r="E205" i="2"/>
  <c r="L205" i="2" s="1"/>
  <c r="K204" i="2"/>
  <c r="I204" i="2"/>
  <c r="H204" i="2"/>
  <c r="G204" i="2"/>
  <c r="N200" i="2"/>
  <c r="N199" i="2"/>
  <c r="N198" i="2"/>
  <c r="P194" i="2"/>
  <c r="L193" i="2"/>
  <c r="K193" i="2"/>
  <c r="J193" i="2"/>
  <c r="I193" i="2"/>
  <c r="H193" i="2"/>
  <c r="G193" i="2"/>
  <c r="F193" i="2"/>
  <c r="E193" i="2"/>
  <c r="D193" i="2"/>
  <c r="C193" i="2"/>
  <c r="P193" i="2" s="1"/>
  <c r="L192" i="2"/>
  <c r="K192" i="2"/>
  <c r="J192" i="2"/>
  <c r="I192" i="2"/>
  <c r="H192" i="2"/>
  <c r="G192" i="2"/>
  <c r="F192" i="2"/>
  <c r="E192" i="2"/>
  <c r="D192" i="2"/>
  <c r="C192" i="2"/>
  <c r="O192" i="2" s="1"/>
  <c r="L191" i="2"/>
  <c r="K191" i="2"/>
  <c r="J191" i="2"/>
  <c r="I191" i="2"/>
  <c r="H191" i="2"/>
  <c r="F191" i="2"/>
  <c r="E191" i="2"/>
  <c r="D191" i="2"/>
  <c r="C191" i="2"/>
  <c r="U182" i="2"/>
  <c r="G182" i="2"/>
  <c r="N179" i="2"/>
  <c r="H178" i="2"/>
  <c r="H181" i="2" s="1"/>
  <c r="E178" i="2"/>
  <c r="E181" i="2" s="1"/>
  <c r="C178" i="2"/>
  <c r="R175" i="2"/>
  <c r="R174" i="2"/>
  <c r="R173" i="2"/>
  <c r="R172" i="2"/>
  <c r="R171" i="2"/>
  <c r="T170" i="2"/>
  <c r="R170" i="2"/>
  <c r="R169" i="2"/>
  <c r="R168" i="2"/>
  <c r="R167" i="2"/>
  <c r="R166" i="2"/>
  <c r="R165" i="2"/>
  <c r="R164" i="2"/>
  <c r="R163" i="2"/>
  <c r="R162" i="2"/>
  <c r="R161" i="2"/>
  <c r="R160" i="2"/>
  <c r="R159" i="2"/>
  <c r="AF158" i="2"/>
  <c r="AB158" i="2"/>
  <c r="R158" i="2"/>
  <c r="R157" i="2"/>
  <c r="R156" i="2"/>
  <c r="L156" i="2"/>
  <c r="H156" i="2"/>
  <c r="R155" i="2"/>
  <c r="R154" i="2"/>
  <c r="R153" i="2"/>
  <c r="R152" i="2"/>
  <c r="R151" i="2"/>
  <c r="AF150" i="2"/>
  <c r="AB150" i="2"/>
  <c r="R150" i="2"/>
  <c r="R149" i="2"/>
  <c r="L148" i="2"/>
  <c r="J204" i="2" s="1"/>
  <c r="H148" i="2"/>
  <c r="R148" i="2" s="1"/>
  <c r="R147" i="2"/>
  <c r="R146" i="2"/>
  <c r="R145" i="2"/>
  <c r="R144" i="2"/>
  <c r="R143" i="2"/>
  <c r="R142" i="2"/>
  <c r="R141" i="2"/>
  <c r="AE140" i="2"/>
  <c r="AB140" i="2"/>
  <c r="R140" i="2"/>
  <c r="R139" i="2"/>
  <c r="AE138" i="2"/>
  <c r="AB138" i="2"/>
  <c r="K138" i="2"/>
  <c r="H138" i="2"/>
  <c r="R138" i="2" s="1"/>
  <c r="R137" i="2"/>
  <c r="R136" i="2"/>
  <c r="K136" i="2"/>
  <c r="H136" i="2"/>
  <c r="F178" i="2" s="1"/>
  <c r="R135" i="2"/>
  <c r="R134" i="2"/>
  <c r="AC133" i="2"/>
  <c r="AB133" i="2"/>
  <c r="R133" i="2"/>
  <c r="R132" i="2"/>
  <c r="I131" i="2"/>
  <c r="H131" i="2"/>
  <c r="R131" i="2" s="1"/>
  <c r="R130" i="2"/>
  <c r="R129" i="2"/>
  <c r="R128" i="2"/>
  <c r="AC127" i="2"/>
  <c r="AB127" i="2"/>
  <c r="R127" i="2"/>
  <c r="R126" i="2"/>
  <c r="R125" i="2"/>
  <c r="I125" i="2"/>
  <c r="H125" i="2"/>
  <c r="R124" i="2"/>
  <c r="R123" i="2"/>
  <c r="R122" i="2"/>
  <c r="R121" i="2"/>
  <c r="R120" i="2"/>
  <c r="R119" i="2"/>
  <c r="R118" i="2"/>
  <c r="AH117" i="2"/>
  <c r="AH118" i="2" s="1"/>
  <c r="AH119" i="2" s="1"/>
  <c r="AH120" i="2" s="1"/>
  <c r="AH121" i="2" s="1"/>
  <c r="AH122" i="2" s="1"/>
  <c r="AH123" i="2" s="1"/>
  <c r="AH124" i="2" s="1"/>
  <c r="AH125" i="2" s="1"/>
  <c r="AH126" i="2" s="1"/>
  <c r="AH127" i="2" s="1"/>
  <c r="AH128" i="2" s="1"/>
  <c r="AH129" i="2" s="1"/>
  <c r="AH130" i="2" s="1"/>
  <c r="AH131" i="2" s="1"/>
  <c r="AH132" i="2" s="1"/>
  <c r="AH133" i="2" s="1"/>
  <c r="AH134" i="2" s="1"/>
  <c r="AH135" i="2" s="1"/>
  <c r="AH136" i="2" s="1"/>
  <c r="AH137" i="2" s="1"/>
  <c r="AH138" i="2" s="1"/>
  <c r="AH139" i="2" s="1"/>
  <c r="AH140" i="2" s="1"/>
  <c r="AH141" i="2" s="1"/>
  <c r="AH142" i="2" s="1"/>
  <c r="AH143" i="2" s="1"/>
  <c r="AH144" i="2" s="1"/>
  <c r="AH145" i="2" s="1"/>
  <c r="AH146" i="2" s="1"/>
  <c r="AH147" i="2" s="1"/>
  <c r="AH148" i="2" s="1"/>
  <c r="AH149" i="2" s="1"/>
  <c r="AH150" i="2" s="1"/>
  <c r="AH151" i="2" s="1"/>
  <c r="AH152" i="2" s="1"/>
  <c r="AH153" i="2" s="1"/>
  <c r="AH154" i="2" s="1"/>
  <c r="AH155" i="2" s="1"/>
  <c r="AH156" i="2" s="1"/>
  <c r="AH157" i="2" s="1"/>
  <c r="AH158" i="2" s="1"/>
  <c r="AH159" i="2" s="1"/>
  <c r="AH160" i="2" s="1"/>
  <c r="AH161" i="2" s="1"/>
  <c r="AH162" i="2" s="1"/>
  <c r="AH163" i="2" s="1"/>
  <c r="AH164" i="2" s="1"/>
  <c r="AH165" i="2" s="1"/>
  <c r="AH166" i="2" s="1"/>
  <c r="AH167" i="2" s="1"/>
  <c r="AH168" i="2" s="1"/>
  <c r="AH169" i="2" s="1"/>
  <c r="AH170" i="2" s="1"/>
  <c r="AH171" i="2" s="1"/>
  <c r="AH172" i="2" s="1"/>
  <c r="AH173" i="2" s="1"/>
  <c r="AH174" i="2" s="1"/>
  <c r="AH175" i="2" s="1"/>
  <c r="AH176" i="2" s="1"/>
  <c r="AH177" i="2" s="1"/>
  <c r="U117" i="2"/>
  <c r="U118" i="2" s="1"/>
  <c r="U119" i="2" s="1"/>
  <c r="U120" i="2" s="1"/>
  <c r="U121" i="2" s="1"/>
  <c r="U122" i="2" s="1"/>
  <c r="U123" i="2" s="1"/>
  <c r="U124" i="2" s="1"/>
  <c r="U125" i="2" s="1"/>
  <c r="U126" i="2" s="1"/>
  <c r="U127" i="2" s="1"/>
  <c r="U128" i="2" s="1"/>
  <c r="U129" i="2" s="1"/>
  <c r="U130" i="2" s="1"/>
  <c r="U131" i="2" s="1"/>
  <c r="U132" i="2" s="1"/>
  <c r="U133" i="2" s="1"/>
  <c r="U134" i="2" s="1"/>
  <c r="U135" i="2" s="1"/>
  <c r="U136" i="2" s="1"/>
  <c r="U137" i="2" s="1"/>
  <c r="U138" i="2" s="1"/>
  <c r="U139" i="2" s="1"/>
  <c r="U140" i="2" s="1"/>
  <c r="U141" i="2" s="1"/>
  <c r="U142" i="2" s="1"/>
  <c r="U143" i="2" s="1"/>
  <c r="U144" i="2" s="1"/>
  <c r="U145" i="2" s="1"/>
  <c r="U146" i="2" s="1"/>
  <c r="U147" i="2" s="1"/>
  <c r="U148" i="2" s="1"/>
  <c r="U149" i="2" s="1"/>
  <c r="U150" i="2" s="1"/>
  <c r="U151" i="2" s="1"/>
  <c r="U152" i="2" s="1"/>
  <c r="U153" i="2" s="1"/>
  <c r="U154" i="2" s="1"/>
  <c r="U155" i="2" s="1"/>
  <c r="U156" i="2" s="1"/>
  <c r="U157" i="2" s="1"/>
  <c r="U158" i="2" s="1"/>
  <c r="U159" i="2" s="1"/>
  <c r="U160" i="2" s="1"/>
  <c r="U161" i="2" s="1"/>
  <c r="U162" i="2" s="1"/>
  <c r="U163" i="2" s="1"/>
  <c r="U164" i="2" s="1"/>
  <c r="U165" i="2" s="1"/>
  <c r="U166" i="2" s="1"/>
  <c r="U167" i="2" s="1"/>
  <c r="U168" i="2" s="1"/>
  <c r="U169" i="2" s="1"/>
  <c r="U170" i="2" s="1"/>
  <c r="U171" i="2" s="1"/>
  <c r="U172" i="2" s="1"/>
  <c r="U173" i="2" s="1"/>
  <c r="U174" i="2" s="1"/>
  <c r="U175" i="2" s="1"/>
  <c r="U176" i="2" s="1"/>
  <c r="U177" i="2" s="1"/>
  <c r="R117" i="2"/>
  <c r="R116" i="2"/>
  <c r="R115" i="2"/>
  <c r="R114" i="2"/>
  <c r="R113" i="2"/>
  <c r="R112" i="2"/>
  <c r="AH111" i="2"/>
  <c r="U111" i="2"/>
  <c r="R111" i="2"/>
  <c r="R110" i="2"/>
  <c r="AH109" i="2"/>
  <c r="U109" i="2"/>
  <c r="R109" i="2"/>
  <c r="R108" i="2"/>
  <c r="H108" i="2"/>
  <c r="AH107" i="2"/>
  <c r="U107" i="2"/>
  <c r="R107" i="2"/>
  <c r="R106" i="2"/>
  <c r="R105" i="2"/>
  <c r="AH104" i="2"/>
  <c r="R104" i="2"/>
  <c r="R103" i="2"/>
  <c r="A103" i="2"/>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R102" i="2"/>
  <c r="N102" i="2"/>
  <c r="N103" i="2" s="1"/>
  <c r="N104" i="2" s="1"/>
  <c r="N105" i="2" s="1"/>
  <c r="N106" i="2" s="1"/>
  <c r="N107" i="2" s="1"/>
  <c r="N108" i="2" s="1"/>
  <c r="N109" i="2" s="1"/>
  <c r="N110" i="2" s="1"/>
  <c r="N111" i="2" s="1"/>
  <c r="N112" i="2" s="1"/>
  <c r="N113" i="2" s="1"/>
  <c r="N114" i="2" s="1"/>
  <c r="N115" i="2" s="1"/>
  <c r="N116" i="2" s="1"/>
  <c r="N117" i="2" s="1"/>
  <c r="N118" i="2" s="1"/>
  <c r="N119" i="2" s="1"/>
  <c r="N120" i="2" s="1"/>
  <c r="N121" i="2" s="1"/>
  <c r="N122" i="2" s="1"/>
  <c r="N123" i="2" s="1"/>
  <c r="N124" i="2" s="1"/>
  <c r="N125" i="2" s="1"/>
  <c r="N126" i="2" s="1"/>
  <c r="N127" i="2" s="1"/>
  <c r="N128" i="2" s="1"/>
  <c r="N129" i="2" s="1"/>
  <c r="N130" i="2" s="1"/>
  <c r="N131" i="2" s="1"/>
  <c r="N132" i="2" s="1"/>
  <c r="N133" i="2" s="1"/>
  <c r="N134" i="2" s="1"/>
  <c r="N135" i="2" s="1"/>
  <c r="N136" i="2" s="1"/>
  <c r="N137" i="2" s="1"/>
  <c r="N138" i="2" s="1"/>
  <c r="N139" i="2" s="1"/>
  <c r="N140" i="2" s="1"/>
  <c r="N141" i="2" s="1"/>
  <c r="N142" i="2" s="1"/>
  <c r="N143" i="2" s="1"/>
  <c r="N144" i="2" s="1"/>
  <c r="N145" i="2" s="1"/>
  <c r="N146" i="2" s="1"/>
  <c r="N147" i="2" s="1"/>
  <c r="N148" i="2" s="1"/>
  <c r="N149" i="2" s="1"/>
  <c r="N150" i="2" s="1"/>
  <c r="N151" i="2" s="1"/>
  <c r="N152" i="2" s="1"/>
  <c r="N153" i="2" s="1"/>
  <c r="N154" i="2" s="1"/>
  <c r="N155" i="2" s="1"/>
  <c r="N156" i="2" s="1"/>
  <c r="N157" i="2" s="1"/>
  <c r="N158" i="2" s="1"/>
  <c r="N159" i="2" s="1"/>
  <c r="N160" i="2" s="1"/>
  <c r="N161" i="2" s="1"/>
  <c r="N162" i="2" s="1"/>
  <c r="N163" i="2" s="1"/>
  <c r="N164" i="2" s="1"/>
  <c r="N165" i="2" s="1"/>
  <c r="N166" i="2" s="1"/>
  <c r="N167" i="2" s="1"/>
  <c r="N168" i="2" s="1"/>
  <c r="N169" i="2" s="1"/>
  <c r="N170" i="2" s="1"/>
  <c r="N171" i="2" s="1"/>
  <c r="N172" i="2" s="1"/>
  <c r="N173" i="2" s="1"/>
  <c r="N174" i="2" s="1"/>
  <c r="N175" i="2" s="1"/>
  <c r="U98" i="2"/>
  <c r="V96" i="2"/>
  <c r="V95" i="2"/>
  <c r="Q94" i="2"/>
  <c r="N94" i="2"/>
  <c r="M94" i="2"/>
  <c r="L94" i="2"/>
  <c r="K94" i="2"/>
  <c r="J94" i="2"/>
  <c r="I94" i="2"/>
  <c r="R94" i="2" s="1"/>
  <c r="S94" i="2" s="1"/>
  <c r="T94" i="2" s="1"/>
  <c r="H94" i="2"/>
  <c r="G94" i="2"/>
  <c r="F94" i="2"/>
  <c r="E94" i="2"/>
  <c r="Q93" i="2"/>
  <c r="N93" i="2"/>
  <c r="M93" i="2"/>
  <c r="L93" i="2"/>
  <c r="K93" i="2"/>
  <c r="J93" i="2"/>
  <c r="I93" i="2"/>
  <c r="R93" i="2" s="1"/>
  <c r="S93" i="2" s="1"/>
  <c r="T93" i="2" s="1"/>
  <c r="H93" i="2"/>
  <c r="G93" i="2"/>
  <c r="F93" i="2"/>
  <c r="E93" i="2"/>
  <c r="Q92" i="2"/>
  <c r="N92" i="2"/>
  <c r="M92" i="2"/>
  <c r="L92" i="2"/>
  <c r="K92" i="2"/>
  <c r="J92" i="2"/>
  <c r="I92" i="2"/>
  <c r="H92" i="2"/>
  <c r="G92" i="2"/>
  <c r="F92" i="2"/>
  <c r="E92" i="2"/>
  <c r="R92" i="2" s="1"/>
  <c r="S92" i="2" s="1"/>
  <c r="T92" i="2" s="1"/>
  <c r="AA89" i="2"/>
  <c r="Z87" i="2"/>
  <c r="Y87" i="2"/>
  <c r="X87" i="2"/>
  <c r="W87" i="2"/>
  <c r="N83" i="2"/>
  <c r="H82" i="2"/>
  <c r="G82" i="2"/>
  <c r="F82" i="2"/>
  <c r="E82" i="2"/>
  <c r="D82" i="2"/>
  <c r="R79" i="2"/>
  <c r="R78" i="2"/>
  <c r="R77" i="2"/>
  <c r="R76" i="2"/>
  <c r="R75" i="2"/>
  <c r="R74" i="2"/>
  <c r="R73" i="2"/>
  <c r="R72" i="2"/>
  <c r="R71" i="2"/>
  <c r="R70" i="2"/>
  <c r="R69" i="2"/>
  <c r="R68" i="2"/>
  <c r="I67" i="2"/>
  <c r="H67" i="2"/>
  <c r="R67" i="2" s="1"/>
  <c r="R66" i="2"/>
  <c r="Y65" i="2"/>
  <c r="W65" i="2"/>
  <c r="V65" i="2"/>
  <c r="U65" i="2"/>
  <c r="Z65" i="2" s="1"/>
  <c r="R65" i="2"/>
  <c r="R64" i="2"/>
  <c r="R63" i="2"/>
  <c r="R62" i="2"/>
  <c r="R61" i="2"/>
  <c r="R60" i="2"/>
  <c r="R59" i="2"/>
  <c r="R58" i="2"/>
  <c r="R57" i="2"/>
  <c r="R56" i="2"/>
  <c r="R55" i="2"/>
  <c r="R54" i="2"/>
  <c r="R53" i="2"/>
  <c r="R52" i="2"/>
  <c r="Z51" i="2"/>
  <c r="X65" i="2" s="1"/>
  <c r="R51" i="2"/>
  <c r="R50" i="2"/>
  <c r="R49" i="2"/>
  <c r="H48" i="2"/>
  <c r="R48" i="2" s="1"/>
  <c r="R47" i="2"/>
  <c r="R46" i="2"/>
  <c r="R45" i="2"/>
  <c r="R44" i="2"/>
  <c r="R43" i="2"/>
  <c r="R42" i="2"/>
  <c r="R41" i="2"/>
  <c r="R40" i="2"/>
  <c r="R39" i="2"/>
  <c r="H38" i="2"/>
  <c r="R38" i="2" s="1"/>
  <c r="R37" i="2"/>
  <c r="R36" i="2"/>
  <c r="H36" i="2"/>
  <c r="R35" i="2"/>
  <c r="H34" i="2"/>
  <c r="R33" i="2"/>
  <c r="R32" i="2"/>
  <c r="R31" i="2"/>
  <c r="R30" i="2"/>
  <c r="R29" i="2"/>
  <c r="R28" i="2"/>
  <c r="R27" i="2"/>
  <c r="R26" i="2"/>
  <c r="R25" i="2"/>
  <c r="R24" i="2"/>
  <c r="R23" i="2"/>
  <c r="R22" i="2"/>
  <c r="R21" i="2"/>
  <c r="R20" i="2"/>
  <c r="R19" i="2"/>
  <c r="R18" i="2"/>
  <c r="O92" i="2" s="1"/>
  <c r="R17" i="2"/>
  <c r="R16" i="2"/>
  <c r="R15" i="2"/>
  <c r="R14" i="2"/>
  <c r="R13" i="2"/>
  <c r="R12" i="2"/>
  <c r="R11" i="2"/>
  <c r="R10" i="2"/>
  <c r="R9" i="2"/>
  <c r="R8" i="2"/>
  <c r="R7" i="2"/>
  <c r="N7" i="2"/>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68" i="2" s="1"/>
  <c r="N69" i="2" s="1"/>
  <c r="N70" i="2" s="1"/>
  <c r="N71" i="2" s="1"/>
  <c r="N72" i="2" s="1"/>
  <c r="N73" i="2" s="1"/>
  <c r="N74" i="2" s="1"/>
  <c r="N75" i="2" s="1"/>
  <c r="N76" i="2" s="1"/>
  <c r="N77" i="2" s="1"/>
  <c r="N78" i="2" s="1"/>
  <c r="N79" i="2" s="1"/>
  <c r="R6" i="2"/>
  <c r="N6" i="2"/>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F5" i="2"/>
  <c r="AF6" i="2" s="1"/>
  <c r="AF7" i="2" s="1"/>
  <c r="AF8" i="2" s="1"/>
  <c r="AF9" i="2" s="1"/>
  <c r="AF10" i="2" s="1"/>
  <c r="AF11" i="2" s="1"/>
  <c r="AF12" i="2" s="1"/>
  <c r="AF13" i="2" s="1"/>
  <c r="AF14" i="2" s="1"/>
  <c r="AF15" i="2" s="1"/>
  <c r="AF16" i="2" s="1"/>
  <c r="AF17" i="2" s="1"/>
  <c r="AF18" i="2" s="1"/>
  <c r="AF19" i="2" s="1"/>
  <c r="AF20" i="2" s="1"/>
  <c r="AF21" i="2" s="1"/>
  <c r="AF22" i="2" s="1"/>
  <c r="AF23" i="2" s="1"/>
  <c r="AF24" i="2" s="1"/>
  <c r="AF25" i="2" s="1"/>
  <c r="AF26" i="2" s="1"/>
  <c r="AF27" i="2" s="1"/>
  <c r="AF28" i="2" s="1"/>
  <c r="AF29" i="2" s="1"/>
  <c r="AF30" i="2" s="1"/>
  <c r="AF31" i="2" s="1"/>
  <c r="AF32" i="2" s="1"/>
  <c r="AF33" i="2" s="1"/>
  <c r="AF34" i="2" s="1"/>
  <c r="AF35" i="2" s="1"/>
  <c r="AF36" i="2" s="1"/>
  <c r="AF37" i="2" s="1"/>
  <c r="AF38" i="2" s="1"/>
  <c r="AF39" i="2" s="1"/>
  <c r="AF40" i="2" s="1"/>
  <c r="AF41" i="2" s="1"/>
  <c r="AF42" i="2" s="1"/>
  <c r="AF43" i="2" s="1"/>
  <c r="AF44" i="2" s="1"/>
  <c r="AF45" i="2" s="1"/>
  <c r="AF46" i="2" s="1"/>
  <c r="AF47" i="2" s="1"/>
  <c r="AF48" i="2" s="1"/>
  <c r="AF49" i="2" s="1"/>
  <c r="AF50" i="2" s="1"/>
  <c r="AF51" i="2" s="1"/>
  <c r="AF52" i="2" s="1"/>
  <c r="AF53" i="2" s="1"/>
  <c r="AF54" i="2" s="1"/>
  <c r="AF55" i="2" s="1"/>
  <c r="AF56" i="2" s="1"/>
  <c r="AF57" i="2" s="1"/>
  <c r="AF58" i="2" s="1"/>
  <c r="AF59" i="2" s="1"/>
  <c r="AF60" i="2" s="1"/>
  <c r="AF61" i="2" s="1"/>
  <c r="AF62" i="2" s="1"/>
  <c r="AF63" i="2" s="1"/>
  <c r="AF64" i="2" s="1"/>
  <c r="AF65" i="2" s="1"/>
  <c r="AF66" i="2" s="1"/>
  <c r="AF67" i="2" s="1"/>
  <c r="AF68" i="2" s="1"/>
  <c r="AF69" i="2" s="1"/>
  <c r="AF70" i="2" s="1"/>
  <c r="AF71" i="2" s="1"/>
  <c r="AF72" i="2" s="1"/>
  <c r="AF73" i="2" s="1"/>
  <c r="AF74" i="2" s="1"/>
  <c r="AF75" i="2" s="1"/>
  <c r="AF76" i="2" s="1"/>
  <c r="AF77" i="2" s="1"/>
  <c r="AF78" i="2" s="1"/>
  <c r="AF79" i="2" s="1"/>
  <c r="S5" i="2"/>
  <c r="R5" i="2"/>
  <c r="O93" i="2" s="1"/>
  <c r="A5" i="2"/>
  <c r="AF4" i="2"/>
  <c r="N4" i="2"/>
  <c r="N5" i="2" s="1"/>
  <c r="C82" i="2" l="1"/>
  <c r="N82" i="2" s="1"/>
  <c r="U87" i="2"/>
  <c r="R34" i="2"/>
  <c r="T95" i="2"/>
  <c r="C181" i="2"/>
  <c r="O94" i="2"/>
  <c r="F181" i="2"/>
  <c r="V102" i="2"/>
  <c r="S6" i="2"/>
  <c r="S7" i="2" s="1"/>
  <c r="S8" i="2" s="1"/>
  <c r="S9" i="2" s="1"/>
  <c r="S10" i="2" s="1"/>
  <c r="S11" i="2" s="1"/>
  <c r="S12" i="2" s="1"/>
  <c r="S13" i="2" s="1"/>
  <c r="S14" i="2" s="1"/>
  <c r="S15" i="2" s="1"/>
  <c r="S16" i="2" s="1"/>
  <c r="S17" i="2" s="1"/>
  <c r="S18" i="2" s="1"/>
  <c r="G178" i="2"/>
  <c r="G181" i="2" s="1"/>
  <c r="G191" i="2"/>
  <c r="P191" i="2" s="1"/>
  <c r="P195" i="2" s="1"/>
  <c r="O191" i="2"/>
  <c r="P192" i="2"/>
  <c r="V87" i="2"/>
  <c r="M193" i="2"/>
  <c r="D178" i="2"/>
  <c r="D181" i="2" s="1"/>
  <c r="M192" i="2"/>
  <c r="N193" i="2"/>
  <c r="R193" i="2" s="1"/>
  <c r="M191" i="2"/>
  <c r="N192" i="2"/>
  <c r="R192" i="2" s="1"/>
  <c r="O193" i="2"/>
  <c r="E204" i="2"/>
  <c r="L204" i="2" s="1"/>
  <c r="N191" i="2" l="1"/>
  <c r="R191" i="2" s="1"/>
  <c r="S19" i="2"/>
  <c r="S20" i="2" s="1"/>
  <c r="S21" i="2" s="1"/>
  <c r="S22" i="2" s="1"/>
  <c r="S23" i="2" s="1"/>
  <c r="S24" i="2" s="1"/>
  <c r="N178" i="2"/>
  <c r="U82" i="2" s="1"/>
  <c r="S25" i="2" l="1"/>
  <c r="S26" i="2" l="1"/>
  <c r="S27" i="2" s="1"/>
  <c r="S28" i="2" s="1"/>
  <c r="S29" i="2" s="1"/>
  <c r="S30" i="2" s="1"/>
  <c r="S31" i="2" s="1"/>
  <c r="S32" i="2" s="1"/>
  <c r="S33" i="2" s="1"/>
  <c r="S34" i="2" l="1"/>
  <c r="S35" i="2" s="1"/>
  <c r="S36" i="2" l="1"/>
  <c r="S37" i="2" s="1"/>
  <c r="S38" i="2" l="1"/>
  <c r="S39" i="2" s="1"/>
  <c r="S40" i="2" l="1"/>
  <c r="P93" i="2"/>
  <c r="S41" i="2" l="1"/>
  <c r="S42" i="2" s="1"/>
  <c r="S43" i="2" s="1"/>
  <c r="S44" i="2" s="1"/>
  <c r="S45" i="2" s="1"/>
  <c r="S46" i="2" s="1"/>
  <c r="S47" i="2" s="1"/>
  <c r="S48" i="2" s="1"/>
  <c r="S49" i="2" s="1"/>
  <c r="S50" i="2" s="1"/>
  <c r="S51" i="2" s="1"/>
  <c r="S52" i="2" l="1"/>
  <c r="S53" i="2" s="1"/>
  <c r="S54" i="2" s="1"/>
  <c r="S55" i="2" s="1"/>
  <c r="S56" i="2" s="1"/>
  <c r="S57" i="2" l="1"/>
  <c r="S58" i="2" s="1"/>
  <c r="S59" i="2" s="1"/>
  <c r="S60" i="2" s="1"/>
  <c r="S61" i="2" s="1"/>
  <c r="P94" i="2"/>
  <c r="S62" i="2" l="1"/>
  <c r="P92" i="2"/>
</calcChain>
</file>

<file path=xl/sharedStrings.xml><?xml version="1.0" encoding="utf-8"?>
<sst xmlns="http://schemas.openxmlformats.org/spreadsheetml/2006/main" count="942" uniqueCount="162">
  <si>
    <t>seshpur adharganj</t>
  </si>
  <si>
    <t>Sl.No</t>
  </si>
  <si>
    <t>Date</t>
  </si>
  <si>
    <t>Start Node</t>
  </si>
  <si>
    <t>End Node</t>
  </si>
  <si>
    <t>Type of Road</t>
  </si>
  <si>
    <t>WIDTH OF DISMATLING</t>
  </si>
  <si>
    <t>DIA/HDPE</t>
  </si>
  <si>
    <t>Pipe Length (M)</t>
  </si>
  <si>
    <t>CUMMULATIVE</t>
  </si>
  <si>
    <t>SITE ENGINEER</t>
  </si>
  <si>
    <t>Remarks</t>
  </si>
  <si>
    <t>RESTORATION</t>
  </si>
  <si>
    <t>J116</t>
  </si>
  <si>
    <t>J77</t>
  </si>
  <si>
    <t>KACHA</t>
  </si>
  <si>
    <t>Road restoration</t>
  </si>
  <si>
    <t>J145</t>
  </si>
  <si>
    <t>B.T ROAD</t>
  </si>
  <si>
    <t>J77U5:V26U5:V31U5:V36N86U5:V22U5:V41N86U5:V22U5:V46N86U5:V22U5:V51N86U5:V22U5:V56N86U5:V22U5:V61N86U5:V22U5:V66N86U5:V22U5:V69N86U5:V22</t>
  </si>
  <si>
    <t>J5</t>
  </si>
  <si>
    <t>J7</t>
  </si>
  <si>
    <t>BRICK ROAD</t>
  </si>
  <si>
    <t>J23</t>
  </si>
  <si>
    <t>J129</t>
  </si>
  <si>
    <t>J67</t>
  </si>
  <si>
    <t>J109</t>
  </si>
  <si>
    <t>J27</t>
  </si>
  <si>
    <t>J43</t>
  </si>
  <si>
    <t>J120</t>
  </si>
  <si>
    <t>J102</t>
  </si>
  <si>
    <t>J17</t>
  </si>
  <si>
    <t>J13</t>
  </si>
  <si>
    <t>J57</t>
  </si>
  <si>
    <t>J144</t>
  </si>
  <si>
    <t>J113</t>
  </si>
  <si>
    <t>J119</t>
  </si>
  <si>
    <t>J92(A)</t>
  </si>
  <si>
    <t>J92</t>
  </si>
  <si>
    <t>J54</t>
  </si>
  <si>
    <t>j72</t>
  </si>
  <si>
    <t>j123</t>
  </si>
  <si>
    <t>J113(1)</t>
  </si>
  <si>
    <t>J113(2)</t>
  </si>
  <si>
    <t>J62</t>
  </si>
  <si>
    <t>J51</t>
  </si>
  <si>
    <t>j146</t>
  </si>
  <si>
    <t>INTERLOCKING</t>
  </si>
  <si>
    <t>J75(1)</t>
  </si>
  <si>
    <t>J75(2)</t>
  </si>
  <si>
    <t>j53</t>
  </si>
  <si>
    <t>j65</t>
  </si>
  <si>
    <t>J10</t>
  </si>
  <si>
    <t>J22</t>
  </si>
  <si>
    <t>J8</t>
  </si>
  <si>
    <t>J115</t>
  </si>
  <si>
    <t>J19</t>
  </si>
  <si>
    <t>J87</t>
  </si>
  <si>
    <t>J60</t>
  </si>
  <si>
    <t>J80</t>
  </si>
  <si>
    <t>J40</t>
  </si>
  <si>
    <t>J141</t>
  </si>
  <si>
    <t>J11</t>
  </si>
  <si>
    <t>J105</t>
  </si>
  <si>
    <t>J49</t>
  </si>
  <si>
    <t>J26</t>
  </si>
  <si>
    <t>J14</t>
  </si>
  <si>
    <t>J46</t>
  </si>
  <si>
    <t>J92(B)</t>
  </si>
  <si>
    <t>J125</t>
  </si>
  <si>
    <t>J12</t>
  </si>
  <si>
    <t>J71</t>
  </si>
  <si>
    <t>J158</t>
  </si>
  <si>
    <t>J39</t>
  </si>
  <si>
    <t>J104</t>
  </si>
  <si>
    <t>J153</t>
  </si>
  <si>
    <t>j104(a)</t>
  </si>
  <si>
    <t>j104(b)</t>
  </si>
  <si>
    <t>J147</t>
  </si>
  <si>
    <t>J63</t>
  </si>
  <si>
    <t>J9</t>
  </si>
  <si>
    <t>J6</t>
  </si>
  <si>
    <t>J98</t>
  </si>
  <si>
    <t>J78</t>
  </si>
  <si>
    <t>J94</t>
  </si>
  <si>
    <t>J68</t>
  </si>
  <si>
    <t>J68(1)</t>
  </si>
  <si>
    <t>J97</t>
  </si>
  <si>
    <t>J103</t>
  </si>
  <si>
    <t>J37</t>
  </si>
  <si>
    <t>j142</t>
  </si>
  <si>
    <t>J91</t>
  </si>
  <si>
    <t>J99</t>
  </si>
  <si>
    <t>j165A</t>
  </si>
  <si>
    <t>j165B</t>
  </si>
  <si>
    <t>J134</t>
  </si>
  <si>
    <t>j6</t>
  </si>
  <si>
    <t>j42</t>
  </si>
  <si>
    <t>j2</t>
  </si>
  <si>
    <t>j12</t>
  </si>
  <si>
    <t>J84</t>
  </si>
  <si>
    <t>j71</t>
  </si>
  <si>
    <t>J124</t>
  </si>
  <si>
    <t>J114</t>
  </si>
  <si>
    <t>j16</t>
  </si>
  <si>
    <t>J89</t>
  </si>
  <si>
    <t>J88</t>
  </si>
  <si>
    <t>J16</t>
  </si>
  <si>
    <t>J24</t>
  </si>
  <si>
    <t>J2</t>
  </si>
  <si>
    <t>J4</t>
  </si>
  <si>
    <t>J59</t>
  </si>
  <si>
    <t>J157</t>
  </si>
  <si>
    <t>J2(A)</t>
  </si>
  <si>
    <t>J5(B)</t>
  </si>
  <si>
    <t>J111</t>
  </si>
  <si>
    <t>J85</t>
  </si>
  <si>
    <t>J12(1)</t>
  </si>
  <si>
    <t>J39(1)</t>
  </si>
  <si>
    <t>J1</t>
  </si>
  <si>
    <t>J18</t>
  </si>
  <si>
    <t>J48</t>
  </si>
  <si>
    <t>OHT</t>
  </si>
  <si>
    <t>J38</t>
  </si>
  <si>
    <t>J21</t>
  </si>
  <si>
    <t>J32</t>
  </si>
  <si>
    <t>J70</t>
  </si>
  <si>
    <t>J112</t>
  </si>
  <si>
    <t>dia of pipe</t>
  </si>
  <si>
    <t>MEDHAJ CONSULTANCY (THIRD PARTY INS.)</t>
  </si>
  <si>
    <t>UTTAR PRADESH JAL NIGAM(RURAL)-CLIENT.</t>
  </si>
  <si>
    <t xml:space="preserve">DESIGNATION </t>
  </si>
  <si>
    <t>NAME</t>
  </si>
  <si>
    <t xml:space="preserve">                                                                                                                                                         </t>
  </si>
  <si>
    <t>SIGN.with date</t>
  </si>
  <si>
    <t>avg width-0.390</t>
  </si>
  <si>
    <t>TYPE OF ROAD</t>
  </si>
  <si>
    <t>Cummilative</t>
  </si>
  <si>
    <t>sqm</t>
  </si>
  <si>
    <t>rupees</t>
  </si>
  <si>
    <t>75mm</t>
  </si>
  <si>
    <t>90mm</t>
  </si>
  <si>
    <t xml:space="preserve">110mm </t>
  </si>
  <si>
    <t>140mm</t>
  </si>
  <si>
    <t>160mm</t>
  </si>
  <si>
    <t>J75</t>
  </si>
  <si>
    <t>J139</t>
  </si>
  <si>
    <t>J64</t>
  </si>
  <si>
    <t>J149</t>
  </si>
  <si>
    <t>J148</t>
  </si>
  <si>
    <t>J3</t>
  </si>
  <si>
    <t>J72</t>
  </si>
  <si>
    <t>J28</t>
  </si>
  <si>
    <t>J34</t>
  </si>
  <si>
    <t>average width-0.419</t>
  </si>
  <si>
    <t>total rupees</t>
  </si>
  <si>
    <t>63mm</t>
  </si>
  <si>
    <t>Cumulative</t>
  </si>
  <si>
    <t>j43</t>
  </si>
  <si>
    <t>j43(1)</t>
  </si>
  <si>
    <t>j128</t>
  </si>
  <si>
    <t>j128(1)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</si>
</sst>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b/>
      <sz val="12"/>
      <color theme="1"/>
      <name val="Calibri"/>
      <family val="2"/>
      <scheme val="minor"/>
    </font>
    <font>
      <sz val="12"/>
      <color theme="1"/>
      <name val="Calibri"/>
      <family val="2"/>
      <scheme val="minor"/>
    </font>
    <font>
      <b/>
      <sz val="14"/>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5117038483843"/>
        <bgColor indexed="64"/>
      </patternFill>
    </fill>
    <fill>
      <patternFill patternType="solid">
        <fgColor rgb="FFFFFF0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s>
  <cellStyleXfs count="1">
    <xf numFmtId="0" fontId="0" fillId="0" borderId="0"/>
  </cellStyleXfs>
  <cellXfs count="76">
    <xf numFmtId="0" fontId="0" fillId="0" borderId="0" xfId="0"/>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xf numFmtId="0" fontId="2" fillId="0" borderId="3" xfId="0" applyFont="1" applyBorder="1"/>
    <xf numFmtId="0" fontId="2" fillId="0" borderId="4" xfId="0" applyFont="1" applyBorder="1" applyAlignment="1">
      <alignment horizontal="center"/>
    </xf>
    <xf numFmtId="0" fontId="2"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4" fillId="0" borderId="5"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0" fillId="0" borderId="4" xfId="0" applyBorder="1" applyAlignment="1">
      <alignment horizontal="center"/>
    </xf>
    <xf numFmtId="14" fontId="0" fillId="0" borderId="4" xfId="0" applyNumberFormat="1" applyBorder="1" applyAlignment="1">
      <alignment horizontal="center" vertical="center"/>
    </xf>
    <xf numFmtId="0" fontId="0" fillId="0" borderId="4" xfId="0" applyBorder="1" applyAlignment="1">
      <alignment horizontal="center" vertical="center"/>
    </xf>
    <xf numFmtId="0" fontId="5" fillId="0" borderId="4" xfId="0" applyFont="1" applyBorder="1" applyAlignment="1">
      <alignment horizontal="center"/>
    </xf>
    <xf numFmtId="0" fontId="1" fillId="0" borderId="4" xfId="0" applyFont="1" applyBorder="1" applyAlignment="1">
      <alignment horizontal="center"/>
    </xf>
    <xf numFmtId="0" fontId="5" fillId="0" borderId="4" xfId="0" applyFont="1" applyBorder="1" applyAlignment="1">
      <alignment horizontal="center" vertical="center"/>
    </xf>
    <xf numFmtId="0" fontId="0" fillId="0" borderId="0" xfId="0" applyAlignment="1">
      <alignment horizontal="center" vertical="center"/>
    </xf>
    <xf numFmtId="0" fontId="0" fillId="0" borderId="4" xfId="0" applyFill="1" applyBorder="1" applyAlignment="1">
      <alignment horizontal="center" vertical="center"/>
    </xf>
    <xf numFmtId="0" fontId="0" fillId="2" borderId="4" xfId="0" applyFill="1" applyBorder="1" applyAlignment="1">
      <alignment horizontal="center" vertical="center"/>
    </xf>
    <xf numFmtId="0" fontId="0" fillId="0" borderId="4" xfId="0" applyBorder="1"/>
    <xf numFmtId="0" fontId="5" fillId="0" borderId="1"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xf>
    <xf numFmtId="14" fontId="0" fillId="0" borderId="5" xfId="0" applyNumberFormat="1"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center"/>
    </xf>
    <xf numFmtId="0" fontId="0" fillId="0" borderId="0" xfId="0" applyBorder="1" applyAlignment="1">
      <alignment horizontal="center"/>
    </xf>
    <xf numFmtId="14" fontId="0" fillId="0" borderId="0" xfId="0" applyNumberForma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xf>
    <xf numFmtId="0" fontId="0" fillId="0" borderId="3" xfId="0" applyBorder="1" applyAlignment="1">
      <alignment horizontal="center" vertical="center"/>
    </xf>
    <xf numFmtId="0" fontId="0" fillId="0" borderId="0" xfId="0" applyBorder="1"/>
    <xf numFmtId="0" fontId="0" fillId="0" borderId="0" xfId="0" applyAlignment="1">
      <alignment horizontal="center"/>
    </xf>
    <xf numFmtId="14" fontId="0" fillId="0" borderId="0" xfId="0" applyNumberFormat="1" applyAlignment="1">
      <alignment horizontal="center" vertical="center"/>
    </xf>
    <xf numFmtId="0" fontId="0" fillId="0" borderId="0" xfId="0" applyAlignment="1">
      <alignment horizont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0" fillId="0" borderId="3" xfId="0" applyBorder="1"/>
    <xf numFmtId="0" fontId="0" fillId="0" borderId="7" xfId="0" applyBorder="1"/>
    <xf numFmtId="0" fontId="0" fillId="0" borderId="8"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4" fillId="3" borderId="1"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horizontal="center" vertical="center"/>
    </xf>
    <xf numFmtId="0" fontId="1" fillId="0" borderId="0" xfId="0" applyFont="1"/>
    <xf numFmtId="0" fontId="5" fillId="0" borderId="4" xfId="0" applyFont="1" applyBorder="1"/>
    <xf numFmtId="0" fontId="5" fillId="0" borderId="4"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3" fillId="0" borderId="7" xfId="0" applyFont="1" applyBorder="1" applyAlignment="1">
      <alignment horizontal="center" vertical="center" wrapText="1"/>
    </xf>
    <xf numFmtId="0" fontId="4" fillId="0" borderId="6" xfId="0" applyFont="1" applyBorder="1" applyAlignment="1">
      <alignment vertical="center"/>
    </xf>
    <xf numFmtId="0" fontId="2" fillId="0" borderId="4" xfId="0" applyFont="1" applyBorder="1"/>
    <xf numFmtId="0" fontId="1" fillId="0" borderId="0" xfId="0" applyFont="1" applyAlignment="1">
      <alignment horizontal="center"/>
    </xf>
    <xf numFmtId="0" fontId="4" fillId="3" borderId="0" xfId="0" applyFont="1" applyFill="1" applyAlignment="1">
      <alignment horizontal="center" vertical="center"/>
    </xf>
    <xf numFmtId="0" fontId="0" fillId="4" borderId="4" xfId="0" applyFill="1" applyBorder="1" applyAlignment="1">
      <alignment horizontal="center" vertical="center"/>
    </xf>
    <xf numFmtId="0" fontId="0" fillId="0" borderId="0" xfId="0" applyAlignment="1">
      <alignment horizontal="center"/>
    </xf>
    <xf numFmtId="0" fontId="5" fillId="0" borderId="1" xfId="0" applyFont="1" applyBorder="1"/>
    <xf numFmtId="0" fontId="5" fillId="0" borderId="3" xfId="0" applyFont="1" applyBorder="1"/>
    <xf numFmtId="0" fontId="5" fillId="0" borderId="1" xfId="0" applyFont="1" applyBorder="1" applyAlignment="1">
      <alignment vertical="center"/>
    </xf>
    <xf numFmtId="0" fontId="5" fillId="0" borderId="3" xfId="0" applyFont="1" applyBorder="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5" fillId="0" borderId="0" xfId="0" applyFont="1"/>
    <xf numFmtId="0" fontId="5" fillId="0" borderId="0" xfId="0" applyFont="1" applyAlignment="1">
      <alignment vertical="center"/>
    </xf>
    <xf numFmtId="0" fontId="0" fillId="0" borderId="9" xfId="0" applyBorder="1"/>
    <xf numFmtId="0" fontId="2" fillId="0" borderId="3" xfId="0" applyFont="1" applyBorder="1" applyAlignment="1">
      <alignment horizontal="center" vertic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tyles" Target="style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sharedStrings" Target="sharedStrings.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theme" Target="theme/theme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HP\Downloads\BlockWise%20JMR%20Ab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MR Laying"/>
    </sheetNames>
    <sheetDataSet>
      <sheetData sheetId="0">
        <row r="10">
          <cell r="F10">
            <v>4151.5</v>
          </cell>
          <cell r="G10">
            <v>2405.3000000000002</v>
          </cell>
          <cell r="H10">
            <v>715.5</v>
          </cell>
          <cell r="I10">
            <v>2122.3000000000002</v>
          </cell>
          <cell r="K10">
            <v>2670.1</v>
          </cell>
          <cell r="L10">
            <v>166.8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2:AH227"/>
  <sheetViews>
    <sheetView topLeftCell="A154" zoomScaleSheetLayoutView="40" workbookViewId="0">
      <selection activeCell="W187" sqref="W187"/>
    </sheetView>
  </sheetViews>
  <sheetFormatPr defaultColWidth="9" defaultRowHeight="15" x14ac:dyDescent="0.25"/>
  <cols>
    <col min="1" max="1" width="15.85546875" customWidth="1"/>
    <col min="2" max="2" width="14.42578125" hidden="1" customWidth="1"/>
    <col min="3" max="3" width="15.5703125" customWidth="1"/>
    <col min="4" max="4" width="16.7109375" customWidth="1"/>
    <col min="5" max="6" width="20.5703125" customWidth="1"/>
    <col min="7" max="7" width="16" customWidth="1"/>
    <col min="8" max="8" width="19.5703125" customWidth="1"/>
    <col min="9" max="10" width="9.140625" hidden="1" customWidth="1"/>
    <col min="11" max="11" width="10.42578125" hidden="1" customWidth="1"/>
    <col min="12" max="12" width="12" hidden="1" customWidth="1"/>
    <col min="13" max="13" width="11.140625" hidden="1" customWidth="1"/>
    <col min="14" max="14" width="18.85546875" customWidth="1"/>
    <col min="15" max="16" width="13.5703125" hidden="1" customWidth="1"/>
    <col min="17" max="17" width="15" hidden="1" customWidth="1"/>
    <col min="18" max="18" width="13.28515625" customWidth="1"/>
    <col min="19" max="19" width="9.140625" customWidth="1"/>
    <col min="20" max="20" width="0.28515625" customWidth="1"/>
    <col min="21" max="21" width="13.7109375" customWidth="1"/>
    <col min="22" max="22" width="12.140625" customWidth="1"/>
    <col min="23" max="23" width="15.140625" customWidth="1"/>
    <col min="24" max="24" width="11.42578125" customWidth="1"/>
    <col min="25" max="25" width="12.7109375" customWidth="1"/>
    <col min="27" max="27" width="0.140625" customWidth="1"/>
    <col min="28" max="29" width="9.140625" hidden="1" customWidth="1"/>
    <col min="30" max="31" width="6" hidden="1" customWidth="1"/>
    <col min="32" max="32" width="8.28515625" hidden="1" customWidth="1"/>
  </cols>
  <sheetData>
    <row r="2" spans="1:32" ht="18.75" x14ac:dyDescent="0.3">
      <c r="A2" s="1" t="s">
        <v>0</v>
      </c>
      <c r="B2" s="2"/>
      <c r="C2" s="2"/>
      <c r="D2" s="2"/>
      <c r="E2" s="2"/>
      <c r="F2" s="2"/>
      <c r="G2" s="2"/>
      <c r="H2" s="2"/>
      <c r="I2" s="2"/>
      <c r="J2" s="2"/>
      <c r="K2" s="2"/>
      <c r="L2" s="2"/>
      <c r="M2" s="2"/>
      <c r="N2" s="2"/>
      <c r="O2" s="3"/>
      <c r="P2" s="3"/>
      <c r="Q2" s="4"/>
      <c r="S2" s="5" t="s">
        <v>0</v>
      </c>
      <c r="T2" s="5"/>
      <c r="U2" s="5"/>
      <c r="V2" s="5"/>
      <c r="W2" s="5"/>
      <c r="X2" s="5"/>
      <c r="Y2" s="5"/>
      <c r="Z2" s="5"/>
      <c r="AA2" s="5"/>
      <c r="AB2" s="5"/>
      <c r="AC2" s="5"/>
      <c r="AD2" s="5"/>
      <c r="AE2" s="5"/>
      <c r="AF2" s="5"/>
    </row>
    <row r="3" spans="1:32" ht="63" x14ac:dyDescent="0.25">
      <c r="A3" s="6" t="s">
        <v>1</v>
      </c>
      <c r="B3" s="6" t="s">
        <v>2</v>
      </c>
      <c r="C3" s="6" t="s">
        <v>3</v>
      </c>
      <c r="D3" s="6" t="s">
        <v>4</v>
      </c>
      <c r="E3" s="6" t="s">
        <v>5</v>
      </c>
      <c r="F3" s="7" t="s">
        <v>6</v>
      </c>
      <c r="G3" s="6" t="s">
        <v>7</v>
      </c>
      <c r="H3" s="8" t="s">
        <v>8</v>
      </c>
      <c r="I3" s="9"/>
      <c r="J3" s="9"/>
      <c r="K3" s="9"/>
      <c r="L3" s="9"/>
      <c r="M3" s="10"/>
      <c r="N3" s="11" t="s">
        <v>9</v>
      </c>
      <c r="O3" s="11" t="s">
        <v>10</v>
      </c>
      <c r="P3" s="12" t="s">
        <v>11</v>
      </c>
      <c r="Q3" s="13" t="s">
        <v>12</v>
      </c>
      <c r="S3" s="6" t="s">
        <v>1</v>
      </c>
      <c r="T3" s="6" t="s">
        <v>2</v>
      </c>
      <c r="U3" s="6" t="s">
        <v>3</v>
      </c>
      <c r="V3" s="6" t="s">
        <v>4</v>
      </c>
      <c r="W3" s="6" t="s">
        <v>5</v>
      </c>
      <c r="X3" s="7" t="s">
        <v>6</v>
      </c>
      <c r="Y3" s="6" t="s">
        <v>7</v>
      </c>
      <c r="Z3" s="14" t="s">
        <v>8</v>
      </c>
      <c r="AA3" s="15"/>
      <c r="AB3" s="15"/>
      <c r="AC3" s="15"/>
      <c r="AD3" s="15"/>
      <c r="AE3" s="15"/>
      <c r="AF3" s="11" t="s">
        <v>9</v>
      </c>
    </row>
    <row r="4" spans="1:32" ht="15.75" x14ac:dyDescent="0.25">
      <c r="A4" s="16">
        <v>1</v>
      </c>
      <c r="B4" s="17">
        <v>44999</v>
      </c>
      <c r="C4" s="18" t="s">
        <v>13</v>
      </c>
      <c r="D4" s="18" t="s">
        <v>14</v>
      </c>
      <c r="E4" s="19" t="s">
        <v>15</v>
      </c>
      <c r="F4" s="18"/>
      <c r="G4" s="18">
        <v>63</v>
      </c>
      <c r="H4" s="18">
        <v>32</v>
      </c>
      <c r="I4" s="18"/>
      <c r="J4" s="18"/>
      <c r="K4" s="18"/>
      <c r="L4" s="18"/>
      <c r="M4" s="18"/>
      <c r="N4" s="18">
        <f>+H4</f>
        <v>32</v>
      </c>
      <c r="Q4" s="16"/>
      <c r="S4" s="20" t="s">
        <v>16</v>
      </c>
      <c r="T4" s="20"/>
      <c r="U4" s="20"/>
      <c r="V4" s="20"/>
      <c r="W4" s="20"/>
      <c r="X4" s="20"/>
      <c r="Y4" s="20"/>
      <c r="Z4" s="20"/>
      <c r="AA4" s="18"/>
      <c r="AB4" s="18"/>
      <c r="AC4" s="18"/>
      <c r="AD4" s="18"/>
      <c r="AE4" s="18"/>
      <c r="AF4" s="18" t="e">
        <f>+#REF!+Z4+AA4+AB4+AC4+AD4+AE4</f>
        <v>#REF!</v>
      </c>
    </row>
    <row r="5" spans="1:32" ht="15.75" x14ac:dyDescent="0.25">
      <c r="A5" s="16">
        <f t="shared" ref="A5:A68" si="0">1+A4</f>
        <v>2</v>
      </c>
      <c r="B5" s="17">
        <v>44999</v>
      </c>
      <c r="C5" s="18" t="s">
        <v>14</v>
      </c>
      <c r="D5" s="18" t="s">
        <v>17</v>
      </c>
      <c r="E5" s="21" t="s">
        <v>18</v>
      </c>
      <c r="F5" s="21">
        <v>0.39</v>
      </c>
      <c r="G5" s="18">
        <v>63</v>
      </c>
      <c r="H5" s="18">
        <v>3.5</v>
      </c>
      <c r="I5" s="18"/>
      <c r="J5" s="18"/>
      <c r="K5" s="18"/>
      <c r="L5" s="18"/>
      <c r="M5" s="18"/>
      <c r="N5" s="18">
        <f>+N4+H5</f>
        <v>35.5</v>
      </c>
      <c r="Q5" s="16"/>
      <c r="R5">
        <f>+H5*F5</f>
        <v>1.365</v>
      </c>
      <c r="S5" s="16">
        <f>1</f>
        <v>1</v>
      </c>
      <c r="T5" s="17">
        <v>44999</v>
      </c>
      <c r="U5" s="18" t="s">
        <v>19</v>
      </c>
      <c r="V5" s="18" t="s">
        <v>17</v>
      </c>
      <c r="W5" s="21" t="s">
        <v>18</v>
      </c>
      <c r="X5" s="21">
        <v>0.39</v>
      </c>
      <c r="Y5" s="18">
        <v>63</v>
      </c>
      <c r="Z5" s="18">
        <v>3.5</v>
      </c>
      <c r="AA5" s="18"/>
      <c r="AB5" s="18"/>
      <c r="AC5" s="18"/>
      <c r="AD5" s="18"/>
      <c r="AE5" s="18"/>
      <c r="AF5" s="18" t="e">
        <f>+AF4+Z5</f>
        <v>#REF!</v>
      </c>
    </row>
    <row r="6" spans="1:32" ht="15.75" x14ac:dyDescent="0.25">
      <c r="A6" s="16">
        <f t="shared" si="0"/>
        <v>3</v>
      </c>
      <c r="B6" s="17">
        <v>44999</v>
      </c>
      <c r="C6" s="18" t="s">
        <v>14</v>
      </c>
      <c r="D6" s="18" t="s">
        <v>17</v>
      </c>
      <c r="E6" s="19" t="s">
        <v>15</v>
      </c>
      <c r="F6" s="18"/>
      <c r="G6" s="18">
        <v>63</v>
      </c>
      <c r="H6" s="18">
        <v>49</v>
      </c>
      <c r="I6" s="18"/>
      <c r="J6" s="18"/>
      <c r="K6" s="18"/>
      <c r="L6" s="18"/>
      <c r="M6" s="18"/>
      <c r="N6" s="18">
        <f t="shared" ref="N6:N69" si="1">+N5+H6</f>
        <v>84.5</v>
      </c>
      <c r="Q6" s="16"/>
      <c r="R6">
        <f t="shared" ref="R6:R69" si="2">+H6*F6</f>
        <v>0</v>
      </c>
      <c r="S6" s="16">
        <f t="shared" ref="S6:S62" si="3">1+S5</f>
        <v>2</v>
      </c>
      <c r="T6" s="17"/>
      <c r="U6" s="18" t="s">
        <v>20</v>
      </c>
      <c r="V6" s="18" t="s">
        <v>21</v>
      </c>
      <c r="W6" s="18" t="s">
        <v>22</v>
      </c>
      <c r="X6" s="21">
        <v>0.39</v>
      </c>
      <c r="Y6" s="18">
        <v>63</v>
      </c>
      <c r="Z6" s="18">
        <v>100.2</v>
      </c>
      <c r="AA6" s="18"/>
      <c r="AB6" s="18"/>
      <c r="AC6" s="18"/>
      <c r="AD6" s="18"/>
      <c r="AE6" s="18"/>
      <c r="AF6" s="18" t="e">
        <f>+AF5+#REF!</f>
        <v>#REF!</v>
      </c>
    </row>
    <row r="7" spans="1:32" ht="15.75" x14ac:dyDescent="0.25">
      <c r="A7" s="16">
        <f t="shared" si="0"/>
        <v>4</v>
      </c>
      <c r="B7" s="17">
        <v>44999</v>
      </c>
      <c r="C7" s="18" t="s">
        <v>23</v>
      </c>
      <c r="D7" s="18" t="s">
        <v>24</v>
      </c>
      <c r="E7" s="19" t="s">
        <v>15</v>
      </c>
      <c r="F7" s="18"/>
      <c r="G7" s="18">
        <v>63</v>
      </c>
      <c r="H7" s="18">
        <v>17.2</v>
      </c>
      <c r="I7" s="18"/>
      <c r="J7" s="18"/>
      <c r="K7" s="18"/>
      <c r="L7" s="18"/>
      <c r="M7" s="18"/>
      <c r="N7" s="18">
        <f t="shared" si="1"/>
        <v>101.7</v>
      </c>
      <c r="Q7" s="16"/>
      <c r="R7">
        <f t="shared" si="2"/>
        <v>0</v>
      </c>
      <c r="S7" s="16">
        <f t="shared" si="3"/>
        <v>3</v>
      </c>
      <c r="T7" s="17"/>
      <c r="U7" s="18" t="s">
        <v>25</v>
      </c>
      <c r="V7" s="18" t="s">
        <v>26</v>
      </c>
      <c r="W7" s="18" t="s">
        <v>22</v>
      </c>
      <c r="X7" s="21">
        <v>0.39</v>
      </c>
      <c r="Y7" s="18">
        <v>63</v>
      </c>
      <c r="Z7" s="18">
        <v>51.2</v>
      </c>
      <c r="AA7" s="18"/>
      <c r="AB7" s="18"/>
      <c r="AC7" s="18"/>
      <c r="AD7" s="18"/>
      <c r="AE7" s="18"/>
      <c r="AF7" s="18" t="e">
        <f>+AF6+#REF!</f>
        <v>#REF!</v>
      </c>
    </row>
    <row r="8" spans="1:32" ht="15.75" x14ac:dyDescent="0.25">
      <c r="A8" s="16">
        <f t="shared" si="0"/>
        <v>5</v>
      </c>
      <c r="B8" s="17">
        <v>44999</v>
      </c>
      <c r="C8" s="18" t="s">
        <v>27</v>
      </c>
      <c r="D8" s="18" t="s">
        <v>28</v>
      </c>
      <c r="E8" s="19" t="s">
        <v>15</v>
      </c>
      <c r="F8" s="18"/>
      <c r="G8" s="18">
        <v>63</v>
      </c>
      <c r="H8" s="18">
        <v>210</v>
      </c>
      <c r="I8" s="18"/>
      <c r="J8" s="18"/>
      <c r="K8" s="18"/>
      <c r="L8" s="18"/>
      <c r="M8" s="18"/>
      <c r="N8" s="18">
        <f t="shared" si="1"/>
        <v>311.7</v>
      </c>
      <c r="Q8" s="16"/>
      <c r="R8">
        <f t="shared" si="2"/>
        <v>0</v>
      </c>
      <c r="S8" s="16">
        <f t="shared" si="3"/>
        <v>4</v>
      </c>
      <c r="T8" s="17"/>
      <c r="U8" s="18" t="s">
        <v>29</v>
      </c>
      <c r="V8" s="18" t="s">
        <v>30</v>
      </c>
      <c r="W8" s="18" t="s">
        <v>18</v>
      </c>
      <c r="X8" s="21">
        <v>0.39</v>
      </c>
      <c r="Y8" s="18">
        <v>63</v>
      </c>
      <c r="Z8" s="18">
        <v>3.5</v>
      </c>
      <c r="AA8" s="18"/>
      <c r="AB8" s="18"/>
      <c r="AC8" s="18"/>
      <c r="AD8" s="18"/>
      <c r="AE8" s="18"/>
      <c r="AF8" s="18" t="e">
        <f>+AF7+#REF!</f>
        <v>#REF!</v>
      </c>
    </row>
    <row r="9" spans="1:32" ht="15.75" x14ac:dyDescent="0.25">
      <c r="A9" s="16">
        <f t="shared" si="0"/>
        <v>6</v>
      </c>
      <c r="B9" s="17">
        <v>44999</v>
      </c>
      <c r="C9" s="18" t="s">
        <v>31</v>
      </c>
      <c r="D9" s="18" t="s">
        <v>32</v>
      </c>
      <c r="E9" s="19" t="s">
        <v>15</v>
      </c>
      <c r="F9" s="18"/>
      <c r="G9" s="18">
        <v>63</v>
      </c>
      <c r="H9" s="18">
        <v>62</v>
      </c>
      <c r="I9" s="18"/>
      <c r="J9" s="18"/>
      <c r="K9" s="18"/>
      <c r="L9" s="18"/>
      <c r="M9" s="18"/>
      <c r="N9" s="18">
        <f t="shared" si="1"/>
        <v>373.7</v>
      </c>
      <c r="Q9" s="16"/>
      <c r="R9">
        <f t="shared" si="2"/>
        <v>0</v>
      </c>
      <c r="S9" s="16">
        <f t="shared" si="3"/>
        <v>5</v>
      </c>
      <c r="T9" s="17"/>
      <c r="U9" s="18" t="s">
        <v>29</v>
      </c>
      <c r="V9" s="18" t="s">
        <v>30</v>
      </c>
      <c r="W9" s="18" t="s">
        <v>22</v>
      </c>
      <c r="X9" s="21">
        <v>0.39</v>
      </c>
      <c r="Y9" s="18">
        <v>63</v>
      </c>
      <c r="Z9" s="18">
        <v>41.3</v>
      </c>
      <c r="AA9" s="18"/>
      <c r="AB9" s="18"/>
      <c r="AC9" s="18"/>
      <c r="AD9" s="18"/>
      <c r="AE9" s="18"/>
      <c r="AF9" s="18" t="e">
        <f>+AF8+#REF!</f>
        <v>#REF!</v>
      </c>
    </row>
    <row r="10" spans="1:32" ht="15.75" x14ac:dyDescent="0.25">
      <c r="A10" s="16">
        <f t="shared" si="0"/>
        <v>7</v>
      </c>
      <c r="B10" s="17">
        <v>44999</v>
      </c>
      <c r="C10" s="18" t="s">
        <v>32</v>
      </c>
      <c r="D10" s="18" t="s">
        <v>33</v>
      </c>
      <c r="E10" s="19" t="s">
        <v>15</v>
      </c>
      <c r="F10" s="18"/>
      <c r="G10" s="18">
        <v>63</v>
      </c>
      <c r="H10" s="18">
        <v>68</v>
      </c>
      <c r="I10" s="18"/>
      <c r="J10" s="18"/>
      <c r="K10" s="18"/>
      <c r="L10" s="18"/>
      <c r="M10" s="18"/>
      <c r="N10" s="18">
        <f t="shared" si="1"/>
        <v>441.7</v>
      </c>
      <c r="Q10" s="16"/>
      <c r="R10">
        <f t="shared" si="2"/>
        <v>0</v>
      </c>
      <c r="S10" s="16">
        <f t="shared" si="3"/>
        <v>6</v>
      </c>
      <c r="T10" s="17"/>
      <c r="U10" s="18" t="s">
        <v>30</v>
      </c>
      <c r="V10" s="18" t="s">
        <v>34</v>
      </c>
      <c r="W10" s="18" t="s">
        <v>22</v>
      </c>
      <c r="X10" s="21">
        <v>0.39</v>
      </c>
      <c r="Y10" s="18">
        <v>63</v>
      </c>
      <c r="Z10" s="18">
        <v>16.100000000000001</v>
      </c>
      <c r="AA10" s="18"/>
      <c r="AB10" s="18"/>
      <c r="AC10" s="18"/>
      <c r="AD10" s="18"/>
      <c r="AE10" s="18"/>
      <c r="AF10" s="18" t="e">
        <f>+AF9+#REF!</f>
        <v>#REF!</v>
      </c>
    </row>
    <row r="11" spans="1:32" ht="15.75" x14ac:dyDescent="0.25">
      <c r="A11" s="16">
        <f t="shared" si="0"/>
        <v>8</v>
      </c>
      <c r="B11" s="17">
        <v>44999</v>
      </c>
      <c r="C11" s="18" t="s">
        <v>35</v>
      </c>
      <c r="D11" s="18" t="s">
        <v>36</v>
      </c>
      <c r="E11" s="19" t="s">
        <v>15</v>
      </c>
      <c r="F11" s="18"/>
      <c r="G11" s="18">
        <v>63</v>
      </c>
      <c r="H11" s="18">
        <v>6.2</v>
      </c>
      <c r="I11" s="18"/>
      <c r="J11" s="18"/>
      <c r="K11" s="18"/>
      <c r="L11" s="18"/>
      <c r="M11" s="18"/>
      <c r="N11" s="18">
        <f t="shared" si="1"/>
        <v>447.9</v>
      </c>
      <c r="Q11" s="16"/>
      <c r="R11">
        <f t="shared" si="2"/>
        <v>0</v>
      </c>
      <c r="S11" s="16">
        <f t="shared" si="3"/>
        <v>7</v>
      </c>
      <c r="T11" s="17"/>
      <c r="U11" s="18" t="s">
        <v>30</v>
      </c>
      <c r="V11" s="18" t="s">
        <v>37</v>
      </c>
      <c r="W11" s="18" t="s">
        <v>22</v>
      </c>
      <c r="X11" s="21">
        <v>0.39</v>
      </c>
      <c r="Y11" s="18">
        <v>63</v>
      </c>
      <c r="Z11" s="18">
        <v>25.1</v>
      </c>
      <c r="AA11" s="18"/>
      <c r="AB11" s="18"/>
      <c r="AC11" s="18"/>
      <c r="AD11" s="18"/>
      <c r="AE11" s="18"/>
      <c r="AF11" s="18" t="e">
        <f>+AF10+#REF!</f>
        <v>#REF!</v>
      </c>
    </row>
    <row r="12" spans="1:32" ht="15.75" x14ac:dyDescent="0.25">
      <c r="A12" s="16">
        <f t="shared" si="0"/>
        <v>9</v>
      </c>
      <c r="B12" s="17">
        <v>44999</v>
      </c>
      <c r="C12" s="18" t="s">
        <v>35</v>
      </c>
      <c r="D12" s="18" t="s">
        <v>36</v>
      </c>
      <c r="E12" s="19" t="s">
        <v>15</v>
      </c>
      <c r="F12" s="18"/>
      <c r="G12" s="18">
        <v>63</v>
      </c>
      <c r="H12" s="18">
        <v>120</v>
      </c>
      <c r="I12" s="18"/>
      <c r="J12" s="18"/>
      <c r="K12" s="18"/>
      <c r="L12" s="18"/>
      <c r="M12" s="18"/>
      <c r="N12" s="18">
        <f t="shared" si="1"/>
        <v>567.9</v>
      </c>
      <c r="Q12" s="16"/>
      <c r="R12">
        <f t="shared" si="2"/>
        <v>0</v>
      </c>
      <c r="S12" s="16">
        <f t="shared" si="3"/>
        <v>8</v>
      </c>
      <c r="T12" s="17"/>
      <c r="U12" s="18" t="s">
        <v>37</v>
      </c>
      <c r="V12" s="18" t="s">
        <v>38</v>
      </c>
      <c r="W12" s="18" t="s">
        <v>22</v>
      </c>
      <c r="X12" s="21">
        <v>0.39</v>
      </c>
      <c r="Y12" s="18">
        <v>63</v>
      </c>
      <c r="Z12" s="18">
        <v>68.7</v>
      </c>
      <c r="AA12" s="18"/>
      <c r="AB12" s="18"/>
      <c r="AC12" s="18"/>
      <c r="AD12" s="18"/>
      <c r="AE12" s="18"/>
      <c r="AF12" s="18" t="e">
        <f>+AF11+#REF!</f>
        <v>#REF!</v>
      </c>
    </row>
    <row r="13" spans="1:32" ht="15.75" x14ac:dyDescent="0.25">
      <c r="A13" s="16">
        <f t="shared" si="0"/>
        <v>10</v>
      </c>
      <c r="B13" s="17">
        <v>44999</v>
      </c>
      <c r="C13" s="18" t="s">
        <v>14</v>
      </c>
      <c r="D13" s="18" t="s">
        <v>39</v>
      </c>
      <c r="E13" s="19" t="s">
        <v>15</v>
      </c>
      <c r="F13" s="18"/>
      <c r="G13" s="18">
        <v>63</v>
      </c>
      <c r="H13" s="18">
        <v>227.7</v>
      </c>
      <c r="I13" s="18"/>
      <c r="J13" s="18"/>
      <c r="K13" s="18"/>
      <c r="L13" s="18"/>
      <c r="M13" s="18"/>
      <c r="N13" s="18">
        <f t="shared" si="1"/>
        <v>795.59999999999991</v>
      </c>
      <c r="Q13" s="16"/>
      <c r="R13">
        <f t="shared" si="2"/>
        <v>0</v>
      </c>
      <c r="S13" s="16">
        <f t="shared" si="3"/>
        <v>9</v>
      </c>
      <c r="T13" s="17"/>
      <c r="U13" s="16" t="s">
        <v>40</v>
      </c>
      <c r="V13" s="16" t="s">
        <v>41</v>
      </c>
      <c r="W13" s="18" t="s">
        <v>18</v>
      </c>
      <c r="X13" s="21">
        <v>0.36</v>
      </c>
      <c r="Y13" s="18">
        <v>63</v>
      </c>
      <c r="Z13" s="16">
        <v>3.5</v>
      </c>
      <c r="AA13" s="18"/>
      <c r="AB13" s="18"/>
      <c r="AC13" s="18"/>
      <c r="AD13" s="18"/>
      <c r="AE13" s="18"/>
      <c r="AF13" s="18" t="e">
        <f>+AF12+#REF!</f>
        <v>#REF!</v>
      </c>
    </row>
    <row r="14" spans="1:32" ht="15.75" x14ac:dyDescent="0.25">
      <c r="A14" s="16">
        <f t="shared" si="0"/>
        <v>11</v>
      </c>
      <c r="B14" s="17">
        <v>44999</v>
      </c>
      <c r="C14" s="18" t="s">
        <v>42</v>
      </c>
      <c r="D14" s="18" t="s">
        <v>43</v>
      </c>
      <c r="E14" s="19" t="s">
        <v>15</v>
      </c>
      <c r="F14" s="18"/>
      <c r="G14" s="18">
        <v>63</v>
      </c>
      <c r="H14" s="18">
        <v>11</v>
      </c>
      <c r="I14" s="18"/>
      <c r="J14" s="18"/>
      <c r="K14" s="18"/>
      <c r="L14" s="18"/>
      <c r="M14" s="18"/>
      <c r="N14" s="18">
        <f t="shared" si="1"/>
        <v>806.59999999999991</v>
      </c>
      <c r="Q14" s="16"/>
      <c r="R14">
        <f t="shared" si="2"/>
        <v>0</v>
      </c>
      <c r="S14" s="16">
        <f t="shared" si="3"/>
        <v>10</v>
      </c>
      <c r="T14" s="17"/>
      <c r="U14" s="16" t="s">
        <v>40</v>
      </c>
      <c r="V14" s="16" t="s">
        <v>41</v>
      </c>
      <c r="W14" s="18" t="s">
        <v>22</v>
      </c>
      <c r="X14" s="21">
        <v>0.39</v>
      </c>
      <c r="Y14" s="18">
        <v>63</v>
      </c>
      <c r="Z14" s="16">
        <v>21</v>
      </c>
      <c r="AA14" s="18"/>
      <c r="AB14" s="18"/>
      <c r="AC14" s="18"/>
      <c r="AD14" s="18"/>
      <c r="AE14" s="18"/>
      <c r="AF14" s="18" t="e">
        <f>+AF13+#REF!</f>
        <v>#REF!</v>
      </c>
    </row>
    <row r="15" spans="1:32" ht="15.75" x14ac:dyDescent="0.25">
      <c r="A15" s="16">
        <f t="shared" si="0"/>
        <v>12</v>
      </c>
      <c r="B15" s="17">
        <v>44999</v>
      </c>
      <c r="C15" s="18" t="s">
        <v>44</v>
      </c>
      <c r="D15" s="18" t="s">
        <v>45</v>
      </c>
      <c r="E15" s="19" t="s">
        <v>15</v>
      </c>
      <c r="F15" s="21"/>
      <c r="G15" s="18">
        <v>63</v>
      </c>
      <c r="H15" s="18">
        <v>84.6</v>
      </c>
      <c r="I15" s="18"/>
      <c r="J15" s="18"/>
      <c r="K15" s="18"/>
      <c r="L15" s="18"/>
      <c r="M15" s="18"/>
      <c r="N15" s="18">
        <f t="shared" si="1"/>
        <v>891.19999999999993</v>
      </c>
      <c r="Q15" s="16">
        <v>84.6</v>
      </c>
      <c r="R15">
        <f t="shared" si="2"/>
        <v>0</v>
      </c>
      <c r="S15" s="16">
        <f t="shared" si="3"/>
        <v>11</v>
      </c>
      <c r="T15" s="17"/>
      <c r="U15" s="16" t="s">
        <v>40</v>
      </c>
      <c r="V15" s="16" t="s">
        <v>46</v>
      </c>
      <c r="W15" s="16" t="s">
        <v>47</v>
      </c>
      <c r="X15" s="21">
        <v>0.39</v>
      </c>
      <c r="Y15" s="18">
        <v>63</v>
      </c>
      <c r="Z15" s="16">
        <v>6</v>
      </c>
      <c r="AA15" s="18"/>
      <c r="AB15" s="18"/>
      <c r="AC15" s="18"/>
      <c r="AD15" s="18"/>
      <c r="AE15" s="18"/>
      <c r="AF15" s="18" t="e">
        <f t="shared" ref="AF15:AF78" si="4">+AF14+Z15</f>
        <v>#REF!</v>
      </c>
    </row>
    <row r="16" spans="1:32" ht="15.75" x14ac:dyDescent="0.25">
      <c r="A16" s="16">
        <f t="shared" si="0"/>
        <v>13</v>
      </c>
      <c r="B16" s="17">
        <v>44999</v>
      </c>
      <c r="C16" s="18" t="s">
        <v>48</v>
      </c>
      <c r="D16" s="18" t="s">
        <v>49</v>
      </c>
      <c r="E16" s="19" t="s">
        <v>15</v>
      </c>
      <c r="F16" s="18"/>
      <c r="G16" s="18">
        <v>63</v>
      </c>
      <c r="H16" s="18">
        <v>47.4</v>
      </c>
      <c r="I16" s="18"/>
      <c r="J16" s="18"/>
      <c r="K16" s="18"/>
      <c r="L16" s="18"/>
      <c r="M16" s="18"/>
      <c r="N16" s="18">
        <f t="shared" si="1"/>
        <v>938.59999999999991</v>
      </c>
      <c r="Q16" s="16"/>
      <c r="R16">
        <f t="shared" si="2"/>
        <v>0</v>
      </c>
      <c r="S16" s="16">
        <f t="shared" si="3"/>
        <v>12</v>
      </c>
      <c r="T16" s="17"/>
      <c r="U16" s="16" t="s">
        <v>50</v>
      </c>
      <c r="V16" s="16" t="s">
        <v>51</v>
      </c>
      <c r="W16" s="18" t="s">
        <v>18</v>
      </c>
      <c r="X16" s="21">
        <v>0.39</v>
      </c>
      <c r="Y16" s="18">
        <v>63</v>
      </c>
      <c r="Z16" s="16">
        <v>3.5</v>
      </c>
      <c r="AA16" s="18"/>
      <c r="AB16" s="18"/>
      <c r="AC16" s="18"/>
      <c r="AD16" s="18"/>
      <c r="AE16" s="18"/>
      <c r="AF16" s="18" t="e">
        <f>+AF15+#REF!</f>
        <v>#REF!</v>
      </c>
    </row>
    <row r="17" spans="1:32" ht="15.75" x14ac:dyDescent="0.25">
      <c r="A17" s="16">
        <f t="shared" si="0"/>
        <v>14</v>
      </c>
      <c r="B17" s="17">
        <v>44999</v>
      </c>
      <c r="C17" s="18" t="s">
        <v>20</v>
      </c>
      <c r="D17" s="18" t="s">
        <v>21</v>
      </c>
      <c r="E17" s="19" t="s">
        <v>15</v>
      </c>
      <c r="F17" s="21">
        <v>0.39</v>
      </c>
      <c r="G17" s="18">
        <v>63</v>
      </c>
      <c r="H17" s="18">
        <v>196.2</v>
      </c>
      <c r="I17" s="18"/>
      <c r="J17" s="18"/>
      <c r="K17" s="18"/>
      <c r="L17" s="18"/>
      <c r="M17" s="18"/>
      <c r="N17" s="18">
        <f t="shared" si="1"/>
        <v>1134.8</v>
      </c>
      <c r="Q17" s="16">
        <v>296</v>
      </c>
      <c r="R17">
        <f t="shared" si="2"/>
        <v>76.518000000000001</v>
      </c>
      <c r="S17" s="16">
        <f t="shared" si="3"/>
        <v>13</v>
      </c>
      <c r="T17" s="17"/>
      <c r="U17" s="16" t="s">
        <v>50</v>
      </c>
      <c r="V17" s="16" t="s">
        <v>51</v>
      </c>
      <c r="W17" s="16" t="s">
        <v>47</v>
      </c>
      <c r="X17" s="21">
        <v>0.44</v>
      </c>
      <c r="Y17" s="18">
        <v>63</v>
      </c>
      <c r="Z17" s="16">
        <v>100.2</v>
      </c>
      <c r="AA17" s="18"/>
      <c r="AB17" s="18"/>
      <c r="AC17" s="18"/>
      <c r="AD17" s="18"/>
      <c r="AE17" s="18"/>
      <c r="AF17" s="18" t="e">
        <f>+AF16+#REF!</f>
        <v>#REF!</v>
      </c>
    </row>
    <row r="18" spans="1:32" ht="15.75" x14ac:dyDescent="0.25">
      <c r="A18" s="16">
        <f t="shared" si="0"/>
        <v>15</v>
      </c>
      <c r="B18" s="17"/>
      <c r="C18" s="18" t="s">
        <v>20</v>
      </c>
      <c r="D18" s="18" t="s">
        <v>21</v>
      </c>
      <c r="E18" s="18" t="s">
        <v>22</v>
      </c>
      <c r="F18" s="21">
        <v>0.39</v>
      </c>
      <c r="G18" s="18">
        <v>63</v>
      </c>
      <c r="H18" s="18">
        <v>100.2</v>
      </c>
      <c r="I18" s="18"/>
      <c r="J18" s="18"/>
      <c r="K18" s="18"/>
      <c r="L18" s="18"/>
      <c r="M18" s="18"/>
      <c r="N18" s="18">
        <f t="shared" si="1"/>
        <v>1235</v>
      </c>
      <c r="Q18" s="16"/>
      <c r="R18">
        <f t="shared" si="2"/>
        <v>39.078000000000003</v>
      </c>
      <c r="S18" s="16">
        <f t="shared" si="3"/>
        <v>14</v>
      </c>
      <c r="T18" s="17"/>
      <c r="U18" s="18" t="s">
        <v>52</v>
      </c>
      <c r="V18" s="18" t="s">
        <v>53</v>
      </c>
      <c r="W18" s="18" t="s">
        <v>22</v>
      </c>
      <c r="X18" s="21">
        <v>0.39</v>
      </c>
      <c r="Y18" s="18">
        <v>75</v>
      </c>
      <c r="Z18" s="18">
        <v>68.2</v>
      </c>
      <c r="AA18" s="18"/>
      <c r="AB18" s="18"/>
      <c r="AC18" s="18"/>
      <c r="AD18" s="18"/>
      <c r="AE18" s="18"/>
      <c r="AF18" s="18" t="e">
        <f>+AF17+Z6</f>
        <v>#REF!</v>
      </c>
    </row>
    <row r="19" spans="1:32" ht="15.75" x14ac:dyDescent="0.25">
      <c r="A19" s="16">
        <f t="shared" si="0"/>
        <v>16</v>
      </c>
      <c r="B19" s="17">
        <v>44999</v>
      </c>
      <c r="C19" s="18" t="s">
        <v>25</v>
      </c>
      <c r="D19" s="18" t="s">
        <v>26</v>
      </c>
      <c r="E19" s="19" t="s">
        <v>15</v>
      </c>
      <c r="F19" s="18"/>
      <c r="G19" s="18">
        <v>63</v>
      </c>
      <c r="H19" s="18">
        <v>3.2</v>
      </c>
      <c r="I19" s="18"/>
      <c r="J19" s="18"/>
      <c r="K19" s="18"/>
      <c r="L19" s="18"/>
      <c r="M19" s="18"/>
      <c r="N19" s="18">
        <f t="shared" si="1"/>
        <v>1238.2</v>
      </c>
      <c r="Q19" s="16"/>
      <c r="R19">
        <f t="shared" si="2"/>
        <v>0</v>
      </c>
      <c r="S19" s="16">
        <f t="shared" si="3"/>
        <v>15</v>
      </c>
      <c r="T19" s="17"/>
      <c r="U19" s="18" t="s">
        <v>54</v>
      </c>
      <c r="V19" s="18" t="s">
        <v>55</v>
      </c>
      <c r="W19" s="18" t="s">
        <v>22</v>
      </c>
      <c r="X19" s="16">
        <v>0.39</v>
      </c>
      <c r="Y19" s="18">
        <v>63</v>
      </c>
      <c r="Z19" s="18">
        <v>12.2</v>
      </c>
      <c r="AA19" s="18"/>
      <c r="AB19" s="18"/>
      <c r="AC19" s="18"/>
      <c r="AD19" s="18"/>
      <c r="AE19" s="18"/>
      <c r="AF19" s="18" t="e">
        <f>+AF18+#REF!</f>
        <v>#REF!</v>
      </c>
    </row>
    <row r="20" spans="1:32" ht="15.75" x14ac:dyDescent="0.25">
      <c r="A20" s="16">
        <f t="shared" si="0"/>
        <v>17</v>
      </c>
      <c r="B20" s="17">
        <v>44999</v>
      </c>
      <c r="C20" s="18" t="s">
        <v>25</v>
      </c>
      <c r="D20" s="18" t="s">
        <v>26</v>
      </c>
      <c r="E20" s="18" t="s">
        <v>22</v>
      </c>
      <c r="F20" s="21">
        <v>0.39</v>
      </c>
      <c r="G20" s="18">
        <v>63</v>
      </c>
      <c r="H20" s="18">
        <v>51.2</v>
      </c>
      <c r="I20" s="18"/>
      <c r="J20" s="18"/>
      <c r="K20" s="18"/>
      <c r="L20" s="18"/>
      <c r="M20" s="18"/>
      <c r="N20" s="18">
        <f t="shared" si="1"/>
        <v>1289.4000000000001</v>
      </c>
      <c r="Q20" s="16">
        <v>51.2</v>
      </c>
      <c r="R20">
        <f t="shared" si="2"/>
        <v>19.968000000000004</v>
      </c>
      <c r="S20" s="16">
        <f t="shared" si="3"/>
        <v>16</v>
      </c>
      <c r="T20" s="17">
        <v>44999</v>
      </c>
      <c r="U20" s="18" t="s">
        <v>56</v>
      </c>
      <c r="V20" s="18" t="s">
        <v>57</v>
      </c>
      <c r="W20" s="18" t="s">
        <v>22</v>
      </c>
      <c r="X20" s="16">
        <v>0.39</v>
      </c>
      <c r="Y20" s="18">
        <v>63</v>
      </c>
      <c r="Z20" s="18">
        <v>89.6</v>
      </c>
      <c r="AA20" s="18"/>
      <c r="AB20" s="18"/>
      <c r="AC20" s="18"/>
      <c r="AD20" s="18"/>
      <c r="AE20" s="18"/>
      <c r="AF20" s="18" t="e">
        <f>+AF19+Z7</f>
        <v>#REF!</v>
      </c>
    </row>
    <row r="21" spans="1:32" ht="15.75" x14ac:dyDescent="0.25">
      <c r="A21" s="16">
        <f t="shared" si="0"/>
        <v>18</v>
      </c>
      <c r="B21" s="17">
        <v>44999</v>
      </c>
      <c r="C21" s="18" t="s">
        <v>58</v>
      </c>
      <c r="D21" s="18" t="s">
        <v>59</v>
      </c>
      <c r="E21" s="19" t="s">
        <v>15</v>
      </c>
      <c r="F21" s="18"/>
      <c r="G21" s="18">
        <v>63</v>
      </c>
      <c r="H21" s="18">
        <v>12.5</v>
      </c>
      <c r="I21" s="18"/>
      <c r="J21" s="18"/>
      <c r="K21" s="18"/>
      <c r="L21" s="18"/>
      <c r="M21" s="18"/>
      <c r="N21" s="18">
        <f t="shared" si="1"/>
        <v>1301.9000000000001</v>
      </c>
      <c r="Q21" s="16"/>
      <c r="R21">
        <f t="shared" si="2"/>
        <v>0</v>
      </c>
      <c r="S21" s="16">
        <f t="shared" si="3"/>
        <v>17</v>
      </c>
      <c r="T21" s="17">
        <v>44999</v>
      </c>
      <c r="U21" s="18" t="s">
        <v>56</v>
      </c>
      <c r="V21" s="18" t="s">
        <v>60</v>
      </c>
      <c r="W21" s="21" t="s">
        <v>47</v>
      </c>
      <c r="X21" s="16">
        <v>0.44</v>
      </c>
      <c r="Y21" s="18">
        <v>63</v>
      </c>
      <c r="Z21" s="18">
        <v>203</v>
      </c>
      <c r="AA21" s="18"/>
      <c r="AB21" s="18"/>
      <c r="AC21" s="18"/>
      <c r="AD21" s="18"/>
      <c r="AE21" s="18"/>
      <c r="AF21" s="18" t="e">
        <f>+AF20+#REF!</f>
        <v>#REF!</v>
      </c>
    </row>
    <row r="22" spans="1:32" ht="15.75" x14ac:dyDescent="0.25">
      <c r="A22" s="16">
        <f t="shared" si="0"/>
        <v>19</v>
      </c>
      <c r="B22" s="17">
        <v>44999</v>
      </c>
      <c r="C22" s="18" t="s">
        <v>59</v>
      </c>
      <c r="D22" s="18" t="s">
        <v>61</v>
      </c>
      <c r="E22" s="19" t="s">
        <v>15</v>
      </c>
      <c r="F22" s="18"/>
      <c r="G22" s="18">
        <v>63</v>
      </c>
      <c r="H22" s="18">
        <v>21</v>
      </c>
      <c r="I22" s="22"/>
      <c r="J22" s="18"/>
      <c r="K22" s="18"/>
      <c r="L22" s="18"/>
      <c r="M22" s="18"/>
      <c r="N22" s="18">
        <f t="shared" si="1"/>
        <v>1322.9</v>
      </c>
      <c r="Q22" s="16"/>
      <c r="R22">
        <f t="shared" si="2"/>
        <v>0</v>
      </c>
      <c r="S22" s="16">
        <f t="shared" si="3"/>
        <v>18</v>
      </c>
      <c r="T22" s="17">
        <v>44999</v>
      </c>
      <c r="U22" s="18" t="s">
        <v>62</v>
      </c>
      <c r="V22" s="18" t="s">
        <v>56</v>
      </c>
      <c r="W22" s="21" t="s">
        <v>47</v>
      </c>
      <c r="X22" s="16">
        <v>0.44</v>
      </c>
      <c r="Y22" s="18">
        <v>63</v>
      </c>
      <c r="Z22" s="18">
        <v>57</v>
      </c>
      <c r="AA22" s="18"/>
      <c r="AB22" s="18"/>
      <c r="AC22" s="18"/>
      <c r="AD22" s="18"/>
      <c r="AE22" s="18"/>
      <c r="AF22" s="18" t="e">
        <f>+AF21+#REF!</f>
        <v>#REF!</v>
      </c>
    </row>
    <row r="23" spans="1:32" ht="15.75" x14ac:dyDescent="0.25">
      <c r="A23" s="16">
        <f t="shared" si="0"/>
        <v>20</v>
      </c>
      <c r="B23" s="17">
        <v>44999</v>
      </c>
      <c r="C23" s="18" t="s">
        <v>59</v>
      </c>
      <c r="D23" s="18" t="s">
        <v>63</v>
      </c>
      <c r="E23" s="19" t="s">
        <v>15</v>
      </c>
      <c r="F23" s="18"/>
      <c r="G23" s="18">
        <v>63</v>
      </c>
      <c r="H23" s="18">
        <v>42</v>
      </c>
      <c r="I23" s="18"/>
      <c r="J23" s="18"/>
      <c r="K23" s="18"/>
      <c r="L23" s="18"/>
      <c r="M23" s="18"/>
      <c r="N23" s="18">
        <f t="shared" si="1"/>
        <v>1364.9</v>
      </c>
      <c r="Q23" s="16"/>
      <c r="R23">
        <f t="shared" si="2"/>
        <v>0</v>
      </c>
      <c r="S23" s="16">
        <f t="shared" si="3"/>
        <v>19</v>
      </c>
      <c r="T23" s="17">
        <v>44999</v>
      </c>
      <c r="U23" s="18" t="s">
        <v>53</v>
      </c>
      <c r="V23" s="18" t="s">
        <v>62</v>
      </c>
      <c r="W23" s="18" t="s">
        <v>22</v>
      </c>
      <c r="X23" s="16">
        <v>0.39</v>
      </c>
      <c r="Y23" s="18">
        <v>75</v>
      </c>
      <c r="Z23" s="18">
        <v>183.2</v>
      </c>
      <c r="AA23" s="18"/>
      <c r="AB23" s="18"/>
      <c r="AC23" s="18"/>
      <c r="AD23" s="18"/>
      <c r="AE23" s="18"/>
      <c r="AF23" s="18" t="e">
        <f>+AF22+#REF!</f>
        <v>#REF!</v>
      </c>
    </row>
    <row r="24" spans="1:32" ht="15.75" x14ac:dyDescent="0.25">
      <c r="A24" s="16">
        <f t="shared" si="0"/>
        <v>21</v>
      </c>
      <c r="B24" s="17">
        <v>44999</v>
      </c>
      <c r="C24" s="18" t="s">
        <v>29</v>
      </c>
      <c r="D24" s="18" t="s">
        <v>30</v>
      </c>
      <c r="E24" s="18" t="s">
        <v>18</v>
      </c>
      <c r="F24" s="21">
        <v>0.39</v>
      </c>
      <c r="G24" s="18">
        <v>63</v>
      </c>
      <c r="H24" s="18">
        <v>3.5</v>
      </c>
      <c r="I24" s="18"/>
      <c r="J24" s="18"/>
      <c r="K24" s="18"/>
      <c r="L24" s="18"/>
      <c r="M24" s="18"/>
      <c r="N24" s="18">
        <f t="shared" si="1"/>
        <v>1368.4</v>
      </c>
      <c r="Q24" s="16">
        <v>3.5</v>
      </c>
      <c r="R24">
        <f t="shared" si="2"/>
        <v>1.365</v>
      </c>
      <c r="S24" s="16">
        <f t="shared" si="3"/>
        <v>20</v>
      </c>
      <c r="T24" s="17">
        <v>44999</v>
      </c>
      <c r="U24" s="18" t="s">
        <v>64</v>
      </c>
      <c r="V24" s="18" t="s">
        <v>39</v>
      </c>
      <c r="W24" s="18" t="s">
        <v>22</v>
      </c>
      <c r="X24" s="21">
        <v>0.39</v>
      </c>
      <c r="Y24" s="18">
        <v>75</v>
      </c>
      <c r="Z24" s="23">
        <v>50</v>
      </c>
      <c r="AA24" s="18"/>
      <c r="AB24" s="18"/>
      <c r="AC24" s="18"/>
      <c r="AD24" s="18"/>
      <c r="AE24" s="18"/>
      <c r="AF24" s="18" t="e">
        <f>+AF23+Z8</f>
        <v>#REF!</v>
      </c>
    </row>
    <row r="25" spans="1:32" ht="15.75" x14ac:dyDescent="0.25">
      <c r="A25" s="16">
        <f t="shared" si="0"/>
        <v>22</v>
      </c>
      <c r="B25" s="17">
        <v>44999</v>
      </c>
      <c r="C25" s="18" t="s">
        <v>29</v>
      </c>
      <c r="D25" s="18" t="s">
        <v>30</v>
      </c>
      <c r="E25" s="18" t="s">
        <v>22</v>
      </c>
      <c r="F25" s="21">
        <v>0.39</v>
      </c>
      <c r="G25" s="18">
        <v>63</v>
      </c>
      <c r="H25" s="18">
        <v>41.3</v>
      </c>
      <c r="I25" s="18"/>
      <c r="J25" s="18"/>
      <c r="K25" s="18"/>
      <c r="L25" s="18"/>
      <c r="M25" s="18"/>
      <c r="N25" s="18">
        <f t="shared" si="1"/>
        <v>1409.7</v>
      </c>
      <c r="Q25" s="16">
        <v>41.3</v>
      </c>
      <c r="R25">
        <f t="shared" si="2"/>
        <v>16.106999999999999</v>
      </c>
      <c r="S25" s="16">
        <f t="shared" si="3"/>
        <v>21</v>
      </c>
      <c r="T25" s="17">
        <v>44999</v>
      </c>
      <c r="U25" s="18" t="s">
        <v>65</v>
      </c>
      <c r="V25" s="18" t="s">
        <v>66</v>
      </c>
      <c r="W25" s="18" t="s">
        <v>22</v>
      </c>
      <c r="X25" s="18">
        <v>0.39</v>
      </c>
      <c r="Y25" s="18">
        <v>90</v>
      </c>
      <c r="Z25" s="23">
        <v>96</v>
      </c>
      <c r="AA25" s="18"/>
      <c r="AB25" s="18"/>
      <c r="AC25" s="18"/>
      <c r="AD25" s="18"/>
      <c r="AE25" s="18"/>
      <c r="AF25" s="18" t="e">
        <f>+AF24+Z9</f>
        <v>#REF!</v>
      </c>
    </row>
    <row r="26" spans="1:32" ht="15.75" x14ac:dyDescent="0.25">
      <c r="A26" s="16">
        <f t="shared" si="0"/>
        <v>23</v>
      </c>
      <c r="B26" s="17">
        <v>44999</v>
      </c>
      <c r="C26" s="18" t="s">
        <v>30</v>
      </c>
      <c r="D26" s="18" t="s">
        <v>34</v>
      </c>
      <c r="E26" s="18" t="s">
        <v>22</v>
      </c>
      <c r="F26" s="21">
        <v>0.39</v>
      </c>
      <c r="G26" s="18">
        <v>63</v>
      </c>
      <c r="H26" s="18">
        <v>16.100000000000001</v>
      </c>
      <c r="I26" s="18"/>
      <c r="J26" s="18"/>
      <c r="K26" s="18"/>
      <c r="L26" s="18"/>
      <c r="M26" s="18"/>
      <c r="N26" s="18">
        <f t="shared" si="1"/>
        <v>1425.8</v>
      </c>
      <c r="Q26" s="16">
        <v>16.100000000000001</v>
      </c>
      <c r="R26">
        <f t="shared" si="2"/>
        <v>6.2790000000000008</v>
      </c>
      <c r="S26" s="16">
        <f t="shared" si="3"/>
        <v>22</v>
      </c>
      <c r="T26" s="17">
        <v>44999</v>
      </c>
      <c r="U26" s="18" t="s">
        <v>66</v>
      </c>
      <c r="V26" s="18" t="s">
        <v>23</v>
      </c>
      <c r="W26" s="18" t="s">
        <v>22</v>
      </c>
      <c r="X26" s="18">
        <v>0.39</v>
      </c>
      <c r="Y26" s="18">
        <v>90</v>
      </c>
      <c r="Z26" s="23">
        <v>4</v>
      </c>
      <c r="AA26" s="18"/>
      <c r="AB26" s="18"/>
      <c r="AC26" s="18"/>
      <c r="AD26" s="18"/>
      <c r="AE26" s="18"/>
      <c r="AF26" s="18" t="e">
        <f>+AF25+Z10</f>
        <v>#REF!</v>
      </c>
    </row>
    <row r="27" spans="1:32" ht="15.75" x14ac:dyDescent="0.25">
      <c r="A27" s="16">
        <f t="shared" si="0"/>
        <v>24</v>
      </c>
      <c r="B27" s="17">
        <v>44999</v>
      </c>
      <c r="C27" s="18" t="s">
        <v>30</v>
      </c>
      <c r="D27" s="18" t="s">
        <v>37</v>
      </c>
      <c r="E27" s="18" t="s">
        <v>22</v>
      </c>
      <c r="F27" s="21">
        <v>0.39</v>
      </c>
      <c r="G27" s="18">
        <v>63</v>
      </c>
      <c r="H27" s="18">
        <v>25.1</v>
      </c>
      <c r="I27" s="18"/>
      <c r="J27" s="18"/>
      <c r="K27" s="18"/>
      <c r="L27" s="18"/>
      <c r="M27" s="18"/>
      <c r="N27" s="18">
        <f t="shared" si="1"/>
        <v>1450.8999999999999</v>
      </c>
      <c r="Q27" s="16">
        <v>25.1</v>
      </c>
      <c r="R27">
        <f t="shared" si="2"/>
        <v>9.7890000000000015</v>
      </c>
      <c r="S27" s="16">
        <f t="shared" si="3"/>
        <v>23</v>
      </c>
      <c r="T27" s="17">
        <v>44999</v>
      </c>
      <c r="U27" s="18" t="s">
        <v>65</v>
      </c>
      <c r="V27" s="18" t="s">
        <v>67</v>
      </c>
      <c r="W27" s="18" t="s">
        <v>18</v>
      </c>
      <c r="X27" s="18">
        <v>0.39</v>
      </c>
      <c r="Y27" s="18">
        <v>90</v>
      </c>
      <c r="Z27" s="23">
        <v>3.5</v>
      </c>
      <c r="AA27" s="18"/>
      <c r="AB27" s="18"/>
      <c r="AC27" s="18"/>
      <c r="AD27" s="18"/>
      <c r="AE27" s="18"/>
      <c r="AF27" s="18" t="e">
        <f>+AF26+Z11</f>
        <v>#REF!</v>
      </c>
    </row>
    <row r="28" spans="1:32" ht="15.75" x14ac:dyDescent="0.25">
      <c r="A28" s="16">
        <f t="shared" si="0"/>
        <v>25</v>
      </c>
      <c r="B28" s="17">
        <v>44999</v>
      </c>
      <c r="C28" s="18" t="s">
        <v>68</v>
      </c>
      <c r="D28" s="18" t="s">
        <v>37</v>
      </c>
      <c r="E28" s="19" t="s">
        <v>15</v>
      </c>
      <c r="F28" s="18"/>
      <c r="G28" s="18">
        <v>63</v>
      </c>
      <c r="H28" s="18">
        <v>45</v>
      </c>
      <c r="I28" s="18"/>
      <c r="J28" s="18"/>
      <c r="K28" s="18"/>
      <c r="L28" s="18"/>
      <c r="M28" s="18"/>
      <c r="N28" s="18">
        <f t="shared" si="1"/>
        <v>1495.8999999999999</v>
      </c>
      <c r="Q28" s="16"/>
      <c r="R28">
        <f t="shared" si="2"/>
        <v>0</v>
      </c>
      <c r="S28" s="16">
        <f t="shared" si="3"/>
        <v>24</v>
      </c>
      <c r="T28" s="17">
        <v>44999</v>
      </c>
      <c r="U28" s="18" t="s">
        <v>44</v>
      </c>
      <c r="V28" s="24" t="s">
        <v>69</v>
      </c>
      <c r="W28" s="21" t="s">
        <v>22</v>
      </c>
      <c r="X28" s="18">
        <v>0.39</v>
      </c>
      <c r="Y28" s="18">
        <v>63</v>
      </c>
      <c r="Z28" s="18">
        <v>84.6</v>
      </c>
      <c r="AA28" s="18"/>
      <c r="AB28" s="18"/>
      <c r="AC28" s="18"/>
      <c r="AD28" s="18"/>
      <c r="AE28" s="18"/>
      <c r="AF28" s="18" t="e">
        <f t="shared" si="4"/>
        <v>#REF!</v>
      </c>
    </row>
    <row r="29" spans="1:32" ht="15.75" x14ac:dyDescent="0.25">
      <c r="A29" s="16">
        <f t="shared" si="0"/>
        <v>26</v>
      </c>
      <c r="B29" s="17">
        <v>44999</v>
      </c>
      <c r="C29" s="18" t="s">
        <v>37</v>
      </c>
      <c r="D29" s="18" t="s">
        <v>38</v>
      </c>
      <c r="E29" s="18" t="s">
        <v>22</v>
      </c>
      <c r="F29" s="21">
        <v>0.39</v>
      </c>
      <c r="G29" s="18">
        <v>63</v>
      </c>
      <c r="H29" s="18">
        <v>68.7</v>
      </c>
      <c r="I29" s="18"/>
      <c r="J29" s="18"/>
      <c r="K29" s="18"/>
      <c r="L29" s="18"/>
      <c r="M29" s="18"/>
      <c r="N29" s="18">
        <f t="shared" si="1"/>
        <v>1564.6</v>
      </c>
      <c r="Q29" s="16">
        <v>68.7</v>
      </c>
      <c r="R29">
        <f t="shared" si="2"/>
        <v>26.793000000000003</v>
      </c>
      <c r="S29" s="16">
        <f t="shared" si="3"/>
        <v>25</v>
      </c>
      <c r="T29" s="17">
        <v>44999</v>
      </c>
      <c r="U29" s="18" t="s">
        <v>70</v>
      </c>
      <c r="V29" s="18" t="s">
        <v>71</v>
      </c>
      <c r="W29" s="18" t="s">
        <v>47</v>
      </c>
      <c r="X29" s="18">
        <v>0.39</v>
      </c>
      <c r="Y29" s="18">
        <v>63</v>
      </c>
      <c r="Z29" s="18">
        <v>12.5</v>
      </c>
      <c r="AA29" s="18"/>
      <c r="AB29" s="18"/>
      <c r="AC29" s="18"/>
      <c r="AD29" s="18"/>
      <c r="AE29" s="18"/>
      <c r="AF29" s="18" t="e">
        <f>+AF28+Z12</f>
        <v>#REF!</v>
      </c>
    </row>
    <row r="30" spans="1:32" ht="15.75" x14ac:dyDescent="0.25">
      <c r="A30" s="16">
        <f t="shared" si="0"/>
        <v>27</v>
      </c>
      <c r="B30" s="17">
        <v>44999</v>
      </c>
      <c r="C30" s="18" t="s">
        <v>38</v>
      </c>
      <c r="D30" s="18" t="s">
        <v>72</v>
      </c>
      <c r="E30" s="19" t="s">
        <v>15</v>
      </c>
      <c r="F30" s="18"/>
      <c r="G30" s="18">
        <v>63</v>
      </c>
      <c r="H30" s="18">
        <v>46.8</v>
      </c>
      <c r="I30" s="18"/>
      <c r="J30" s="18"/>
      <c r="K30" s="18"/>
      <c r="L30" s="18"/>
      <c r="M30" s="18"/>
      <c r="N30" s="18">
        <f t="shared" si="1"/>
        <v>1611.3999999999999</v>
      </c>
      <c r="Q30" s="16"/>
      <c r="R30">
        <f t="shared" si="2"/>
        <v>0</v>
      </c>
      <c r="S30" s="16">
        <f t="shared" si="3"/>
        <v>26</v>
      </c>
      <c r="T30" s="17">
        <v>44999</v>
      </c>
      <c r="U30" s="18" t="s">
        <v>70</v>
      </c>
      <c r="V30" s="18" t="s">
        <v>73</v>
      </c>
      <c r="W30" s="18" t="s">
        <v>22</v>
      </c>
      <c r="X30" s="18">
        <v>0.39</v>
      </c>
      <c r="Y30" s="18">
        <v>63</v>
      </c>
      <c r="Z30" s="18">
        <v>18</v>
      </c>
      <c r="AA30" s="18"/>
      <c r="AB30" s="18"/>
      <c r="AC30" s="18"/>
      <c r="AD30" s="18"/>
      <c r="AE30" s="18"/>
      <c r="AF30" s="18" t="e">
        <f t="shared" si="4"/>
        <v>#REF!</v>
      </c>
    </row>
    <row r="31" spans="1:32" ht="15.75" x14ac:dyDescent="0.25">
      <c r="A31" s="16">
        <f t="shared" si="0"/>
        <v>28</v>
      </c>
      <c r="B31" s="17">
        <v>44999</v>
      </c>
      <c r="C31" s="18" t="s">
        <v>74</v>
      </c>
      <c r="D31" s="18" t="s">
        <v>75</v>
      </c>
      <c r="E31" s="19" t="s">
        <v>15</v>
      </c>
      <c r="F31" s="18"/>
      <c r="G31" s="18">
        <v>63</v>
      </c>
      <c r="H31" s="18">
        <v>55</v>
      </c>
      <c r="I31" s="18"/>
      <c r="J31" s="18"/>
      <c r="K31" s="18"/>
      <c r="L31" s="18"/>
      <c r="M31" s="18"/>
      <c r="N31" s="18">
        <f t="shared" si="1"/>
        <v>1666.3999999999999</v>
      </c>
      <c r="Q31" s="16"/>
      <c r="R31">
        <f t="shared" si="2"/>
        <v>0</v>
      </c>
      <c r="S31" s="16">
        <f t="shared" si="3"/>
        <v>27</v>
      </c>
      <c r="T31" s="17">
        <v>44999</v>
      </c>
      <c r="U31" s="18" t="s">
        <v>58</v>
      </c>
      <c r="V31" s="18" t="s">
        <v>61</v>
      </c>
      <c r="W31" s="21" t="s">
        <v>22</v>
      </c>
      <c r="X31" s="18">
        <v>0.39</v>
      </c>
      <c r="Y31" s="18">
        <v>63</v>
      </c>
      <c r="Z31" s="18">
        <v>13</v>
      </c>
      <c r="AA31" s="18"/>
      <c r="AB31" s="18"/>
      <c r="AC31" s="18"/>
      <c r="AD31" s="18"/>
      <c r="AE31" s="18"/>
      <c r="AF31" s="18" t="e">
        <f t="shared" si="4"/>
        <v>#REF!</v>
      </c>
    </row>
    <row r="32" spans="1:32" ht="15.75" x14ac:dyDescent="0.25">
      <c r="A32" s="16">
        <f t="shared" si="0"/>
        <v>29</v>
      </c>
      <c r="B32" s="17">
        <v>44999</v>
      </c>
      <c r="C32" s="16" t="s">
        <v>76</v>
      </c>
      <c r="D32" s="16" t="s">
        <v>77</v>
      </c>
      <c r="E32" s="19" t="s">
        <v>15</v>
      </c>
      <c r="F32" s="25"/>
      <c r="G32" s="18">
        <v>63</v>
      </c>
      <c r="H32" s="16">
        <v>28.7</v>
      </c>
      <c r="I32" s="25"/>
      <c r="J32" s="25"/>
      <c r="K32" s="25"/>
      <c r="L32" s="25"/>
      <c r="M32" s="25"/>
      <c r="N32" s="18">
        <f t="shared" si="1"/>
        <v>1695.1</v>
      </c>
      <c r="Q32" s="16"/>
      <c r="R32">
        <f t="shared" si="2"/>
        <v>0</v>
      </c>
      <c r="S32" s="16">
        <f t="shared" si="3"/>
        <v>28</v>
      </c>
      <c r="T32" s="17">
        <v>44999</v>
      </c>
      <c r="U32" s="18" t="s">
        <v>25</v>
      </c>
      <c r="V32" s="18" t="s">
        <v>26</v>
      </c>
      <c r="W32" s="21" t="s">
        <v>18</v>
      </c>
      <c r="X32" s="18">
        <v>0.39</v>
      </c>
      <c r="Y32" s="18">
        <v>63</v>
      </c>
      <c r="Z32" s="18">
        <v>3.5</v>
      </c>
      <c r="AA32" s="25"/>
      <c r="AB32" s="25"/>
      <c r="AC32" s="25"/>
      <c r="AD32" s="25"/>
      <c r="AE32" s="25"/>
      <c r="AF32" s="18" t="e">
        <f t="shared" si="4"/>
        <v>#REF!</v>
      </c>
    </row>
    <row r="33" spans="1:32" ht="15.75" x14ac:dyDescent="0.25">
      <c r="A33" s="16">
        <f t="shared" si="0"/>
        <v>30</v>
      </c>
      <c r="B33" s="17">
        <v>44999</v>
      </c>
      <c r="C33" s="16" t="s">
        <v>40</v>
      </c>
      <c r="D33" s="16" t="s">
        <v>41</v>
      </c>
      <c r="E33" s="18" t="s">
        <v>18</v>
      </c>
      <c r="F33" s="21">
        <v>0.36</v>
      </c>
      <c r="G33" s="18">
        <v>63</v>
      </c>
      <c r="H33" s="16">
        <v>3.5</v>
      </c>
      <c r="I33" s="25"/>
      <c r="J33" s="25"/>
      <c r="K33" s="25"/>
      <c r="L33" s="25"/>
      <c r="M33" s="25"/>
      <c r="N33" s="18">
        <f t="shared" si="1"/>
        <v>1698.6</v>
      </c>
      <c r="Q33" s="16">
        <v>3.5</v>
      </c>
      <c r="R33">
        <f t="shared" si="2"/>
        <v>1.26</v>
      </c>
      <c r="S33" s="16">
        <f t="shared" si="3"/>
        <v>29</v>
      </c>
      <c r="T33" s="17">
        <v>44999</v>
      </c>
      <c r="U33" s="18" t="s">
        <v>25</v>
      </c>
      <c r="V33" s="18" t="s">
        <v>26</v>
      </c>
      <c r="W33" s="21" t="s">
        <v>22</v>
      </c>
      <c r="X33" s="18">
        <v>0.39</v>
      </c>
      <c r="Y33" s="18">
        <v>63</v>
      </c>
      <c r="Z33" s="18">
        <v>43.4</v>
      </c>
      <c r="AA33" s="25"/>
      <c r="AB33" s="25"/>
      <c r="AC33" s="25"/>
      <c r="AD33" s="25"/>
      <c r="AE33" s="25"/>
      <c r="AF33" s="18" t="e">
        <f>+AF32+Z13</f>
        <v>#REF!</v>
      </c>
    </row>
    <row r="34" spans="1:32" ht="15.75" x14ac:dyDescent="0.25">
      <c r="A34" s="16">
        <f t="shared" si="0"/>
        <v>31</v>
      </c>
      <c r="B34" s="17">
        <v>44999</v>
      </c>
      <c r="C34" s="16" t="s">
        <v>40</v>
      </c>
      <c r="D34" s="16" t="s">
        <v>41</v>
      </c>
      <c r="E34" s="19" t="s">
        <v>15</v>
      </c>
      <c r="F34" s="16"/>
      <c r="G34" s="18">
        <v>63</v>
      </c>
      <c r="H34" s="16">
        <f>134-21</f>
        <v>113</v>
      </c>
      <c r="I34" s="25"/>
      <c r="J34" s="25"/>
      <c r="K34" s="25"/>
      <c r="L34" s="25"/>
      <c r="M34" s="25"/>
      <c r="N34" s="18">
        <f t="shared" si="1"/>
        <v>1811.6</v>
      </c>
      <c r="Q34" s="16"/>
      <c r="R34">
        <f t="shared" si="2"/>
        <v>0</v>
      </c>
      <c r="S34" s="16">
        <f t="shared" si="3"/>
        <v>30</v>
      </c>
      <c r="T34" s="17">
        <v>44999</v>
      </c>
      <c r="U34" s="18" t="s">
        <v>13</v>
      </c>
      <c r="V34" s="18" t="s">
        <v>78</v>
      </c>
      <c r="W34" s="21" t="s">
        <v>18</v>
      </c>
      <c r="X34" s="18">
        <v>0.39</v>
      </c>
      <c r="Y34" s="18">
        <v>63</v>
      </c>
      <c r="Z34" s="18">
        <v>3.5</v>
      </c>
      <c r="AA34" s="25"/>
      <c r="AB34" s="25"/>
      <c r="AC34" s="25"/>
      <c r="AD34" s="25"/>
      <c r="AE34" s="25"/>
      <c r="AF34" s="18" t="e">
        <f t="shared" si="4"/>
        <v>#REF!</v>
      </c>
    </row>
    <row r="35" spans="1:32" ht="15.75" x14ac:dyDescent="0.25">
      <c r="A35" s="16">
        <f t="shared" si="0"/>
        <v>32</v>
      </c>
      <c r="B35" s="17"/>
      <c r="C35" s="16" t="s">
        <v>40</v>
      </c>
      <c r="D35" s="16" t="s">
        <v>41</v>
      </c>
      <c r="E35" s="18" t="s">
        <v>22</v>
      </c>
      <c r="F35" s="21">
        <v>0.39</v>
      </c>
      <c r="G35" s="18">
        <v>63</v>
      </c>
      <c r="H35" s="16">
        <v>21</v>
      </c>
      <c r="I35" s="25"/>
      <c r="J35" s="25"/>
      <c r="K35" s="25"/>
      <c r="L35" s="25"/>
      <c r="M35" s="25"/>
      <c r="N35" s="18">
        <f t="shared" si="1"/>
        <v>1832.6</v>
      </c>
      <c r="Q35" s="16">
        <v>21</v>
      </c>
      <c r="R35">
        <f t="shared" si="2"/>
        <v>8.19</v>
      </c>
      <c r="S35" s="16">
        <f t="shared" si="3"/>
        <v>31</v>
      </c>
      <c r="T35" s="17"/>
      <c r="U35" s="18" t="s">
        <v>79</v>
      </c>
      <c r="V35" s="18" t="s">
        <v>80</v>
      </c>
      <c r="W35" s="21" t="s">
        <v>22</v>
      </c>
      <c r="X35" s="18">
        <v>0.39</v>
      </c>
      <c r="Y35" s="18">
        <v>75</v>
      </c>
      <c r="Z35" s="18">
        <v>46</v>
      </c>
      <c r="AA35" s="25"/>
      <c r="AB35" s="25"/>
      <c r="AC35" s="25"/>
      <c r="AD35" s="25"/>
      <c r="AE35" s="25"/>
      <c r="AF35" s="18" t="e">
        <f>+AF34+Z14</f>
        <v>#REF!</v>
      </c>
    </row>
    <row r="36" spans="1:32" ht="15.75" x14ac:dyDescent="0.25">
      <c r="A36" s="16">
        <f t="shared" si="0"/>
        <v>33</v>
      </c>
      <c r="B36" s="17">
        <v>44999</v>
      </c>
      <c r="C36" s="16" t="s">
        <v>40</v>
      </c>
      <c r="D36" s="16" t="s">
        <v>46</v>
      </c>
      <c r="E36" s="19" t="s">
        <v>15</v>
      </c>
      <c r="F36" s="21"/>
      <c r="G36" s="18">
        <v>63</v>
      </c>
      <c r="H36" s="16">
        <f>27.3-6</f>
        <v>21.3</v>
      </c>
      <c r="I36" s="25"/>
      <c r="J36" s="25"/>
      <c r="K36" s="25"/>
      <c r="L36" s="25"/>
      <c r="M36" s="25"/>
      <c r="N36" s="18">
        <f t="shared" si="1"/>
        <v>1853.8999999999999</v>
      </c>
      <c r="Q36" s="16"/>
      <c r="R36">
        <f t="shared" si="2"/>
        <v>0</v>
      </c>
      <c r="S36" s="16">
        <f t="shared" si="3"/>
        <v>32</v>
      </c>
      <c r="T36" s="17">
        <v>44999</v>
      </c>
      <c r="U36" s="18" t="s">
        <v>80</v>
      </c>
      <c r="V36" s="18" t="s">
        <v>81</v>
      </c>
      <c r="W36" s="21" t="s">
        <v>22</v>
      </c>
      <c r="X36" s="18">
        <v>0.39</v>
      </c>
      <c r="Y36" s="18">
        <v>75</v>
      </c>
      <c r="Z36" s="18">
        <v>231.5</v>
      </c>
      <c r="AA36" s="25"/>
      <c r="AB36" s="25"/>
      <c r="AC36" s="25"/>
      <c r="AD36" s="25"/>
      <c r="AE36" s="25"/>
      <c r="AF36" s="18" t="e">
        <f t="shared" si="4"/>
        <v>#REF!</v>
      </c>
    </row>
    <row r="37" spans="1:32" ht="15.75" x14ac:dyDescent="0.25">
      <c r="A37" s="16">
        <f t="shared" si="0"/>
        <v>34</v>
      </c>
      <c r="B37" s="17"/>
      <c r="C37" s="16" t="s">
        <v>40</v>
      </c>
      <c r="D37" s="16" t="s">
        <v>46</v>
      </c>
      <c r="E37" s="16" t="s">
        <v>47</v>
      </c>
      <c r="F37" s="21">
        <v>0.39</v>
      </c>
      <c r="G37" s="18">
        <v>63</v>
      </c>
      <c r="H37" s="16">
        <v>6</v>
      </c>
      <c r="I37" s="25"/>
      <c r="J37" s="25"/>
      <c r="K37" s="25"/>
      <c r="L37" s="25"/>
      <c r="M37" s="25"/>
      <c r="N37" s="18">
        <f t="shared" si="1"/>
        <v>1859.8999999999999</v>
      </c>
      <c r="Q37" s="16">
        <v>6</v>
      </c>
      <c r="R37">
        <f t="shared" si="2"/>
        <v>2.34</v>
      </c>
      <c r="S37" s="16">
        <f t="shared" si="3"/>
        <v>33</v>
      </c>
      <c r="T37" s="17"/>
      <c r="U37" s="18" t="s">
        <v>82</v>
      </c>
      <c r="V37" s="18" t="s">
        <v>83</v>
      </c>
      <c r="W37" s="21" t="s">
        <v>22</v>
      </c>
      <c r="X37" s="18">
        <v>0.39</v>
      </c>
      <c r="Y37" s="18">
        <v>75</v>
      </c>
      <c r="Z37" s="18">
        <v>50</v>
      </c>
      <c r="AA37" s="25"/>
      <c r="AB37" s="25"/>
      <c r="AC37" s="25"/>
      <c r="AD37" s="25"/>
      <c r="AE37" s="25"/>
      <c r="AF37" s="18" t="e">
        <f t="shared" si="4"/>
        <v>#REF!</v>
      </c>
    </row>
    <row r="38" spans="1:32" ht="15.75" x14ac:dyDescent="0.25">
      <c r="A38" s="16">
        <f t="shared" si="0"/>
        <v>35</v>
      </c>
      <c r="B38" s="17">
        <v>44999</v>
      </c>
      <c r="C38" s="16" t="s">
        <v>50</v>
      </c>
      <c r="D38" s="16" t="s">
        <v>51</v>
      </c>
      <c r="E38" s="19" t="s">
        <v>15</v>
      </c>
      <c r="F38" s="18"/>
      <c r="G38" s="18">
        <v>63</v>
      </c>
      <c r="H38" s="16">
        <f>31.6-4.7</f>
        <v>26.900000000000002</v>
      </c>
      <c r="I38" s="25"/>
      <c r="J38" s="25"/>
      <c r="K38" s="25"/>
      <c r="L38" s="25"/>
      <c r="M38" s="25"/>
      <c r="N38" s="18">
        <f t="shared" si="1"/>
        <v>1886.8</v>
      </c>
      <c r="Q38" s="16"/>
      <c r="R38">
        <f t="shared" si="2"/>
        <v>0</v>
      </c>
      <c r="S38" s="16">
        <f t="shared" si="3"/>
        <v>34</v>
      </c>
      <c r="T38" s="17">
        <v>44999</v>
      </c>
      <c r="U38" s="18" t="s">
        <v>83</v>
      </c>
      <c r="V38" s="18" t="s">
        <v>84</v>
      </c>
      <c r="W38" s="21" t="s">
        <v>22</v>
      </c>
      <c r="X38" s="18">
        <v>0.39</v>
      </c>
      <c r="Y38" s="18">
        <v>75</v>
      </c>
      <c r="Z38" s="18">
        <v>50</v>
      </c>
      <c r="AA38" s="25"/>
      <c r="AB38" s="25"/>
      <c r="AC38" s="25"/>
      <c r="AD38" s="25"/>
      <c r="AE38" s="25"/>
      <c r="AF38" s="18" t="e">
        <f t="shared" si="4"/>
        <v>#REF!</v>
      </c>
    </row>
    <row r="39" spans="1:32" ht="15.75" x14ac:dyDescent="0.25">
      <c r="A39" s="16">
        <f t="shared" si="0"/>
        <v>36</v>
      </c>
      <c r="B39" s="17"/>
      <c r="C39" s="16" t="s">
        <v>50</v>
      </c>
      <c r="D39" s="16" t="s">
        <v>51</v>
      </c>
      <c r="E39" s="18" t="s">
        <v>18</v>
      </c>
      <c r="F39" s="21">
        <v>0.39</v>
      </c>
      <c r="G39" s="18">
        <v>63</v>
      </c>
      <c r="H39" s="16">
        <v>3.5</v>
      </c>
      <c r="I39" s="25"/>
      <c r="J39" s="25"/>
      <c r="K39" s="25"/>
      <c r="L39" s="25"/>
      <c r="M39" s="25"/>
      <c r="N39" s="18">
        <f t="shared" si="1"/>
        <v>1890.3</v>
      </c>
      <c r="Q39" s="16">
        <v>3.5</v>
      </c>
      <c r="R39">
        <f t="shared" si="2"/>
        <v>1.365</v>
      </c>
      <c r="S39" s="16">
        <f t="shared" si="3"/>
        <v>35</v>
      </c>
      <c r="T39" s="17"/>
      <c r="U39" s="18" t="s">
        <v>85</v>
      </c>
      <c r="V39" s="18" t="s">
        <v>86</v>
      </c>
      <c r="W39" s="21" t="s">
        <v>18</v>
      </c>
      <c r="X39" s="18">
        <v>0.39</v>
      </c>
      <c r="Y39" s="18">
        <v>75</v>
      </c>
      <c r="Z39" s="18">
        <v>3.5</v>
      </c>
      <c r="AA39" s="25"/>
      <c r="AB39" s="25"/>
      <c r="AC39" s="25"/>
      <c r="AD39" s="25"/>
      <c r="AE39" s="25"/>
      <c r="AF39" s="18" t="e">
        <f>+AF38+Z16</f>
        <v>#REF!</v>
      </c>
    </row>
    <row r="40" spans="1:32" ht="15.75" x14ac:dyDescent="0.25">
      <c r="A40" s="16">
        <f t="shared" si="0"/>
        <v>37</v>
      </c>
      <c r="B40" s="17">
        <v>44999</v>
      </c>
      <c r="C40" s="16" t="s">
        <v>50</v>
      </c>
      <c r="D40" s="16" t="s">
        <v>51</v>
      </c>
      <c r="E40" s="16" t="s">
        <v>47</v>
      </c>
      <c r="F40" s="21">
        <v>0.44</v>
      </c>
      <c r="G40" s="18">
        <v>63</v>
      </c>
      <c r="H40" s="16">
        <v>100.2</v>
      </c>
      <c r="I40" s="25"/>
      <c r="J40" s="25"/>
      <c r="K40" s="25"/>
      <c r="L40" s="25"/>
      <c r="M40" s="25"/>
      <c r="N40" s="18">
        <f t="shared" si="1"/>
        <v>1990.5</v>
      </c>
      <c r="Q40" s="16">
        <v>100.2</v>
      </c>
      <c r="R40">
        <f t="shared" si="2"/>
        <v>44.088000000000001</v>
      </c>
      <c r="S40" s="16">
        <f t="shared" si="3"/>
        <v>36</v>
      </c>
      <c r="T40" s="17">
        <v>44999</v>
      </c>
      <c r="U40" s="18" t="s">
        <v>86</v>
      </c>
      <c r="V40" s="18" t="s">
        <v>87</v>
      </c>
      <c r="W40" s="21" t="s">
        <v>22</v>
      </c>
      <c r="X40" s="18">
        <v>0.39</v>
      </c>
      <c r="Y40" s="18">
        <v>75</v>
      </c>
      <c r="Z40" s="18">
        <v>113</v>
      </c>
      <c r="AA40" s="25"/>
      <c r="AB40" s="25"/>
      <c r="AC40" s="25"/>
      <c r="AD40" s="25"/>
      <c r="AE40" s="25"/>
      <c r="AF40" s="18" t="e">
        <f>+AF39+Z17</f>
        <v>#REF!</v>
      </c>
    </row>
    <row r="41" spans="1:32" ht="15.75" x14ac:dyDescent="0.25">
      <c r="A41" s="16">
        <f t="shared" si="0"/>
        <v>38</v>
      </c>
      <c r="B41" s="17">
        <v>44999</v>
      </c>
      <c r="C41" s="16" t="s">
        <v>50</v>
      </c>
      <c r="D41" s="16" t="s">
        <v>51</v>
      </c>
      <c r="E41" s="19" t="s">
        <v>15</v>
      </c>
      <c r="F41" s="16"/>
      <c r="G41" s="18">
        <v>63</v>
      </c>
      <c r="H41" s="16">
        <v>337</v>
      </c>
      <c r="I41" s="25"/>
      <c r="J41" s="25"/>
      <c r="K41" s="25"/>
      <c r="L41" s="25"/>
      <c r="M41" s="25"/>
      <c r="N41" s="18">
        <f t="shared" si="1"/>
        <v>2327.5</v>
      </c>
      <c r="Q41" s="25"/>
      <c r="R41">
        <f t="shared" si="2"/>
        <v>0</v>
      </c>
      <c r="S41" s="16">
        <f t="shared" si="3"/>
        <v>37</v>
      </c>
      <c r="T41" s="17">
        <v>44999</v>
      </c>
      <c r="U41" s="18" t="s">
        <v>88</v>
      </c>
      <c r="V41" s="18" t="s">
        <v>89</v>
      </c>
      <c r="W41" s="21" t="s">
        <v>22</v>
      </c>
      <c r="X41" s="18">
        <v>0.39</v>
      </c>
      <c r="Y41" s="18">
        <v>75</v>
      </c>
      <c r="Z41" s="18">
        <v>155</v>
      </c>
      <c r="AA41" s="25"/>
      <c r="AB41" s="25"/>
      <c r="AC41" s="25"/>
      <c r="AD41" s="25"/>
      <c r="AE41" s="25"/>
      <c r="AF41" s="18" t="e">
        <f t="shared" si="4"/>
        <v>#REF!</v>
      </c>
    </row>
    <row r="42" spans="1:32" ht="15.75" x14ac:dyDescent="0.25">
      <c r="A42" s="16">
        <f t="shared" si="0"/>
        <v>39</v>
      </c>
      <c r="B42" s="17">
        <v>44999</v>
      </c>
      <c r="C42" s="16" t="s">
        <v>51</v>
      </c>
      <c r="D42" s="16" t="s">
        <v>90</v>
      </c>
      <c r="E42" s="19" t="s">
        <v>15</v>
      </c>
      <c r="F42" s="16"/>
      <c r="G42" s="18">
        <v>63</v>
      </c>
      <c r="H42" s="16">
        <v>18.7</v>
      </c>
      <c r="I42" s="25"/>
      <c r="J42" s="25"/>
      <c r="K42" s="25"/>
      <c r="L42" s="25"/>
      <c r="M42" s="25"/>
      <c r="N42" s="18">
        <f t="shared" si="1"/>
        <v>2346.1999999999998</v>
      </c>
      <c r="Q42" s="16"/>
      <c r="R42">
        <f t="shared" si="2"/>
        <v>0</v>
      </c>
      <c r="S42" s="16">
        <f t="shared" si="3"/>
        <v>38</v>
      </c>
      <c r="T42" s="17">
        <v>44999</v>
      </c>
      <c r="U42" s="18" t="s">
        <v>91</v>
      </c>
      <c r="V42" s="18" t="s">
        <v>92</v>
      </c>
      <c r="W42" s="21" t="s">
        <v>22</v>
      </c>
      <c r="X42" s="21">
        <v>0.44</v>
      </c>
      <c r="Y42" s="18">
        <v>110</v>
      </c>
      <c r="Z42" s="18">
        <v>19</v>
      </c>
      <c r="AA42" s="25"/>
      <c r="AB42" s="25"/>
      <c r="AC42" s="25"/>
      <c r="AD42" s="25"/>
      <c r="AE42" s="25"/>
      <c r="AF42" s="18" t="e">
        <f t="shared" si="4"/>
        <v>#REF!</v>
      </c>
    </row>
    <row r="43" spans="1:32" ht="15.75" x14ac:dyDescent="0.25">
      <c r="A43" s="16">
        <f t="shared" si="0"/>
        <v>40</v>
      </c>
      <c r="B43" s="17">
        <v>44999</v>
      </c>
      <c r="C43" s="18" t="s">
        <v>93</v>
      </c>
      <c r="D43" s="18" t="s">
        <v>94</v>
      </c>
      <c r="E43" s="19" t="s">
        <v>15</v>
      </c>
      <c r="F43" s="16"/>
      <c r="G43" s="18">
        <v>63</v>
      </c>
      <c r="H43" s="18">
        <v>12.6</v>
      </c>
      <c r="I43" s="25"/>
      <c r="J43" s="25"/>
      <c r="K43" s="25"/>
      <c r="L43" s="25"/>
      <c r="M43" s="25"/>
      <c r="N43" s="18">
        <f t="shared" si="1"/>
        <v>2358.7999999999997</v>
      </c>
      <c r="Q43" s="16"/>
      <c r="R43">
        <f t="shared" si="2"/>
        <v>0</v>
      </c>
      <c r="S43" s="16">
        <f t="shared" si="3"/>
        <v>39</v>
      </c>
      <c r="T43" s="17">
        <v>44999</v>
      </c>
      <c r="U43" s="18" t="s">
        <v>92</v>
      </c>
      <c r="V43" s="18" t="s">
        <v>95</v>
      </c>
      <c r="W43" s="21" t="s">
        <v>22</v>
      </c>
      <c r="X43" s="21">
        <v>0.44</v>
      </c>
      <c r="Y43" s="18">
        <v>110</v>
      </c>
      <c r="Z43" s="18">
        <v>11</v>
      </c>
      <c r="AA43" s="25"/>
      <c r="AB43" s="25"/>
      <c r="AC43" s="25"/>
      <c r="AD43" s="25"/>
      <c r="AE43" s="25"/>
      <c r="AF43" s="18" t="e">
        <f t="shared" si="4"/>
        <v>#REF!</v>
      </c>
    </row>
    <row r="44" spans="1:32" ht="15.75" x14ac:dyDescent="0.25">
      <c r="A44" s="16">
        <f t="shared" si="0"/>
        <v>41</v>
      </c>
      <c r="B44" s="17">
        <v>44999</v>
      </c>
      <c r="C44" s="18" t="s">
        <v>96</v>
      </c>
      <c r="D44" s="18" t="s">
        <v>97</v>
      </c>
      <c r="E44" s="19" t="s">
        <v>15</v>
      </c>
      <c r="F44" s="18"/>
      <c r="G44" s="18">
        <v>63</v>
      </c>
      <c r="H44" s="18">
        <v>106.9</v>
      </c>
      <c r="I44" s="25"/>
      <c r="J44" s="25"/>
      <c r="K44" s="25"/>
      <c r="L44" s="25"/>
      <c r="M44" s="25"/>
      <c r="N44" s="18">
        <f t="shared" si="1"/>
        <v>2465.6999999999998</v>
      </c>
      <c r="Q44" s="16"/>
      <c r="R44">
        <f t="shared" si="2"/>
        <v>0</v>
      </c>
      <c r="S44" s="16">
        <f t="shared" si="3"/>
        <v>40</v>
      </c>
      <c r="T44" s="17">
        <v>44999</v>
      </c>
      <c r="U44" s="18" t="s">
        <v>92</v>
      </c>
      <c r="V44" s="18" t="s">
        <v>95</v>
      </c>
      <c r="W44" s="21" t="s">
        <v>22</v>
      </c>
      <c r="X44" s="21">
        <v>0.44</v>
      </c>
      <c r="Y44" s="18">
        <v>110</v>
      </c>
      <c r="Z44" s="18">
        <v>11</v>
      </c>
      <c r="AA44" s="25"/>
      <c r="AB44" s="25"/>
      <c r="AC44" s="25"/>
      <c r="AD44" s="25"/>
      <c r="AE44" s="25"/>
      <c r="AF44" s="18" t="e">
        <f t="shared" si="4"/>
        <v>#REF!</v>
      </c>
    </row>
    <row r="45" spans="1:32" ht="15.75" x14ac:dyDescent="0.25">
      <c r="A45" s="16">
        <f t="shared" si="0"/>
        <v>42</v>
      </c>
      <c r="B45" s="17">
        <v>44999</v>
      </c>
      <c r="C45" s="18" t="s">
        <v>98</v>
      </c>
      <c r="D45" s="18" t="s">
        <v>99</v>
      </c>
      <c r="E45" s="19" t="s">
        <v>15</v>
      </c>
      <c r="F45" s="18"/>
      <c r="G45" s="18">
        <v>63</v>
      </c>
      <c r="H45" s="18">
        <v>57.3</v>
      </c>
      <c r="I45" s="25"/>
      <c r="J45" s="25"/>
      <c r="K45" s="25"/>
      <c r="L45" s="25"/>
      <c r="M45" s="25"/>
      <c r="N45" s="18">
        <f t="shared" si="1"/>
        <v>2523</v>
      </c>
      <c r="Q45" s="16"/>
      <c r="R45">
        <f t="shared" si="2"/>
        <v>0</v>
      </c>
      <c r="S45" s="16">
        <f t="shared" si="3"/>
        <v>41</v>
      </c>
      <c r="T45" s="17">
        <v>44999</v>
      </c>
      <c r="U45" s="18" t="s">
        <v>92</v>
      </c>
      <c r="V45" s="18" t="s">
        <v>74</v>
      </c>
      <c r="W45" s="21" t="s">
        <v>22</v>
      </c>
      <c r="X45" s="21">
        <v>0.44</v>
      </c>
      <c r="Y45" s="18">
        <v>110</v>
      </c>
      <c r="Z45" s="18">
        <v>24.2</v>
      </c>
      <c r="AA45" s="25"/>
      <c r="AB45" s="25"/>
      <c r="AC45" s="25"/>
      <c r="AD45" s="25"/>
      <c r="AE45" s="25"/>
      <c r="AF45" s="18" t="e">
        <f>+AF44+#REF!</f>
        <v>#REF!</v>
      </c>
    </row>
    <row r="46" spans="1:32" ht="15.75" x14ac:dyDescent="0.25">
      <c r="A46" s="16">
        <f t="shared" si="0"/>
        <v>43</v>
      </c>
      <c r="B46" s="17">
        <v>44999</v>
      </c>
      <c r="C46" s="18" t="s">
        <v>98</v>
      </c>
      <c r="D46" s="18" t="s">
        <v>99</v>
      </c>
      <c r="E46" s="19" t="s">
        <v>15</v>
      </c>
      <c r="F46" s="16"/>
      <c r="G46" s="18">
        <v>63</v>
      </c>
      <c r="H46" s="18">
        <v>80.599999999999994</v>
      </c>
      <c r="I46" s="25"/>
      <c r="J46" s="25"/>
      <c r="K46" s="25"/>
      <c r="L46" s="25"/>
      <c r="M46" s="25"/>
      <c r="N46" s="18">
        <f t="shared" si="1"/>
        <v>2603.6</v>
      </c>
      <c r="Q46" s="16"/>
      <c r="R46">
        <f t="shared" si="2"/>
        <v>0</v>
      </c>
      <c r="S46" s="16">
        <f t="shared" si="3"/>
        <v>42</v>
      </c>
      <c r="T46" s="17">
        <v>44999</v>
      </c>
      <c r="U46" s="18" t="s">
        <v>100</v>
      </c>
      <c r="V46" s="18" t="s">
        <v>38</v>
      </c>
      <c r="W46" s="21" t="s">
        <v>22</v>
      </c>
      <c r="X46" s="21">
        <v>0.44</v>
      </c>
      <c r="Y46" s="18">
        <v>110</v>
      </c>
      <c r="Z46" s="18">
        <v>108</v>
      </c>
      <c r="AA46" s="25"/>
      <c r="AB46" s="25"/>
      <c r="AC46" s="25"/>
      <c r="AD46" s="25"/>
      <c r="AE46" s="25"/>
      <c r="AF46" s="18" t="e">
        <f>+AF45+Z45</f>
        <v>#REF!</v>
      </c>
    </row>
    <row r="47" spans="1:32" ht="15.75" x14ac:dyDescent="0.25">
      <c r="A47" s="16">
        <f t="shared" si="0"/>
        <v>44</v>
      </c>
      <c r="B47" s="17">
        <v>44999</v>
      </c>
      <c r="C47" s="18" t="s">
        <v>99</v>
      </c>
      <c r="D47" s="18" t="s">
        <v>101</v>
      </c>
      <c r="E47" s="19" t="s">
        <v>15</v>
      </c>
      <c r="F47" s="16"/>
      <c r="G47" s="18">
        <v>63</v>
      </c>
      <c r="H47" s="18">
        <v>70.7</v>
      </c>
      <c r="I47" s="25"/>
      <c r="J47" s="25"/>
      <c r="K47" s="25"/>
      <c r="L47" s="25"/>
      <c r="M47" s="25"/>
      <c r="N47" s="18">
        <f t="shared" si="1"/>
        <v>2674.2999999999997</v>
      </c>
      <c r="Q47" s="16"/>
      <c r="R47">
        <f t="shared" si="2"/>
        <v>0</v>
      </c>
      <c r="S47" s="16">
        <f t="shared" si="3"/>
        <v>43</v>
      </c>
      <c r="T47" s="17"/>
      <c r="U47" s="18" t="s">
        <v>102</v>
      </c>
      <c r="V47" s="18" t="s">
        <v>103</v>
      </c>
      <c r="W47" s="21" t="s">
        <v>22</v>
      </c>
      <c r="X47" s="21">
        <v>0.44</v>
      </c>
      <c r="Y47" s="18">
        <v>110</v>
      </c>
      <c r="Z47" s="18">
        <v>72</v>
      </c>
      <c r="AA47" s="25"/>
      <c r="AB47" s="25"/>
      <c r="AC47" s="25"/>
      <c r="AD47" s="25"/>
      <c r="AE47" s="25"/>
      <c r="AF47" s="18" t="e">
        <f>+AF46+Z46</f>
        <v>#REF!</v>
      </c>
    </row>
    <row r="48" spans="1:32" ht="15.75" x14ac:dyDescent="0.25">
      <c r="A48" s="16">
        <f t="shared" si="0"/>
        <v>45</v>
      </c>
      <c r="B48" s="17"/>
      <c r="C48" s="18" t="s">
        <v>104</v>
      </c>
      <c r="D48" s="18" t="s">
        <v>105</v>
      </c>
      <c r="E48" s="19" t="s">
        <v>15</v>
      </c>
      <c r="F48" s="16"/>
      <c r="G48" s="18">
        <v>63</v>
      </c>
      <c r="H48" s="18">
        <f>37.4+2.3</f>
        <v>39.699999999999996</v>
      </c>
      <c r="I48" s="25"/>
      <c r="J48" s="25"/>
      <c r="K48" s="25"/>
      <c r="L48" s="25"/>
      <c r="M48" s="25"/>
      <c r="N48" s="18">
        <f t="shared" si="1"/>
        <v>2713.9999999999995</v>
      </c>
      <c r="Q48" s="16"/>
      <c r="R48">
        <f t="shared" si="2"/>
        <v>0</v>
      </c>
      <c r="S48" s="16">
        <f t="shared" si="3"/>
        <v>44</v>
      </c>
      <c r="T48" s="17"/>
      <c r="U48" s="18" t="s">
        <v>103</v>
      </c>
      <c r="V48" s="18" t="s">
        <v>106</v>
      </c>
      <c r="W48" s="21" t="s">
        <v>22</v>
      </c>
      <c r="X48" s="21">
        <v>0.44</v>
      </c>
      <c r="Y48" s="18">
        <v>110</v>
      </c>
      <c r="Z48" s="18">
        <v>57.3</v>
      </c>
      <c r="AA48" s="25"/>
      <c r="AB48" s="25"/>
      <c r="AC48" s="25"/>
      <c r="AD48" s="25"/>
      <c r="AE48" s="25"/>
      <c r="AF48" s="18" t="e">
        <f>+AF47+Z47</f>
        <v>#REF!</v>
      </c>
    </row>
    <row r="49" spans="1:32" ht="15.75" x14ac:dyDescent="0.25">
      <c r="A49" s="16">
        <f t="shared" si="0"/>
        <v>46</v>
      </c>
      <c r="B49" s="17"/>
      <c r="C49" s="18" t="s">
        <v>107</v>
      </c>
      <c r="D49" s="18" t="s">
        <v>108</v>
      </c>
      <c r="E49" s="19" t="s">
        <v>15</v>
      </c>
      <c r="F49" s="16"/>
      <c r="G49" s="18">
        <v>63</v>
      </c>
      <c r="H49" s="18">
        <v>83</v>
      </c>
      <c r="I49" s="25"/>
      <c r="J49" s="25"/>
      <c r="K49" s="25"/>
      <c r="L49" s="25"/>
      <c r="M49" s="25"/>
      <c r="N49" s="18">
        <f t="shared" si="1"/>
        <v>2796.9999999999995</v>
      </c>
      <c r="Q49" s="16"/>
      <c r="R49">
        <f t="shared" si="2"/>
        <v>0</v>
      </c>
      <c r="S49" s="16">
        <f t="shared" si="3"/>
        <v>45</v>
      </c>
      <c r="T49" s="17"/>
      <c r="U49" s="18" t="s">
        <v>109</v>
      </c>
      <c r="V49" s="18" t="s">
        <v>44</v>
      </c>
      <c r="W49" s="21" t="s">
        <v>18</v>
      </c>
      <c r="X49" s="21">
        <v>0.44</v>
      </c>
      <c r="Y49" s="18">
        <v>140</v>
      </c>
      <c r="Z49" s="18">
        <v>6</v>
      </c>
      <c r="AA49" s="25"/>
      <c r="AB49" s="25"/>
      <c r="AC49" s="25"/>
      <c r="AD49" s="25"/>
      <c r="AE49" s="25"/>
      <c r="AF49" s="18" t="e">
        <f>+AF48+Z48</f>
        <v>#REF!</v>
      </c>
    </row>
    <row r="50" spans="1:32" ht="15.75" x14ac:dyDescent="0.25">
      <c r="A50" s="16">
        <f t="shared" si="0"/>
        <v>47</v>
      </c>
      <c r="B50" s="17"/>
      <c r="C50" s="18" t="s">
        <v>110</v>
      </c>
      <c r="D50" s="18" t="s">
        <v>111</v>
      </c>
      <c r="E50" s="19" t="s">
        <v>15</v>
      </c>
      <c r="F50" s="16"/>
      <c r="G50" s="18">
        <v>63</v>
      </c>
      <c r="H50" s="18">
        <v>9</v>
      </c>
      <c r="I50" s="25"/>
      <c r="J50" s="25"/>
      <c r="K50" s="25"/>
      <c r="L50" s="25"/>
      <c r="M50" s="25"/>
      <c r="N50" s="18">
        <f t="shared" si="1"/>
        <v>2805.9999999999995</v>
      </c>
      <c r="Q50" s="16"/>
      <c r="R50">
        <f t="shared" si="2"/>
        <v>0</v>
      </c>
      <c r="S50" s="16">
        <f t="shared" si="3"/>
        <v>46</v>
      </c>
      <c r="T50" s="17"/>
      <c r="U50" s="18" t="s">
        <v>109</v>
      </c>
      <c r="V50" s="18" t="s">
        <v>44</v>
      </c>
      <c r="W50" s="21" t="s">
        <v>22</v>
      </c>
      <c r="X50" s="21">
        <v>0.44</v>
      </c>
      <c r="Y50" s="18">
        <v>140</v>
      </c>
      <c r="Z50" s="18">
        <v>225</v>
      </c>
      <c r="AA50" s="25"/>
      <c r="AB50" s="25"/>
      <c r="AC50" s="25"/>
      <c r="AD50" s="25"/>
      <c r="AE50" s="25"/>
      <c r="AF50" s="18" t="e">
        <f>+AF49+Z49</f>
        <v>#REF!</v>
      </c>
    </row>
    <row r="51" spans="1:32" ht="15.75" x14ac:dyDescent="0.25">
      <c r="A51" s="16">
        <f t="shared" si="0"/>
        <v>48</v>
      </c>
      <c r="B51" s="17"/>
      <c r="C51" s="18" t="s">
        <v>52</v>
      </c>
      <c r="D51" s="18" t="s">
        <v>53</v>
      </c>
      <c r="E51" s="18" t="s">
        <v>22</v>
      </c>
      <c r="F51" s="21">
        <v>0.39</v>
      </c>
      <c r="G51" s="18">
        <v>75</v>
      </c>
      <c r="H51" s="18">
        <v>68.2</v>
      </c>
      <c r="I51" s="25"/>
      <c r="J51" s="25"/>
      <c r="K51" s="25"/>
      <c r="L51" s="25"/>
      <c r="M51" s="25"/>
      <c r="N51" s="18">
        <f t="shared" si="1"/>
        <v>2874.1999999999994</v>
      </c>
      <c r="Q51" s="16"/>
      <c r="R51">
        <f t="shared" si="2"/>
        <v>26.598000000000003</v>
      </c>
      <c r="S51" s="16">
        <f t="shared" si="3"/>
        <v>47</v>
      </c>
      <c r="T51" s="17"/>
      <c r="U51" s="18" t="s">
        <v>109</v>
      </c>
      <c r="V51" s="18" t="s">
        <v>44</v>
      </c>
      <c r="W51" s="21" t="s">
        <v>22</v>
      </c>
      <c r="X51" s="21">
        <v>0.44</v>
      </c>
      <c r="Y51" s="18">
        <v>140</v>
      </c>
      <c r="Z51" s="18">
        <f>41+AG51</f>
        <v>41</v>
      </c>
      <c r="AA51" s="25"/>
      <c r="AB51" s="25"/>
      <c r="AC51" s="25"/>
      <c r="AD51" s="25"/>
      <c r="AE51" s="25"/>
      <c r="AF51" s="18" t="e">
        <f>+AF50+Z18</f>
        <v>#REF!</v>
      </c>
    </row>
    <row r="52" spans="1:32" ht="15.75" x14ac:dyDescent="0.25">
      <c r="A52" s="16">
        <f t="shared" si="0"/>
        <v>49</v>
      </c>
      <c r="B52" s="17"/>
      <c r="C52" s="18" t="s">
        <v>54</v>
      </c>
      <c r="D52" s="18" t="s">
        <v>55</v>
      </c>
      <c r="E52" s="18" t="s">
        <v>22</v>
      </c>
      <c r="F52" s="16">
        <v>0.39</v>
      </c>
      <c r="G52" s="18">
        <v>63</v>
      </c>
      <c r="H52" s="18">
        <v>12.2</v>
      </c>
      <c r="I52" s="25"/>
      <c r="J52" s="25"/>
      <c r="K52" s="25"/>
      <c r="L52" s="25"/>
      <c r="M52" s="25"/>
      <c r="N52" s="18">
        <f t="shared" si="1"/>
        <v>2886.3999999999992</v>
      </c>
      <c r="Q52" s="16"/>
      <c r="R52">
        <f t="shared" si="2"/>
        <v>4.758</v>
      </c>
      <c r="S52" s="16">
        <f t="shared" si="3"/>
        <v>48</v>
      </c>
      <c r="T52" s="17"/>
      <c r="U52" s="18" t="s">
        <v>44</v>
      </c>
      <c r="V52" s="18" t="s">
        <v>112</v>
      </c>
      <c r="W52" s="21" t="s">
        <v>22</v>
      </c>
      <c r="X52" s="21">
        <v>0.44</v>
      </c>
      <c r="Y52" s="18">
        <v>140</v>
      </c>
      <c r="Z52" s="18">
        <v>53.7</v>
      </c>
      <c r="AA52" s="25"/>
      <c r="AB52" s="25"/>
      <c r="AC52" s="25"/>
      <c r="AD52" s="25"/>
      <c r="AE52" s="25"/>
      <c r="AF52" s="18" t="e">
        <f>+AF51+Z19</f>
        <v>#REF!</v>
      </c>
    </row>
    <row r="53" spans="1:32" ht="15.75" x14ac:dyDescent="0.25">
      <c r="A53" s="16">
        <f t="shared" si="0"/>
        <v>50</v>
      </c>
      <c r="B53" s="17"/>
      <c r="C53" s="18" t="s">
        <v>54</v>
      </c>
      <c r="D53" s="18" t="s">
        <v>55</v>
      </c>
      <c r="E53" s="19" t="s">
        <v>15</v>
      </c>
      <c r="F53" s="16"/>
      <c r="G53" s="18">
        <v>63</v>
      </c>
      <c r="H53" s="18">
        <v>25.2</v>
      </c>
      <c r="I53" s="25"/>
      <c r="J53" s="25"/>
      <c r="K53" s="25"/>
      <c r="L53" s="25"/>
      <c r="M53" s="25"/>
      <c r="N53" s="18">
        <f t="shared" si="1"/>
        <v>2911.599999999999</v>
      </c>
      <c r="Q53" s="16"/>
      <c r="R53">
        <f t="shared" si="2"/>
        <v>0</v>
      </c>
      <c r="S53" s="16">
        <f t="shared" si="3"/>
        <v>49</v>
      </c>
      <c r="T53" s="17"/>
      <c r="U53" s="18" t="s">
        <v>109</v>
      </c>
      <c r="V53" s="18" t="s">
        <v>20</v>
      </c>
      <c r="W53" s="18" t="s">
        <v>47</v>
      </c>
      <c r="X53" s="18">
        <v>0.44</v>
      </c>
      <c r="Y53" s="18">
        <v>140</v>
      </c>
      <c r="Z53" s="18">
        <v>3.5</v>
      </c>
      <c r="AA53" s="25"/>
      <c r="AB53" s="25"/>
      <c r="AC53" s="25"/>
      <c r="AD53" s="25"/>
      <c r="AE53" s="25"/>
      <c r="AF53" s="18" t="e">
        <f>+AF52+Z52</f>
        <v>#REF!</v>
      </c>
    </row>
    <row r="54" spans="1:32" ht="15.75" x14ac:dyDescent="0.25">
      <c r="A54" s="16">
        <f t="shared" si="0"/>
        <v>51</v>
      </c>
      <c r="B54" s="17"/>
      <c r="C54" s="18" t="s">
        <v>56</v>
      </c>
      <c r="D54" s="18" t="s">
        <v>57</v>
      </c>
      <c r="E54" s="19" t="s">
        <v>15</v>
      </c>
      <c r="F54" s="16"/>
      <c r="G54" s="18">
        <v>63</v>
      </c>
      <c r="H54" s="18">
        <v>59.6</v>
      </c>
      <c r="I54" s="25"/>
      <c r="J54" s="25"/>
      <c r="K54" s="25"/>
      <c r="L54" s="25"/>
      <c r="M54" s="25"/>
      <c r="N54" s="18">
        <f t="shared" si="1"/>
        <v>2971.1999999999989</v>
      </c>
      <c r="Q54" s="16"/>
      <c r="R54">
        <f t="shared" si="2"/>
        <v>0</v>
      </c>
      <c r="S54" s="16">
        <f t="shared" si="3"/>
        <v>50</v>
      </c>
      <c r="T54" s="17"/>
      <c r="U54" s="18" t="s">
        <v>113</v>
      </c>
      <c r="V54" s="18" t="s">
        <v>114</v>
      </c>
      <c r="W54" s="21" t="s">
        <v>18</v>
      </c>
      <c r="X54" s="21">
        <v>0.44</v>
      </c>
      <c r="Y54" s="18">
        <v>140</v>
      </c>
      <c r="Z54" s="18">
        <v>4</v>
      </c>
      <c r="AA54" s="25"/>
      <c r="AB54" s="25"/>
      <c r="AC54" s="25"/>
      <c r="AD54" s="25"/>
      <c r="AE54" s="25"/>
      <c r="AF54" s="18" t="e">
        <f>+AF53+Z53</f>
        <v>#REF!</v>
      </c>
    </row>
    <row r="55" spans="1:32" ht="15.75" x14ac:dyDescent="0.25">
      <c r="A55" s="16">
        <f t="shared" si="0"/>
        <v>52</v>
      </c>
      <c r="B55" s="17"/>
      <c r="C55" s="18" t="s">
        <v>56</v>
      </c>
      <c r="D55" s="18" t="s">
        <v>57</v>
      </c>
      <c r="E55" s="18" t="s">
        <v>22</v>
      </c>
      <c r="F55" s="16"/>
      <c r="G55" s="18">
        <v>63</v>
      </c>
      <c r="H55" s="18">
        <v>89.6</v>
      </c>
      <c r="I55" s="25"/>
      <c r="J55" s="25"/>
      <c r="K55" s="25"/>
      <c r="L55" s="25"/>
      <c r="M55" s="25"/>
      <c r="N55" s="18">
        <f t="shared" si="1"/>
        <v>3060.7999999999988</v>
      </c>
      <c r="Q55" s="16"/>
      <c r="R55">
        <f t="shared" si="2"/>
        <v>0</v>
      </c>
      <c r="S55" s="16">
        <f t="shared" si="3"/>
        <v>51</v>
      </c>
      <c r="T55" s="17"/>
      <c r="U55" s="18" t="s">
        <v>20</v>
      </c>
      <c r="V55" s="18" t="s">
        <v>58</v>
      </c>
      <c r="W55" s="21" t="s">
        <v>18</v>
      </c>
      <c r="X55" s="21">
        <v>0.44</v>
      </c>
      <c r="Y55" s="18">
        <v>140</v>
      </c>
      <c r="Z55" s="18">
        <v>4.7</v>
      </c>
      <c r="AA55" s="25"/>
      <c r="AB55" s="25"/>
      <c r="AC55" s="25"/>
      <c r="AD55" s="25"/>
      <c r="AE55" s="25"/>
      <c r="AF55" s="18" t="e">
        <f>+AF54+Z20</f>
        <v>#REF!</v>
      </c>
    </row>
    <row r="56" spans="1:32" ht="15.75" x14ac:dyDescent="0.25">
      <c r="A56" s="16">
        <f t="shared" si="0"/>
        <v>53</v>
      </c>
      <c r="B56" s="17"/>
      <c r="C56" s="18" t="s">
        <v>56</v>
      </c>
      <c r="D56" s="18" t="s">
        <v>60</v>
      </c>
      <c r="E56" s="26" t="s">
        <v>47</v>
      </c>
      <c r="F56" s="16">
        <v>0.44</v>
      </c>
      <c r="G56" s="18">
        <v>63</v>
      </c>
      <c r="H56" s="18">
        <v>203</v>
      </c>
      <c r="I56" s="25"/>
      <c r="J56" s="25"/>
      <c r="K56" s="25"/>
      <c r="L56" s="25"/>
      <c r="M56" s="25"/>
      <c r="N56" s="18">
        <f t="shared" si="1"/>
        <v>3263.7999999999988</v>
      </c>
      <c r="Q56" s="16"/>
      <c r="R56">
        <f t="shared" si="2"/>
        <v>89.320000000000007</v>
      </c>
      <c r="S56" s="16">
        <f t="shared" si="3"/>
        <v>52</v>
      </c>
      <c r="T56" s="17"/>
      <c r="U56" s="18" t="s">
        <v>29</v>
      </c>
      <c r="V56" s="18" t="s">
        <v>115</v>
      </c>
      <c r="W56" s="21" t="s">
        <v>22</v>
      </c>
      <c r="X56" s="21">
        <v>0.44</v>
      </c>
      <c r="Y56" s="18">
        <v>140</v>
      </c>
      <c r="Z56" s="18">
        <v>4</v>
      </c>
      <c r="AA56" s="25"/>
      <c r="AB56" s="25"/>
      <c r="AC56" s="25"/>
      <c r="AD56" s="25"/>
      <c r="AE56" s="25"/>
      <c r="AF56" s="18" t="e">
        <f>+AF55+Z21</f>
        <v>#REF!</v>
      </c>
    </row>
    <row r="57" spans="1:32" ht="15.75" x14ac:dyDescent="0.25">
      <c r="A57" s="16">
        <f t="shared" si="0"/>
        <v>54</v>
      </c>
      <c r="B57" s="17"/>
      <c r="C57" s="27" t="s">
        <v>62</v>
      </c>
      <c r="D57" s="27" t="s">
        <v>116</v>
      </c>
      <c r="E57" s="19" t="s">
        <v>15</v>
      </c>
      <c r="G57" s="18">
        <v>63</v>
      </c>
      <c r="H57" s="27">
        <v>60.4</v>
      </c>
      <c r="I57" s="25"/>
      <c r="J57" s="25"/>
      <c r="K57" s="25"/>
      <c r="L57" s="25"/>
      <c r="M57" s="25"/>
      <c r="N57" s="18">
        <f t="shared" si="1"/>
        <v>3324.1999999999989</v>
      </c>
      <c r="Q57" s="16"/>
      <c r="R57">
        <f t="shared" si="2"/>
        <v>0</v>
      </c>
      <c r="S57" s="16">
        <f t="shared" si="3"/>
        <v>53</v>
      </c>
      <c r="T57" s="17"/>
      <c r="U57" s="18" t="s">
        <v>79</v>
      </c>
      <c r="V57" s="18" t="s">
        <v>91</v>
      </c>
      <c r="W57" s="21" t="s">
        <v>22</v>
      </c>
      <c r="X57" s="21">
        <v>0.44</v>
      </c>
      <c r="Y57" s="18">
        <v>140</v>
      </c>
      <c r="Z57" s="18">
        <v>88.9</v>
      </c>
      <c r="AA57" s="25"/>
      <c r="AB57" s="25"/>
      <c r="AC57" s="25"/>
      <c r="AD57" s="25"/>
      <c r="AE57" s="25"/>
      <c r="AF57" s="18" t="e">
        <f>+AF56+Z56</f>
        <v>#REF!</v>
      </c>
    </row>
    <row r="58" spans="1:32" ht="15.75" x14ac:dyDescent="0.25">
      <c r="A58" s="16">
        <f t="shared" si="0"/>
        <v>55</v>
      </c>
      <c r="B58" s="17"/>
      <c r="C58" s="18" t="s">
        <v>62</v>
      </c>
      <c r="D58" s="18" t="s">
        <v>56</v>
      </c>
      <c r="E58" s="19" t="s">
        <v>15</v>
      </c>
      <c r="F58" s="16"/>
      <c r="G58" s="18">
        <v>63</v>
      </c>
      <c r="H58" s="18">
        <v>94.2</v>
      </c>
      <c r="I58" s="25"/>
      <c r="J58" s="25"/>
      <c r="K58" s="25"/>
      <c r="L58" s="25"/>
      <c r="M58" s="25"/>
      <c r="N58" s="18">
        <f t="shared" si="1"/>
        <v>3418.3999999999987</v>
      </c>
      <c r="Q58" s="16"/>
      <c r="R58">
        <f t="shared" si="2"/>
        <v>0</v>
      </c>
      <c r="S58" s="16">
        <f t="shared" si="3"/>
        <v>54</v>
      </c>
      <c r="T58" s="17"/>
      <c r="U58" s="18" t="s">
        <v>91</v>
      </c>
      <c r="V58" s="18" t="s">
        <v>102</v>
      </c>
      <c r="W58" s="21" t="s">
        <v>22</v>
      </c>
      <c r="X58" s="21">
        <v>0.44</v>
      </c>
      <c r="Y58" s="18">
        <v>140</v>
      </c>
      <c r="Z58" s="18">
        <v>181.6</v>
      </c>
      <c r="AA58" s="25"/>
      <c r="AB58" s="25"/>
      <c r="AC58" s="25"/>
      <c r="AD58" s="25"/>
      <c r="AE58" s="25"/>
      <c r="AF58" s="18" t="e">
        <f>+AF57+Z57</f>
        <v>#REF!</v>
      </c>
    </row>
    <row r="59" spans="1:32" ht="15.75" x14ac:dyDescent="0.25">
      <c r="A59" s="16">
        <f t="shared" si="0"/>
        <v>56</v>
      </c>
      <c r="B59" s="17"/>
      <c r="C59" s="18" t="s">
        <v>117</v>
      </c>
      <c r="D59" s="18" t="s">
        <v>118</v>
      </c>
      <c r="E59" s="19" t="s">
        <v>15</v>
      </c>
      <c r="F59" s="16"/>
      <c r="G59" s="18">
        <v>63</v>
      </c>
      <c r="H59" s="18">
        <v>36.5</v>
      </c>
      <c r="I59" s="25"/>
      <c r="J59" s="25"/>
      <c r="K59" s="25"/>
      <c r="L59" s="25"/>
      <c r="M59" s="25"/>
      <c r="N59" s="18">
        <f t="shared" si="1"/>
        <v>3454.8999999999987</v>
      </c>
      <c r="Q59" s="16"/>
      <c r="R59">
        <f t="shared" si="2"/>
        <v>0</v>
      </c>
      <c r="S59" s="16">
        <f t="shared" si="3"/>
        <v>55</v>
      </c>
      <c r="T59" s="17"/>
      <c r="U59" s="18" t="s">
        <v>102</v>
      </c>
      <c r="V59" s="18" t="s">
        <v>112</v>
      </c>
      <c r="W59" s="21" t="s">
        <v>22</v>
      </c>
      <c r="X59" s="21">
        <v>0.44</v>
      </c>
      <c r="Y59" s="18">
        <v>140</v>
      </c>
      <c r="Z59" s="18">
        <v>76</v>
      </c>
      <c r="AA59" s="25"/>
      <c r="AB59" s="25"/>
      <c r="AC59" s="25"/>
      <c r="AD59" s="25"/>
      <c r="AE59" s="25"/>
      <c r="AF59" s="18" t="e">
        <f>+AF58+Z58</f>
        <v>#REF!</v>
      </c>
    </row>
    <row r="60" spans="1:32" ht="15.75" x14ac:dyDescent="0.25">
      <c r="A60" s="16">
        <f t="shared" si="0"/>
        <v>57</v>
      </c>
      <c r="B60" s="17"/>
      <c r="C60" s="18" t="s">
        <v>62</v>
      </c>
      <c r="D60" s="18" t="s">
        <v>56</v>
      </c>
      <c r="E60" s="26" t="s">
        <v>47</v>
      </c>
      <c r="F60" s="16">
        <v>0.44</v>
      </c>
      <c r="G60" s="18">
        <v>63</v>
      </c>
      <c r="H60" s="18">
        <v>57</v>
      </c>
      <c r="I60" s="25"/>
      <c r="J60" s="25"/>
      <c r="K60" s="25"/>
      <c r="L60" s="25"/>
      <c r="M60" s="25"/>
      <c r="N60" s="18">
        <f t="shared" si="1"/>
        <v>3511.8999999999987</v>
      </c>
      <c r="Q60" s="16"/>
      <c r="R60">
        <f t="shared" si="2"/>
        <v>25.080000000000002</v>
      </c>
      <c r="S60" s="16">
        <f t="shared" si="3"/>
        <v>56</v>
      </c>
      <c r="T60" s="17"/>
      <c r="U60" s="16" t="s">
        <v>119</v>
      </c>
      <c r="V60" s="16" t="s">
        <v>54</v>
      </c>
      <c r="W60" s="21" t="s">
        <v>22</v>
      </c>
      <c r="X60" s="21">
        <v>0.44</v>
      </c>
      <c r="Y60" s="18">
        <v>140</v>
      </c>
      <c r="Z60" s="16">
        <v>125.5</v>
      </c>
      <c r="AA60" s="25"/>
      <c r="AB60" s="25"/>
      <c r="AC60" s="25"/>
      <c r="AD60" s="25"/>
      <c r="AE60" s="25"/>
      <c r="AF60" s="18" t="e">
        <f>+AF59+Z22</f>
        <v>#REF!</v>
      </c>
    </row>
    <row r="61" spans="1:32" ht="15.75" x14ac:dyDescent="0.25">
      <c r="A61" s="16">
        <f t="shared" si="0"/>
        <v>58</v>
      </c>
      <c r="B61" s="17"/>
      <c r="C61" s="18" t="s">
        <v>53</v>
      </c>
      <c r="D61" s="18" t="s">
        <v>62</v>
      </c>
      <c r="E61" s="18" t="s">
        <v>22</v>
      </c>
      <c r="F61" s="16">
        <v>0.39</v>
      </c>
      <c r="G61" s="18">
        <v>75</v>
      </c>
      <c r="H61" s="18">
        <v>183.2</v>
      </c>
      <c r="I61" s="25"/>
      <c r="J61" s="25"/>
      <c r="K61" s="25"/>
      <c r="L61" s="25"/>
      <c r="M61" s="25"/>
      <c r="N61" s="18">
        <f t="shared" si="1"/>
        <v>3695.0999999999985</v>
      </c>
      <c r="Q61" s="16"/>
      <c r="R61">
        <f t="shared" si="2"/>
        <v>71.447999999999993</v>
      </c>
      <c r="S61" s="16">
        <f t="shared" si="3"/>
        <v>57</v>
      </c>
      <c r="T61" s="17">
        <v>44999</v>
      </c>
      <c r="U61" s="18" t="s">
        <v>120</v>
      </c>
      <c r="V61" s="18" t="s">
        <v>52</v>
      </c>
      <c r="W61" s="21" t="s">
        <v>22</v>
      </c>
      <c r="X61" s="21">
        <v>0.44</v>
      </c>
      <c r="Y61" s="18">
        <v>140</v>
      </c>
      <c r="Z61" s="18">
        <v>314.8</v>
      </c>
      <c r="AA61" s="25"/>
      <c r="AB61" s="25"/>
      <c r="AC61" s="25"/>
      <c r="AD61" s="25"/>
      <c r="AE61" s="25"/>
      <c r="AF61" s="18" t="e">
        <f>+AF60+Z23</f>
        <v>#REF!</v>
      </c>
    </row>
    <row r="62" spans="1:32" ht="15.75" x14ac:dyDescent="0.25">
      <c r="A62" s="16">
        <f t="shared" si="0"/>
        <v>59</v>
      </c>
      <c r="B62" s="17">
        <v>44999</v>
      </c>
      <c r="C62" s="18" t="s">
        <v>27</v>
      </c>
      <c r="D62" s="18" t="s">
        <v>121</v>
      </c>
      <c r="E62" s="19" t="s">
        <v>15</v>
      </c>
      <c r="F62" s="18"/>
      <c r="G62" s="18">
        <v>75</v>
      </c>
      <c r="H62" s="18">
        <v>24.3</v>
      </c>
      <c r="I62" s="18">
        <v>24.3</v>
      </c>
      <c r="J62" s="18"/>
      <c r="K62" s="18"/>
      <c r="L62" s="18"/>
      <c r="M62" s="18"/>
      <c r="N62" s="18">
        <f t="shared" si="1"/>
        <v>3719.3999999999987</v>
      </c>
      <c r="Q62" s="16"/>
      <c r="R62">
        <f t="shared" si="2"/>
        <v>0</v>
      </c>
      <c r="S62" s="16">
        <f t="shared" si="3"/>
        <v>58</v>
      </c>
      <c r="T62" s="17">
        <v>44999</v>
      </c>
      <c r="U62" s="18" t="s">
        <v>112</v>
      </c>
      <c r="V62" s="18" t="s">
        <v>122</v>
      </c>
      <c r="W62" s="21" t="s">
        <v>22</v>
      </c>
      <c r="X62" s="21">
        <v>0.44</v>
      </c>
      <c r="Y62" s="18">
        <v>160</v>
      </c>
      <c r="Z62" s="18">
        <v>100</v>
      </c>
      <c r="AA62" s="18"/>
      <c r="AB62" s="18"/>
      <c r="AC62" s="18"/>
      <c r="AD62" s="18"/>
      <c r="AE62" s="18"/>
      <c r="AF62" s="18" t="e">
        <f>+AF61+Z61</f>
        <v>#REF!</v>
      </c>
    </row>
    <row r="63" spans="1:32" ht="15.75" x14ac:dyDescent="0.25">
      <c r="A63" s="16">
        <f t="shared" si="0"/>
        <v>60</v>
      </c>
      <c r="B63" s="17">
        <v>44999</v>
      </c>
      <c r="C63" s="18" t="s">
        <v>121</v>
      </c>
      <c r="D63" s="18" t="s">
        <v>123</v>
      </c>
      <c r="E63" s="19" t="s">
        <v>15</v>
      </c>
      <c r="F63" s="18"/>
      <c r="G63" s="18">
        <v>75</v>
      </c>
      <c r="H63" s="18">
        <v>23.6</v>
      </c>
      <c r="I63" s="18">
        <v>23.6</v>
      </c>
      <c r="J63" s="18"/>
      <c r="K63" s="18"/>
      <c r="L63" s="18"/>
      <c r="M63" s="18"/>
      <c r="N63" s="18">
        <f t="shared" si="1"/>
        <v>3742.9999999999986</v>
      </c>
      <c r="Q63" s="16"/>
      <c r="R63">
        <f t="shared" si="2"/>
        <v>0</v>
      </c>
      <c r="S63" s="25"/>
      <c r="T63" s="25"/>
      <c r="U63" s="25"/>
      <c r="V63" s="25"/>
      <c r="W63" s="25"/>
      <c r="X63" s="25"/>
      <c r="Y63" s="25"/>
      <c r="Z63" s="25"/>
      <c r="AA63" s="18"/>
      <c r="AB63" s="18"/>
      <c r="AC63" s="18"/>
      <c r="AD63" s="18"/>
      <c r="AE63" s="18"/>
      <c r="AF63" s="18" t="e">
        <f>+AF62+Z62</f>
        <v>#REF!</v>
      </c>
    </row>
    <row r="64" spans="1:32" ht="15.75" x14ac:dyDescent="0.25">
      <c r="A64" s="16">
        <f t="shared" si="0"/>
        <v>61</v>
      </c>
      <c r="B64" s="17">
        <v>44999</v>
      </c>
      <c r="C64" s="18" t="s">
        <v>124</v>
      </c>
      <c r="D64" s="18" t="s">
        <v>31</v>
      </c>
      <c r="E64" s="19" t="s">
        <v>15</v>
      </c>
      <c r="F64" s="18"/>
      <c r="G64" s="18">
        <v>75</v>
      </c>
      <c r="H64" s="18">
        <v>74</v>
      </c>
      <c r="I64" s="18">
        <v>74</v>
      </c>
      <c r="J64" s="18"/>
      <c r="K64" s="18"/>
      <c r="L64" s="18"/>
      <c r="M64" s="18"/>
      <c r="N64" s="18">
        <f t="shared" si="1"/>
        <v>3816.9999999999986</v>
      </c>
      <c r="Q64" s="16"/>
      <c r="R64">
        <f t="shared" si="2"/>
        <v>0</v>
      </c>
      <c r="S64" s="16"/>
      <c r="T64" s="17">
        <v>44999</v>
      </c>
      <c r="U64" s="18">
        <v>63</v>
      </c>
      <c r="V64" s="18">
        <v>75</v>
      </c>
      <c r="W64" s="19">
        <v>110</v>
      </c>
      <c r="X64" s="18">
        <v>140</v>
      </c>
      <c r="Y64" s="18">
        <v>160</v>
      </c>
      <c r="Z64" s="18"/>
      <c r="AA64" s="18"/>
      <c r="AB64" s="18"/>
      <c r="AC64" s="18"/>
      <c r="AD64" s="18"/>
      <c r="AE64" s="18"/>
      <c r="AF64" s="18" t="e">
        <f t="shared" si="4"/>
        <v>#REF!</v>
      </c>
    </row>
    <row r="65" spans="1:32" ht="15.75" x14ac:dyDescent="0.25">
      <c r="A65" s="16">
        <f t="shared" si="0"/>
        <v>62</v>
      </c>
      <c r="B65" s="17">
        <v>44999</v>
      </c>
      <c r="C65" s="18" t="s">
        <v>32</v>
      </c>
      <c r="D65" s="18" t="s">
        <v>125</v>
      </c>
      <c r="E65" s="19" t="s">
        <v>15</v>
      </c>
      <c r="F65" s="18"/>
      <c r="G65" s="18">
        <v>75</v>
      </c>
      <c r="H65" s="18">
        <v>41.2</v>
      </c>
      <c r="I65" s="18">
        <v>41.2</v>
      </c>
      <c r="J65" s="18"/>
      <c r="K65" s="18"/>
      <c r="L65" s="18"/>
      <c r="M65" s="18"/>
      <c r="N65" s="18">
        <f t="shared" si="1"/>
        <v>3858.1999999999985</v>
      </c>
      <c r="Q65" s="16"/>
      <c r="R65">
        <f t="shared" si="2"/>
        <v>0</v>
      </c>
      <c r="S65" s="16"/>
      <c r="T65" s="17">
        <v>44999</v>
      </c>
      <c r="U65" s="18">
        <f>+SUMIF($Y$5:$Y$62,U64,$Z$5:$Z$62)</f>
        <v>984.09999999999991</v>
      </c>
      <c r="V65" s="18">
        <f t="shared" ref="V65:Y65" si="5">+SUMIF($Y$5:$Y$62,V64,$Z$5:$Z$62)</f>
        <v>950.4</v>
      </c>
      <c r="W65" s="18">
        <f t="shared" si="5"/>
        <v>302.5</v>
      </c>
      <c r="X65" s="18">
        <f t="shared" si="5"/>
        <v>1128.7</v>
      </c>
      <c r="Y65" s="18">
        <f t="shared" si="5"/>
        <v>100</v>
      </c>
      <c r="Z65" s="18">
        <f>+SUM(U65:Y65)</f>
        <v>3465.7</v>
      </c>
      <c r="AA65" s="18"/>
      <c r="AB65" s="18"/>
      <c r="AC65" s="18"/>
      <c r="AD65" s="18"/>
      <c r="AE65" s="18"/>
      <c r="AF65" s="18" t="e">
        <f t="shared" si="4"/>
        <v>#REF!</v>
      </c>
    </row>
    <row r="66" spans="1:32" ht="15.75" x14ac:dyDescent="0.25">
      <c r="A66" s="16">
        <f t="shared" si="0"/>
        <v>63</v>
      </c>
      <c r="B66" s="17">
        <v>44999</v>
      </c>
      <c r="C66" s="18" t="s">
        <v>125</v>
      </c>
      <c r="D66" s="18" t="s">
        <v>124</v>
      </c>
      <c r="E66" s="19" t="s">
        <v>15</v>
      </c>
      <c r="F66" s="18"/>
      <c r="G66" s="18">
        <v>75</v>
      </c>
      <c r="H66" s="18">
        <v>74.5</v>
      </c>
      <c r="I66" s="18">
        <v>74.5</v>
      </c>
      <c r="J66" s="18"/>
      <c r="K66" s="18"/>
      <c r="L66" s="18"/>
      <c r="M66" s="18"/>
      <c r="N66" s="18">
        <f t="shared" si="1"/>
        <v>3932.6999999999985</v>
      </c>
      <c r="Q66" s="16"/>
      <c r="R66">
        <f t="shared" si="2"/>
        <v>0</v>
      </c>
      <c r="S66" s="28"/>
      <c r="T66" s="29">
        <v>44999</v>
      </c>
      <c r="U66" s="30"/>
      <c r="V66" s="30"/>
      <c r="W66" s="31"/>
      <c r="X66" s="30"/>
      <c r="Y66" s="30"/>
      <c r="Z66" s="30"/>
      <c r="AA66" s="18"/>
      <c r="AB66" s="18"/>
      <c r="AC66" s="18"/>
      <c r="AD66" s="18"/>
      <c r="AE66" s="18"/>
      <c r="AF66" s="18" t="e">
        <f t="shared" si="4"/>
        <v>#REF!</v>
      </c>
    </row>
    <row r="67" spans="1:32" ht="15.75" x14ac:dyDescent="0.25">
      <c r="A67" s="16">
        <f t="shared" si="0"/>
        <v>64</v>
      </c>
      <c r="B67" s="17">
        <v>44999</v>
      </c>
      <c r="C67" s="18" t="s">
        <v>64</v>
      </c>
      <c r="D67" s="18" t="s">
        <v>39</v>
      </c>
      <c r="E67" s="19" t="s">
        <v>15</v>
      </c>
      <c r="F67" s="18"/>
      <c r="G67" s="18">
        <v>75</v>
      </c>
      <c r="H67" s="18">
        <f>102+103.1</f>
        <v>205.1</v>
      </c>
      <c r="I67" s="18">
        <f>102+103.1</f>
        <v>205.1</v>
      </c>
      <c r="J67" s="18"/>
      <c r="K67" s="18"/>
      <c r="L67" s="18"/>
      <c r="M67" s="18"/>
      <c r="N67" s="18">
        <f t="shared" si="1"/>
        <v>4137.7999999999984</v>
      </c>
      <c r="Q67" s="16"/>
      <c r="R67">
        <f t="shared" si="2"/>
        <v>0</v>
      </c>
      <c r="S67" s="32"/>
      <c r="T67" s="33">
        <v>44999</v>
      </c>
      <c r="U67" s="34"/>
      <c r="V67" s="34"/>
      <c r="W67" s="35"/>
      <c r="X67" s="34"/>
      <c r="Y67" s="34"/>
      <c r="Z67" s="34"/>
      <c r="AA67" s="36"/>
      <c r="AB67" s="18"/>
      <c r="AC67" s="18"/>
      <c r="AD67" s="18"/>
      <c r="AE67" s="18"/>
      <c r="AF67" s="18" t="e">
        <f t="shared" si="4"/>
        <v>#REF!</v>
      </c>
    </row>
    <row r="68" spans="1:32" ht="15.75" x14ac:dyDescent="0.25">
      <c r="A68" s="16">
        <f t="shared" si="0"/>
        <v>65</v>
      </c>
      <c r="B68" s="17">
        <v>44999</v>
      </c>
      <c r="C68" s="18" t="s">
        <v>64</v>
      </c>
      <c r="D68" s="18" t="s">
        <v>39</v>
      </c>
      <c r="E68" s="18" t="s">
        <v>22</v>
      </c>
      <c r="F68" s="21">
        <v>0.39</v>
      </c>
      <c r="G68" s="18">
        <v>75</v>
      </c>
      <c r="H68" s="18">
        <v>50</v>
      </c>
      <c r="I68" s="18">
        <v>50</v>
      </c>
      <c r="J68" s="18"/>
      <c r="K68" s="18"/>
      <c r="L68" s="18"/>
      <c r="M68" s="18"/>
      <c r="N68" s="18">
        <f t="shared" si="1"/>
        <v>4187.7999999999984</v>
      </c>
      <c r="Q68" s="16">
        <v>50</v>
      </c>
      <c r="R68">
        <f t="shared" si="2"/>
        <v>19.5</v>
      </c>
      <c r="S68" s="32"/>
      <c r="T68" s="33">
        <v>44999</v>
      </c>
      <c r="U68" s="37"/>
      <c r="V68" s="37"/>
      <c r="W68" s="37"/>
      <c r="X68" s="37"/>
      <c r="Y68" s="37"/>
      <c r="Z68" s="34"/>
      <c r="AA68" s="36"/>
      <c r="AB68" s="18"/>
      <c r="AC68" s="18"/>
      <c r="AD68" s="18"/>
      <c r="AE68" s="18"/>
      <c r="AF68" s="18" t="e">
        <f t="shared" si="4"/>
        <v>#REF!</v>
      </c>
    </row>
    <row r="69" spans="1:32" ht="15.75" x14ac:dyDescent="0.25">
      <c r="A69" s="16">
        <f t="shared" ref="A69:A79" si="6">1+A68</f>
        <v>66</v>
      </c>
      <c r="B69" s="17">
        <v>44999</v>
      </c>
      <c r="C69" s="18" t="s">
        <v>65</v>
      </c>
      <c r="D69" s="18" t="s">
        <v>66</v>
      </c>
      <c r="E69" s="19" t="s">
        <v>15</v>
      </c>
      <c r="F69" s="18"/>
      <c r="G69" s="18">
        <v>90</v>
      </c>
      <c r="H69" s="18">
        <v>42.3</v>
      </c>
      <c r="I69" s="18"/>
      <c r="J69" s="18">
        <v>42.3</v>
      </c>
      <c r="K69" s="18"/>
      <c r="L69" s="18"/>
      <c r="M69" s="18"/>
      <c r="N69" s="18">
        <f t="shared" si="1"/>
        <v>4230.0999999999985</v>
      </c>
      <c r="Q69" s="16"/>
      <c r="R69">
        <f t="shared" si="2"/>
        <v>0</v>
      </c>
      <c r="S69" s="32"/>
      <c r="T69" s="33">
        <v>44999</v>
      </c>
      <c r="U69" s="34"/>
      <c r="V69" s="34"/>
      <c r="W69" s="35"/>
      <c r="X69" s="34"/>
      <c r="Y69" s="34"/>
      <c r="Z69" s="34"/>
      <c r="AA69" s="36"/>
      <c r="AB69" s="18"/>
      <c r="AC69" s="18"/>
      <c r="AD69" s="18"/>
      <c r="AE69" s="18"/>
      <c r="AF69" s="18" t="e">
        <f t="shared" si="4"/>
        <v>#REF!</v>
      </c>
    </row>
    <row r="70" spans="1:32" x14ac:dyDescent="0.25">
      <c r="A70" s="16">
        <f t="shared" si="6"/>
        <v>67</v>
      </c>
      <c r="B70" s="17">
        <v>44999</v>
      </c>
      <c r="C70" s="18" t="s">
        <v>65</v>
      </c>
      <c r="D70" s="18" t="s">
        <v>66</v>
      </c>
      <c r="E70" s="18" t="s">
        <v>22</v>
      </c>
      <c r="F70" s="18">
        <v>0.39</v>
      </c>
      <c r="G70" s="18">
        <v>90</v>
      </c>
      <c r="H70" s="18">
        <v>96</v>
      </c>
      <c r="I70" s="18"/>
      <c r="J70" s="18">
        <v>96</v>
      </c>
      <c r="K70" s="18"/>
      <c r="L70" s="18"/>
      <c r="M70" s="18"/>
      <c r="N70" s="18">
        <f t="shared" ref="N70:N79" si="7">+N69+H70</f>
        <v>4326.0999999999985</v>
      </c>
      <c r="Q70" s="16">
        <v>96</v>
      </c>
      <c r="R70">
        <f t="shared" ref="R70:R79" si="8">+H70*F70</f>
        <v>37.44</v>
      </c>
      <c r="S70" s="32"/>
      <c r="T70" s="33">
        <v>44999</v>
      </c>
      <c r="U70" s="37"/>
      <c r="V70" s="37"/>
      <c r="W70" s="37"/>
      <c r="X70" s="37"/>
      <c r="Y70" s="37"/>
      <c r="Z70" s="34"/>
      <c r="AA70" s="36"/>
      <c r="AB70" s="18"/>
      <c r="AC70" s="18"/>
      <c r="AD70" s="18"/>
      <c r="AE70" s="18"/>
      <c r="AF70" s="18" t="e">
        <f t="shared" si="4"/>
        <v>#REF!</v>
      </c>
    </row>
    <row r="71" spans="1:32" x14ac:dyDescent="0.25">
      <c r="A71" s="16">
        <f t="shared" si="6"/>
        <v>68</v>
      </c>
      <c r="B71" s="17">
        <v>44999</v>
      </c>
      <c r="C71" s="18" t="s">
        <v>66</v>
      </c>
      <c r="D71" s="18" t="s">
        <v>23</v>
      </c>
      <c r="E71" s="18" t="s">
        <v>22</v>
      </c>
      <c r="F71" s="18">
        <v>0.39</v>
      </c>
      <c r="G71" s="18">
        <v>90</v>
      </c>
      <c r="H71" s="18">
        <v>4</v>
      </c>
      <c r="I71" s="18"/>
      <c r="J71" s="18">
        <v>4</v>
      </c>
      <c r="K71" s="18"/>
      <c r="L71" s="18"/>
      <c r="M71" s="18"/>
      <c r="N71" s="18">
        <f t="shared" si="7"/>
        <v>4330.0999999999985</v>
      </c>
      <c r="Q71" s="16">
        <v>4</v>
      </c>
      <c r="R71">
        <f t="shared" si="8"/>
        <v>1.56</v>
      </c>
      <c r="S71" s="32"/>
      <c r="T71" s="33">
        <v>44999</v>
      </c>
      <c r="U71" s="37"/>
      <c r="V71" s="37"/>
      <c r="W71" s="37"/>
      <c r="X71" s="37"/>
      <c r="Y71" s="37"/>
      <c r="Z71" s="34"/>
      <c r="AA71" s="36"/>
      <c r="AB71" s="18"/>
      <c r="AC71" s="18"/>
      <c r="AD71" s="18"/>
      <c r="AE71" s="18"/>
      <c r="AF71" s="18" t="e">
        <f t="shared" si="4"/>
        <v>#REF!</v>
      </c>
    </row>
    <row r="72" spans="1:32" ht="15.75" x14ac:dyDescent="0.25">
      <c r="A72" s="16">
        <f t="shared" si="6"/>
        <v>69</v>
      </c>
      <c r="B72" s="17">
        <v>44999</v>
      </c>
      <c r="C72" s="18" t="s">
        <v>66</v>
      </c>
      <c r="D72" s="18" t="s">
        <v>23</v>
      </c>
      <c r="E72" s="19" t="s">
        <v>15</v>
      </c>
      <c r="F72" s="18"/>
      <c r="G72" s="18">
        <v>90</v>
      </c>
      <c r="H72" s="18">
        <v>120.1</v>
      </c>
      <c r="I72" s="18"/>
      <c r="J72" s="18">
        <v>102</v>
      </c>
      <c r="K72" s="18"/>
      <c r="L72" s="18"/>
      <c r="M72" s="18"/>
      <c r="N72" s="18">
        <f t="shared" si="7"/>
        <v>4450.1999999999989</v>
      </c>
      <c r="Q72" s="16"/>
      <c r="R72">
        <f t="shared" si="8"/>
        <v>0</v>
      </c>
      <c r="S72" s="32"/>
      <c r="T72" s="33">
        <v>44999</v>
      </c>
      <c r="U72" s="34"/>
      <c r="V72" s="34"/>
      <c r="W72" s="35"/>
      <c r="X72" s="34"/>
      <c r="Y72" s="34"/>
      <c r="Z72" s="34"/>
      <c r="AA72" s="36"/>
      <c r="AB72" s="18"/>
      <c r="AC72" s="18"/>
      <c r="AD72" s="18"/>
      <c r="AE72" s="18"/>
      <c r="AF72" s="18" t="e">
        <f t="shared" si="4"/>
        <v>#REF!</v>
      </c>
    </row>
    <row r="73" spans="1:32" ht="15.75" x14ac:dyDescent="0.25">
      <c r="A73" s="16">
        <f t="shared" si="6"/>
        <v>70</v>
      </c>
      <c r="B73" s="17">
        <v>44999</v>
      </c>
      <c r="C73" s="18" t="s">
        <v>66</v>
      </c>
      <c r="D73" s="18" t="s">
        <v>27</v>
      </c>
      <c r="E73" s="19" t="s">
        <v>15</v>
      </c>
      <c r="F73" s="18"/>
      <c r="G73" s="18">
        <v>90</v>
      </c>
      <c r="H73" s="18">
        <v>90</v>
      </c>
      <c r="I73" s="18"/>
      <c r="J73" s="18">
        <v>101</v>
      </c>
      <c r="K73" s="18"/>
      <c r="L73" s="18"/>
      <c r="M73" s="18"/>
      <c r="N73" s="18">
        <f t="shared" si="7"/>
        <v>4540.1999999999989</v>
      </c>
      <c r="Q73" s="38"/>
      <c r="R73">
        <f t="shared" si="8"/>
        <v>0</v>
      </c>
      <c r="S73" s="32"/>
      <c r="T73" s="33">
        <v>44999</v>
      </c>
      <c r="U73" s="34"/>
      <c r="V73" s="34"/>
      <c r="W73" s="35"/>
      <c r="X73" s="34"/>
      <c r="Y73" s="34"/>
      <c r="Z73" s="34"/>
      <c r="AA73" s="36"/>
      <c r="AB73" s="18"/>
      <c r="AC73" s="18"/>
      <c r="AD73" s="18"/>
      <c r="AE73" s="18"/>
      <c r="AF73" s="18" t="e">
        <f t="shared" si="4"/>
        <v>#REF!</v>
      </c>
    </row>
    <row r="74" spans="1:32" x14ac:dyDescent="0.25">
      <c r="A74" s="16">
        <f t="shared" si="6"/>
        <v>71</v>
      </c>
      <c r="B74" s="17">
        <v>44999</v>
      </c>
      <c r="C74" s="18" t="s">
        <v>65</v>
      </c>
      <c r="D74" s="18" t="s">
        <v>67</v>
      </c>
      <c r="E74" s="18" t="s">
        <v>18</v>
      </c>
      <c r="F74" s="18">
        <v>0.39</v>
      </c>
      <c r="G74" s="18">
        <v>90</v>
      </c>
      <c r="H74" s="18">
        <v>3.5</v>
      </c>
      <c r="I74" s="18"/>
      <c r="J74" s="18">
        <v>3.5</v>
      </c>
      <c r="K74" s="18"/>
      <c r="L74" s="18"/>
      <c r="M74" s="18"/>
      <c r="N74" s="18">
        <f t="shared" si="7"/>
        <v>4543.6999999999989</v>
      </c>
      <c r="Q74" s="16">
        <v>3.5</v>
      </c>
      <c r="R74">
        <f t="shared" si="8"/>
        <v>1.365</v>
      </c>
      <c r="S74" s="32"/>
      <c r="T74" s="33">
        <v>44999</v>
      </c>
      <c r="U74" s="34"/>
      <c r="V74" s="34"/>
      <c r="W74" s="34"/>
      <c r="X74" s="34"/>
      <c r="Y74" s="34"/>
      <c r="Z74" s="34"/>
      <c r="AA74" s="36"/>
      <c r="AB74" s="18"/>
      <c r="AC74" s="18"/>
      <c r="AD74" s="18"/>
      <c r="AE74" s="18"/>
      <c r="AF74" s="18" t="e">
        <f t="shared" si="4"/>
        <v>#REF!</v>
      </c>
    </row>
    <row r="75" spans="1:32" ht="15.75" x14ac:dyDescent="0.25">
      <c r="A75" s="16">
        <f t="shared" si="6"/>
        <v>72</v>
      </c>
      <c r="B75" s="17">
        <v>44999</v>
      </c>
      <c r="C75" s="18" t="s">
        <v>65</v>
      </c>
      <c r="D75" s="18" t="s">
        <v>67</v>
      </c>
      <c r="E75" s="19" t="s">
        <v>15</v>
      </c>
      <c r="F75" s="18"/>
      <c r="G75" s="18">
        <v>90</v>
      </c>
      <c r="H75" s="18">
        <v>86</v>
      </c>
      <c r="I75" s="18"/>
      <c r="J75" s="18">
        <v>86</v>
      </c>
      <c r="K75" s="18"/>
      <c r="L75" s="18"/>
      <c r="M75" s="18"/>
      <c r="N75" s="18">
        <f t="shared" si="7"/>
        <v>4629.6999999999989</v>
      </c>
      <c r="Q75" s="16">
        <v>86</v>
      </c>
      <c r="R75">
        <f t="shared" si="8"/>
        <v>0</v>
      </c>
      <c r="S75" s="32"/>
      <c r="T75" s="33">
        <v>44999</v>
      </c>
      <c r="U75" s="34"/>
      <c r="V75" s="34"/>
      <c r="W75" s="35"/>
      <c r="X75" s="34"/>
      <c r="Y75" s="34"/>
      <c r="Z75" s="34"/>
      <c r="AA75" s="36"/>
      <c r="AB75" s="18"/>
      <c r="AC75" s="18"/>
      <c r="AD75" s="18"/>
      <c r="AE75" s="18"/>
      <c r="AF75" s="18" t="e">
        <f t="shared" si="4"/>
        <v>#REF!</v>
      </c>
    </row>
    <row r="76" spans="1:32" ht="15.75" x14ac:dyDescent="0.25">
      <c r="A76" s="16">
        <f t="shared" si="6"/>
        <v>73</v>
      </c>
      <c r="B76" s="17">
        <v>44999</v>
      </c>
      <c r="C76" s="18" t="s">
        <v>126</v>
      </c>
      <c r="D76" s="18" t="s">
        <v>64</v>
      </c>
      <c r="E76" s="19" t="s">
        <v>15</v>
      </c>
      <c r="F76" s="18"/>
      <c r="G76" s="18">
        <v>90</v>
      </c>
      <c r="H76" s="18">
        <v>273.60000000000002</v>
      </c>
      <c r="I76" s="18"/>
      <c r="J76" s="18">
        <v>273.60000000000002</v>
      </c>
      <c r="K76" s="18"/>
      <c r="L76" s="18"/>
      <c r="M76" s="18"/>
      <c r="N76" s="18">
        <f t="shared" si="7"/>
        <v>4903.2999999999993</v>
      </c>
      <c r="Q76" s="16"/>
      <c r="R76">
        <f t="shared" si="8"/>
        <v>0</v>
      </c>
      <c r="S76" s="32"/>
      <c r="T76" s="33">
        <v>44999</v>
      </c>
      <c r="U76" s="34"/>
      <c r="V76" s="34"/>
      <c r="W76" s="35"/>
      <c r="X76" s="34"/>
      <c r="Y76" s="34"/>
      <c r="Z76" s="34"/>
      <c r="AA76" s="36"/>
      <c r="AB76" s="18"/>
      <c r="AC76" s="18"/>
      <c r="AD76" s="18"/>
      <c r="AE76" s="18"/>
      <c r="AF76" s="18" t="e">
        <f t="shared" si="4"/>
        <v>#REF!</v>
      </c>
    </row>
    <row r="77" spans="1:32" ht="15.75" x14ac:dyDescent="0.25">
      <c r="A77" s="16">
        <f t="shared" si="6"/>
        <v>74</v>
      </c>
      <c r="B77" s="17">
        <v>44999</v>
      </c>
      <c r="C77" s="18" t="s">
        <v>126</v>
      </c>
      <c r="D77" s="18" t="s">
        <v>65</v>
      </c>
      <c r="E77" s="19" t="s">
        <v>15</v>
      </c>
      <c r="F77" s="18"/>
      <c r="G77" s="18">
        <v>110</v>
      </c>
      <c r="H77" s="18">
        <v>1474</v>
      </c>
      <c r="I77" s="18"/>
      <c r="J77" s="18"/>
      <c r="K77" s="18">
        <v>1362</v>
      </c>
      <c r="L77" s="18"/>
      <c r="M77" s="18"/>
      <c r="N77" s="18">
        <f t="shared" si="7"/>
        <v>6377.2999999999993</v>
      </c>
      <c r="Q77" s="16"/>
      <c r="R77">
        <f t="shared" si="8"/>
        <v>0</v>
      </c>
      <c r="S77" s="32"/>
      <c r="T77" s="33">
        <v>44999</v>
      </c>
      <c r="U77" s="34"/>
      <c r="V77" s="34"/>
      <c r="W77" s="35"/>
      <c r="X77" s="34"/>
      <c r="Y77" s="34"/>
      <c r="Z77" s="34"/>
      <c r="AA77" s="36"/>
      <c r="AB77" s="18"/>
      <c r="AC77" s="18"/>
      <c r="AD77" s="18"/>
      <c r="AE77" s="18"/>
      <c r="AF77" s="18" t="e">
        <f t="shared" si="4"/>
        <v>#REF!</v>
      </c>
    </row>
    <row r="78" spans="1:32" ht="15.75" x14ac:dyDescent="0.25">
      <c r="A78" s="16">
        <f t="shared" si="6"/>
        <v>75</v>
      </c>
      <c r="B78" s="17">
        <v>44999</v>
      </c>
      <c r="C78" s="18" t="s">
        <v>126</v>
      </c>
      <c r="D78" s="18" t="s">
        <v>127</v>
      </c>
      <c r="E78" s="19" t="s">
        <v>15</v>
      </c>
      <c r="F78" s="18"/>
      <c r="G78" s="18">
        <v>140</v>
      </c>
      <c r="H78" s="18">
        <v>119</v>
      </c>
      <c r="I78" s="18"/>
      <c r="J78" s="18"/>
      <c r="K78" s="18"/>
      <c r="L78" s="18">
        <v>119</v>
      </c>
      <c r="M78" s="18"/>
      <c r="N78" s="18">
        <f t="shared" si="7"/>
        <v>6496.2999999999993</v>
      </c>
      <c r="Q78" s="16"/>
      <c r="R78">
        <f t="shared" si="8"/>
        <v>0</v>
      </c>
      <c r="S78" s="32"/>
      <c r="T78" s="33">
        <v>44999</v>
      </c>
      <c r="U78" s="34"/>
      <c r="V78" s="34"/>
      <c r="W78" s="35"/>
      <c r="X78" s="34"/>
      <c r="Y78" s="34"/>
      <c r="Z78" s="34"/>
      <c r="AA78" s="36"/>
      <c r="AB78" s="18"/>
      <c r="AC78" s="18"/>
      <c r="AD78" s="18"/>
      <c r="AE78" s="18"/>
      <c r="AF78" s="18" t="e">
        <f t="shared" si="4"/>
        <v>#REF!</v>
      </c>
    </row>
    <row r="79" spans="1:32" ht="15.75" x14ac:dyDescent="0.25">
      <c r="A79" s="16">
        <f t="shared" si="6"/>
        <v>76</v>
      </c>
      <c r="B79" s="17">
        <v>44999</v>
      </c>
      <c r="C79" s="18" t="s">
        <v>112</v>
      </c>
      <c r="D79" s="18" t="s">
        <v>44</v>
      </c>
      <c r="E79" s="19" t="s">
        <v>15</v>
      </c>
      <c r="F79" s="18"/>
      <c r="G79" s="18">
        <v>140</v>
      </c>
      <c r="H79" s="18">
        <v>53.6</v>
      </c>
      <c r="I79" s="18"/>
      <c r="J79" s="18"/>
      <c r="K79" s="18"/>
      <c r="L79" s="18">
        <v>53.6</v>
      </c>
      <c r="M79" s="18"/>
      <c r="N79" s="18">
        <f t="shared" si="7"/>
        <v>6549.9</v>
      </c>
      <c r="Q79" s="16"/>
      <c r="R79">
        <f t="shared" si="8"/>
        <v>0</v>
      </c>
      <c r="S79" s="32"/>
      <c r="T79" s="33">
        <v>44999</v>
      </c>
      <c r="U79" s="34"/>
      <c r="V79" s="34"/>
      <c r="W79" s="35"/>
      <c r="X79" s="34"/>
      <c r="Y79" s="34"/>
      <c r="Z79" s="34"/>
      <c r="AA79" s="36"/>
      <c r="AB79" s="18"/>
      <c r="AC79" s="18"/>
      <c r="AD79" s="18"/>
      <c r="AE79" s="18"/>
      <c r="AF79" s="18" t="e">
        <f t="shared" ref="AF79" si="9">+AF78+Z79</f>
        <v>#REF!</v>
      </c>
    </row>
    <row r="80" spans="1:32" ht="9.75" customHeight="1" x14ac:dyDescent="0.25">
      <c r="A80" s="38"/>
      <c r="B80" s="39"/>
      <c r="C80" s="18"/>
      <c r="D80" s="18"/>
      <c r="E80" s="19"/>
      <c r="F80" s="18"/>
      <c r="G80" s="18"/>
      <c r="H80" s="18"/>
      <c r="I80" s="22"/>
      <c r="J80" s="22"/>
      <c r="K80" s="22"/>
      <c r="L80" s="22"/>
      <c r="M80" s="22"/>
      <c r="N80" s="18"/>
      <c r="Q80" s="16"/>
    </row>
    <row r="81" spans="1:27" ht="25.5" customHeight="1" x14ac:dyDescent="0.25">
      <c r="A81" s="40" t="s">
        <v>128</v>
      </c>
      <c r="B81" s="39"/>
      <c r="C81" s="18">
        <v>63</v>
      </c>
      <c r="D81" s="18">
        <v>75</v>
      </c>
      <c r="E81" s="19">
        <v>90</v>
      </c>
      <c r="F81" s="18">
        <v>110</v>
      </c>
      <c r="G81" s="18">
        <v>140</v>
      </c>
      <c r="H81" s="18">
        <v>160</v>
      </c>
      <c r="I81" s="22"/>
      <c r="J81" s="22"/>
      <c r="K81" s="22"/>
      <c r="L81" s="22"/>
      <c r="M81" s="22"/>
      <c r="N81" s="18"/>
      <c r="Q81" s="16"/>
    </row>
    <row r="82" spans="1:27" x14ac:dyDescent="0.25">
      <c r="C82" s="18">
        <f>+SUMIF($G$4:$G$79,C81,$H$4:$H$79)</f>
        <v>3443.6999999999989</v>
      </c>
      <c r="D82" s="18">
        <f t="shared" ref="D82:H82" si="10">+SUMIF($G$4:$G$79,D81,$H$4:$H$79)</f>
        <v>744.1</v>
      </c>
      <c r="E82" s="18">
        <f t="shared" si="10"/>
        <v>715.5</v>
      </c>
      <c r="F82" s="18">
        <f t="shared" si="10"/>
        <v>1474</v>
      </c>
      <c r="G82" s="18">
        <f t="shared" si="10"/>
        <v>172.6</v>
      </c>
      <c r="H82" s="18">
        <f t="shared" si="10"/>
        <v>0</v>
      </c>
      <c r="N82" s="18">
        <f>+SUM(C82+D82+E82+F82+G82+H82)</f>
        <v>6549.9</v>
      </c>
      <c r="Q82" s="25"/>
      <c r="U82">
        <f>6549.9+N178</f>
        <v>12231.5</v>
      </c>
    </row>
    <row r="83" spans="1:27" ht="18.75" x14ac:dyDescent="0.25">
      <c r="C83" s="41">
        <v>4871</v>
      </c>
      <c r="D83" s="42">
        <v>2635</v>
      </c>
      <c r="E83" s="42">
        <v>985</v>
      </c>
      <c r="F83" s="42">
        <v>2015</v>
      </c>
      <c r="G83" s="42">
        <v>2689</v>
      </c>
      <c r="H83" s="42">
        <v>179</v>
      </c>
      <c r="N83" s="18">
        <f>+SUM(C83+D83+E83+F83+G83+H83)</f>
        <v>13374</v>
      </c>
      <c r="Q83" s="25"/>
    </row>
    <row r="84" spans="1:27" x14ac:dyDescent="0.25">
      <c r="A84" s="25" t="s">
        <v>129</v>
      </c>
      <c r="B84" s="25"/>
      <c r="C84" s="25"/>
      <c r="D84" s="25"/>
      <c r="E84" s="25"/>
      <c r="F84" s="25" t="s">
        <v>130</v>
      </c>
      <c r="G84" s="25"/>
      <c r="H84" s="25"/>
      <c r="I84" s="43"/>
      <c r="J84" s="44" t="s">
        <v>130</v>
      </c>
      <c r="K84" s="44"/>
      <c r="L84" s="44"/>
      <c r="M84" s="44"/>
    </row>
    <row r="85" spans="1:27" x14ac:dyDescent="0.25">
      <c r="A85" s="25" t="s">
        <v>131</v>
      </c>
      <c r="B85" s="25"/>
      <c r="C85" s="16"/>
      <c r="D85" s="16"/>
      <c r="E85" s="16"/>
      <c r="F85" s="25" t="s">
        <v>131</v>
      </c>
      <c r="G85" s="25"/>
      <c r="H85" s="16"/>
      <c r="I85" s="45"/>
      <c r="J85" s="25" t="s">
        <v>131</v>
      </c>
      <c r="K85" s="25"/>
      <c r="L85" s="46"/>
      <c r="M85" s="45"/>
    </row>
    <row r="86" spans="1:27" ht="15.75" x14ac:dyDescent="0.25">
      <c r="A86" s="25" t="s">
        <v>132</v>
      </c>
      <c r="B86" s="25"/>
      <c r="C86" s="16"/>
      <c r="D86" s="16"/>
      <c r="E86" s="16"/>
      <c r="F86" s="25" t="s">
        <v>132</v>
      </c>
      <c r="G86" s="16"/>
      <c r="H86" s="16"/>
      <c r="I86" s="47"/>
      <c r="J86" s="25" t="s">
        <v>132</v>
      </c>
      <c r="K86" s="46"/>
      <c r="L86" s="48"/>
      <c r="M86" s="47"/>
      <c r="N86" t="s">
        <v>133</v>
      </c>
      <c r="U86" s="18">
        <v>63</v>
      </c>
      <c r="V86" s="18">
        <v>75</v>
      </c>
      <c r="W86" s="19">
        <v>90</v>
      </c>
      <c r="X86" s="18">
        <v>110</v>
      </c>
      <c r="Y86" s="18">
        <v>140</v>
      </c>
      <c r="Z86" s="18">
        <v>160</v>
      </c>
    </row>
    <row r="87" spans="1:27" x14ac:dyDescent="0.25">
      <c r="A87" s="25" t="s">
        <v>134</v>
      </c>
      <c r="B87" s="25"/>
      <c r="C87" s="16"/>
      <c r="D87" s="16"/>
      <c r="E87" s="16"/>
      <c r="F87" s="25" t="s">
        <v>134</v>
      </c>
      <c r="G87" s="25"/>
      <c r="H87" s="16"/>
      <c r="I87" s="47"/>
      <c r="J87" s="25" t="s">
        <v>134</v>
      </c>
      <c r="K87" s="25"/>
      <c r="L87" s="46"/>
      <c r="M87" s="47"/>
      <c r="U87" s="18">
        <f>+SUMIF($G$4:$G$79,U86,$H$4:$H$79)</f>
        <v>3443.6999999999989</v>
      </c>
      <c r="V87" s="18">
        <f t="shared" ref="V87:Z87" si="11">+SUMIF($G$4:$G$79,V86,$H$4:$H$79)</f>
        <v>744.1</v>
      </c>
      <c r="W87" s="18">
        <f t="shared" si="11"/>
        <v>715.5</v>
      </c>
      <c r="X87" s="18">
        <f t="shared" si="11"/>
        <v>1474</v>
      </c>
      <c r="Y87" s="18">
        <f t="shared" si="11"/>
        <v>172.6</v>
      </c>
      <c r="Z87" s="18">
        <f t="shared" si="11"/>
        <v>0</v>
      </c>
    </row>
    <row r="88" spans="1:27" x14ac:dyDescent="0.25">
      <c r="U88" s="38">
        <v>707.8</v>
      </c>
      <c r="V88" s="38">
        <v>1661.2</v>
      </c>
      <c r="W88" s="38">
        <v>0</v>
      </c>
      <c r="X88" s="38">
        <v>648.29999999999995</v>
      </c>
      <c r="Y88" s="38">
        <v>2497.5</v>
      </c>
      <c r="Z88" s="38">
        <v>166.8</v>
      </c>
    </row>
    <row r="89" spans="1:27" x14ac:dyDescent="0.25">
      <c r="AA89" s="38">
        <f>+SUM('[1]JMR Laying'!F10:L10)</f>
        <v>12231.5</v>
      </c>
    </row>
    <row r="90" spans="1:27" x14ac:dyDescent="0.25">
      <c r="N90" t="s">
        <v>135</v>
      </c>
    </row>
    <row r="91" spans="1:27" ht="15.75" x14ac:dyDescent="0.25">
      <c r="C91" s="49" t="s">
        <v>136</v>
      </c>
      <c r="D91" s="50"/>
      <c r="E91" s="51">
        <v>63</v>
      </c>
      <c r="F91" s="51">
        <v>75</v>
      </c>
      <c r="G91" s="51">
        <v>90</v>
      </c>
      <c r="H91" s="51">
        <v>110</v>
      </c>
      <c r="I91" s="51">
        <v>111</v>
      </c>
      <c r="J91" s="51">
        <v>112</v>
      </c>
      <c r="K91" s="51">
        <v>113</v>
      </c>
      <c r="L91" s="51">
        <v>114</v>
      </c>
      <c r="M91" s="51">
        <v>115</v>
      </c>
      <c r="N91" s="51">
        <v>140</v>
      </c>
      <c r="O91" s="51">
        <v>141</v>
      </c>
      <c r="P91" s="51">
        <v>142</v>
      </c>
      <c r="Q91" s="51">
        <v>143</v>
      </c>
      <c r="R91" s="51" t="s">
        <v>137</v>
      </c>
      <c r="S91" s="52" t="s">
        <v>138</v>
      </c>
      <c r="T91" t="s">
        <v>139</v>
      </c>
    </row>
    <row r="92" spans="1:27" ht="15.75" x14ac:dyDescent="0.25">
      <c r="C92" s="53" t="s">
        <v>22</v>
      </c>
      <c r="D92" s="53"/>
      <c r="E92" s="18">
        <f>SUMIFS($H$4:$H$79,$E$4:$E$79,$C$92,$G$4:$G$79,E91)</f>
        <v>425.4</v>
      </c>
      <c r="F92" s="18">
        <f t="shared" ref="F92:N92" si="12">SUMIFS($H$4:$H$79,$E$4:$E$79,$C$92,$G$4:$G$79,F91)</f>
        <v>301.39999999999998</v>
      </c>
      <c r="G92" s="18">
        <f t="shared" si="12"/>
        <v>100</v>
      </c>
      <c r="H92" s="18">
        <f t="shared" si="12"/>
        <v>0</v>
      </c>
      <c r="I92" s="18">
        <f t="shared" si="12"/>
        <v>0</v>
      </c>
      <c r="J92" s="18">
        <f t="shared" si="12"/>
        <v>0</v>
      </c>
      <c r="K92" s="18">
        <f t="shared" si="12"/>
        <v>0</v>
      </c>
      <c r="L92" s="18">
        <f t="shared" si="12"/>
        <v>0</v>
      </c>
      <c r="M92" s="18">
        <f t="shared" si="12"/>
        <v>0</v>
      </c>
      <c r="N92" s="18">
        <f t="shared" si="12"/>
        <v>0</v>
      </c>
      <c r="O92" s="36">
        <f>+SUMIF($E$4:$E$79,$C92,R$4:R79)</f>
        <v>287.50800000000004</v>
      </c>
      <c r="P92" s="18">
        <f>+SUMIF($E$4:$E$79,$C92,S$4:S79)</f>
        <v>355</v>
      </c>
      <c r="Q92" s="18">
        <f>+SUMIF($E$4:$E$79,$C92,T$4:T79)</f>
        <v>404991</v>
      </c>
      <c r="R92" s="18">
        <f>SUM(E92:N92)</f>
        <v>826.8</v>
      </c>
      <c r="S92">
        <f>+R92*0.39</f>
        <v>322.452</v>
      </c>
      <c r="T92">
        <f>+S92*225</f>
        <v>72551.7</v>
      </c>
    </row>
    <row r="93" spans="1:27" ht="15.75" x14ac:dyDescent="0.25">
      <c r="C93" s="53" t="s">
        <v>18</v>
      </c>
      <c r="D93" s="53"/>
      <c r="E93" s="18">
        <f t="shared" ref="E93:N93" si="13">SUMIFS($H$4:$H$79,$E$4:$E$79,$C$93,$G$4:$G$79,E91)</f>
        <v>14</v>
      </c>
      <c r="F93" s="18">
        <f t="shared" si="13"/>
        <v>0</v>
      </c>
      <c r="G93" s="18">
        <f t="shared" si="13"/>
        <v>3.5</v>
      </c>
      <c r="H93" s="18">
        <f t="shared" si="13"/>
        <v>0</v>
      </c>
      <c r="I93" s="18">
        <f t="shared" si="13"/>
        <v>0</v>
      </c>
      <c r="J93" s="18">
        <f t="shared" si="13"/>
        <v>0</v>
      </c>
      <c r="K93" s="18">
        <f t="shared" si="13"/>
        <v>0</v>
      </c>
      <c r="L93" s="18">
        <f t="shared" si="13"/>
        <v>0</v>
      </c>
      <c r="M93" s="18">
        <f t="shared" si="13"/>
        <v>0</v>
      </c>
      <c r="N93" s="18">
        <f t="shared" si="13"/>
        <v>0</v>
      </c>
      <c r="O93" s="36">
        <f>+SUMIF($E$4:$E$79,$C93,R$4:R82)</f>
        <v>6.7200000000000006</v>
      </c>
      <c r="P93" s="18">
        <f>+SUMIF($E$4:$E$79,$C93,S$4:S82)</f>
        <v>85</v>
      </c>
      <c r="Q93" s="18">
        <f>+SUMIF($E$4:$E$79,$C93,T$4:T82)</f>
        <v>179996</v>
      </c>
      <c r="R93" s="18">
        <f t="shared" ref="R93" si="14">SUM(E93:N93)</f>
        <v>17.5</v>
      </c>
      <c r="S93">
        <f>+R93*0.39</f>
        <v>6.8250000000000002</v>
      </c>
      <c r="T93">
        <f>+S93*815</f>
        <v>5562.375</v>
      </c>
    </row>
    <row r="94" spans="1:27" ht="15.75" x14ac:dyDescent="0.25">
      <c r="C94" s="54" t="s">
        <v>47</v>
      </c>
      <c r="D94" s="54"/>
      <c r="E94" s="18">
        <f t="shared" ref="E94:N94" si="15">SUMIFS($H$4:$H$79,$E$4:$E$79,$C$94,$G$4:$G$79,E91)</f>
        <v>366.2</v>
      </c>
      <c r="F94" s="18">
        <f t="shared" si="15"/>
        <v>0</v>
      </c>
      <c r="G94" s="18">
        <f t="shared" si="15"/>
        <v>0</v>
      </c>
      <c r="H94" s="18">
        <f t="shared" si="15"/>
        <v>0</v>
      </c>
      <c r="I94" s="18">
        <f t="shared" si="15"/>
        <v>0</v>
      </c>
      <c r="J94" s="18">
        <f t="shared" si="15"/>
        <v>0</v>
      </c>
      <c r="K94" s="18">
        <f t="shared" si="15"/>
        <v>0</v>
      </c>
      <c r="L94" s="18">
        <f t="shared" si="15"/>
        <v>0</v>
      </c>
      <c r="M94" s="18">
        <f t="shared" si="15"/>
        <v>0</v>
      </c>
      <c r="N94" s="18">
        <f t="shared" si="15"/>
        <v>0</v>
      </c>
      <c r="O94" s="36">
        <f>+SUMIF($E$4:$E$79,$C94,R$4:R83)</f>
        <v>160.828</v>
      </c>
      <c r="P94" s="18">
        <f>+SUMIF($E$4:$E$79,$C94,S$4:S83)</f>
        <v>177</v>
      </c>
      <c r="Q94" s="18">
        <f>+SUMIF($E$4:$E$79,$C94,T$4:T83)</f>
        <v>44999</v>
      </c>
      <c r="R94" s="18">
        <f>SUM(E94:N94)</f>
        <v>366.2</v>
      </c>
      <c r="S94">
        <f>+R94*0.39</f>
        <v>142.81800000000001</v>
      </c>
      <c r="T94">
        <f>+S94*613</f>
        <v>87547.434000000008</v>
      </c>
    </row>
    <row r="95" spans="1:27" ht="15.75" x14ac:dyDescent="0.25">
      <c r="C95" s="19"/>
      <c r="D95" s="25"/>
      <c r="E95" s="18"/>
      <c r="F95" s="18"/>
      <c r="G95" s="18"/>
      <c r="H95" s="18"/>
      <c r="I95" s="18"/>
      <c r="J95" s="18"/>
      <c r="K95" s="18"/>
      <c r="L95" s="18"/>
      <c r="M95" s="18"/>
      <c r="N95" s="18"/>
      <c r="R95" s="18"/>
      <c r="T95">
        <f>+SUM(T92:T94)</f>
        <v>165661.50900000002</v>
      </c>
      <c r="V95">
        <f>472*520</f>
        <v>245440</v>
      </c>
    </row>
    <row r="96" spans="1:27" x14ac:dyDescent="0.25">
      <c r="R96" s="18"/>
      <c r="V96">
        <f>511/472</f>
        <v>1.0826271186440677</v>
      </c>
    </row>
    <row r="97" spans="1:34" ht="13.5" customHeight="1" x14ac:dyDescent="0.25"/>
    <row r="98" spans="1:34" x14ac:dyDescent="0.25">
      <c r="U98">
        <f>+U95-U96</f>
        <v>0</v>
      </c>
    </row>
    <row r="99" spans="1:34" ht="18.75" x14ac:dyDescent="0.25">
      <c r="A99" s="55" t="s">
        <v>0</v>
      </c>
      <c r="B99" s="56"/>
      <c r="C99" s="56"/>
      <c r="D99" s="56"/>
      <c r="E99" s="56"/>
      <c r="F99" s="56"/>
      <c r="G99" s="56"/>
      <c r="H99" s="56"/>
      <c r="I99" s="56"/>
      <c r="J99" s="56"/>
      <c r="K99" s="56"/>
      <c r="L99" s="56"/>
      <c r="M99" s="56"/>
      <c r="N99" s="56"/>
      <c r="O99" s="9"/>
      <c r="P99" s="9"/>
      <c r="Q99" s="10"/>
    </row>
    <row r="100" spans="1:34" ht="31.5" x14ac:dyDescent="0.25">
      <c r="A100" s="57" t="s">
        <v>1</v>
      </c>
      <c r="B100" s="57" t="s">
        <v>2</v>
      </c>
      <c r="C100" s="57" t="s">
        <v>3</v>
      </c>
      <c r="D100" s="57" t="s">
        <v>4</v>
      </c>
      <c r="E100" s="57" t="s">
        <v>5</v>
      </c>
      <c r="F100" s="58" t="s">
        <v>6</v>
      </c>
      <c r="G100" s="57" t="s">
        <v>7</v>
      </c>
      <c r="H100" s="8" t="s">
        <v>8</v>
      </c>
      <c r="I100" s="9"/>
      <c r="J100" s="9"/>
      <c r="K100" s="9"/>
      <c r="L100" s="9"/>
      <c r="M100" s="10"/>
      <c r="N100" s="57" t="s">
        <v>9</v>
      </c>
      <c r="Q100" s="59" t="s">
        <v>12</v>
      </c>
    </row>
    <row r="101" spans="1:34" ht="18.75" hidden="1" x14ac:dyDescent="0.3">
      <c r="A101" s="60"/>
      <c r="B101" s="60"/>
      <c r="C101" s="60"/>
      <c r="D101" s="60"/>
      <c r="E101" s="60"/>
      <c r="F101" s="60"/>
      <c r="G101" s="60"/>
      <c r="H101" s="6"/>
      <c r="I101" s="6" t="s">
        <v>140</v>
      </c>
      <c r="J101" s="6" t="s">
        <v>141</v>
      </c>
      <c r="K101" s="6" t="s">
        <v>142</v>
      </c>
      <c r="L101" s="6" t="s">
        <v>143</v>
      </c>
      <c r="M101" s="6" t="s">
        <v>144</v>
      </c>
      <c r="N101" s="60"/>
      <c r="Q101" s="25"/>
    </row>
    <row r="102" spans="1:34" ht="15.75" x14ac:dyDescent="0.25">
      <c r="A102" s="16">
        <v>1</v>
      </c>
      <c r="B102" s="17">
        <v>44999</v>
      </c>
      <c r="C102" s="18" t="s">
        <v>44</v>
      </c>
      <c r="D102" s="24" t="s">
        <v>69</v>
      </c>
      <c r="E102" s="21" t="s">
        <v>22</v>
      </c>
      <c r="F102" s="18">
        <v>0.39</v>
      </c>
      <c r="G102" s="18">
        <v>63</v>
      </c>
      <c r="H102" s="18">
        <v>84.6</v>
      </c>
      <c r="I102" s="18"/>
      <c r="J102" s="18"/>
      <c r="K102" s="18"/>
      <c r="L102" s="18"/>
      <c r="M102" s="18"/>
      <c r="N102" s="18">
        <f>+N101+H102+I102+J102+K102+L102+M102</f>
        <v>84.6</v>
      </c>
      <c r="Q102" s="16">
        <v>84.6</v>
      </c>
      <c r="R102">
        <f>+H102*F102</f>
        <v>32.994</v>
      </c>
      <c r="V102">
        <f>1474+F178</f>
        <v>2122.3000000000002</v>
      </c>
    </row>
    <row r="103" spans="1:34" ht="15.75" hidden="1" x14ac:dyDescent="0.25">
      <c r="A103" s="16">
        <f>1+A102</f>
        <v>2</v>
      </c>
      <c r="B103" s="17">
        <v>44999</v>
      </c>
      <c r="C103" s="18" t="s">
        <v>45</v>
      </c>
      <c r="D103" s="18" t="s">
        <v>145</v>
      </c>
      <c r="E103" s="19" t="s">
        <v>15</v>
      </c>
      <c r="F103" s="18"/>
      <c r="G103" s="18">
        <v>63</v>
      </c>
      <c r="H103" s="18">
        <v>17.600000000000001</v>
      </c>
      <c r="I103" s="18"/>
      <c r="J103" s="18"/>
      <c r="K103" s="18"/>
      <c r="L103" s="18"/>
      <c r="M103" s="18"/>
      <c r="N103" s="18">
        <f>+N102+H103</f>
        <v>102.19999999999999</v>
      </c>
      <c r="Q103" s="16"/>
      <c r="R103">
        <f t="shared" ref="R103:R166" si="16">+H103*F103</f>
        <v>0</v>
      </c>
    </row>
    <row r="104" spans="1:34" ht="15.75" hidden="1" x14ac:dyDescent="0.25">
      <c r="A104" s="16">
        <f t="shared" ref="A104:A167" si="17">1+A103</f>
        <v>3</v>
      </c>
      <c r="B104" s="17">
        <v>44999</v>
      </c>
      <c r="C104" s="18" t="s">
        <v>145</v>
      </c>
      <c r="D104" s="18" t="s">
        <v>146</v>
      </c>
      <c r="E104" s="19" t="s">
        <v>15</v>
      </c>
      <c r="F104" s="18"/>
      <c r="G104" s="18">
        <v>63</v>
      </c>
      <c r="H104" s="18">
        <v>47.4</v>
      </c>
      <c r="I104" s="18"/>
      <c r="J104" s="18"/>
      <c r="K104" s="18"/>
      <c r="L104" s="18"/>
      <c r="M104" s="18"/>
      <c r="N104" s="18">
        <f t="shared" ref="N104:N167" si="18">+N103+H104</f>
        <v>149.6</v>
      </c>
      <c r="Q104" s="16"/>
      <c r="R104">
        <f t="shared" si="16"/>
        <v>0</v>
      </c>
      <c r="U104" s="16">
        <v>1</v>
      </c>
      <c r="V104" s="17">
        <v>44999</v>
      </c>
      <c r="W104" s="18" t="s">
        <v>44</v>
      </c>
      <c r="X104" s="24" t="s">
        <v>69</v>
      </c>
      <c r="Y104" s="21" t="s">
        <v>22</v>
      </c>
      <c r="Z104" s="18">
        <v>0.39</v>
      </c>
      <c r="AA104" s="18">
        <v>63</v>
      </c>
      <c r="AB104" s="18">
        <v>84.6</v>
      </c>
      <c r="AC104" s="18"/>
      <c r="AD104" s="18"/>
      <c r="AE104" s="18"/>
      <c r="AF104" s="18"/>
      <c r="AG104" s="18"/>
      <c r="AH104" s="18">
        <f>+AH103+AB104+AC104+AD104+AE104+AF104+AG104</f>
        <v>84.6</v>
      </c>
    </row>
    <row r="105" spans="1:34" ht="15.75" x14ac:dyDescent="0.25">
      <c r="A105" s="16">
        <f t="shared" si="17"/>
        <v>4</v>
      </c>
      <c r="B105" s="17">
        <v>44999</v>
      </c>
      <c r="C105" s="18" t="s">
        <v>70</v>
      </c>
      <c r="D105" s="18" t="s">
        <v>71</v>
      </c>
      <c r="E105" s="18" t="s">
        <v>47</v>
      </c>
      <c r="F105" s="18">
        <v>0.39</v>
      </c>
      <c r="G105" s="18">
        <v>63</v>
      </c>
      <c r="H105" s="18">
        <v>12.5</v>
      </c>
      <c r="I105" s="18"/>
      <c r="J105" s="18"/>
      <c r="K105" s="18"/>
      <c r="L105" s="18"/>
      <c r="M105" s="18"/>
      <c r="N105" s="18">
        <f t="shared" si="18"/>
        <v>162.1</v>
      </c>
      <c r="Q105" s="16">
        <v>12.5</v>
      </c>
      <c r="R105">
        <f t="shared" si="16"/>
        <v>4.875</v>
      </c>
      <c r="U105" s="16"/>
      <c r="V105" s="17"/>
      <c r="W105" s="18"/>
      <c r="X105" s="18"/>
      <c r="Y105" s="19"/>
      <c r="Z105" s="18"/>
      <c r="AA105" s="18"/>
      <c r="AB105" s="18"/>
      <c r="AC105" s="18"/>
      <c r="AD105" s="18"/>
      <c r="AE105" s="18"/>
      <c r="AF105" s="18"/>
      <c r="AG105" s="18"/>
      <c r="AH105" s="18"/>
    </row>
    <row r="106" spans="1:34" ht="15.75" hidden="1" x14ac:dyDescent="0.25">
      <c r="A106" s="16">
        <f t="shared" si="17"/>
        <v>5</v>
      </c>
      <c r="B106" s="17">
        <v>44999</v>
      </c>
      <c r="C106" s="18" t="s">
        <v>70</v>
      </c>
      <c r="D106" s="18" t="s">
        <v>71</v>
      </c>
      <c r="E106" s="19" t="s">
        <v>15</v>
      </c>
      <c r="F106" s="25"/>
      <c r="G106" s="18">
        <v>63</v>
      </c>
      <c r="H106" s="18">
        <v>79.400000000000006</v>
      </c>
      <c r="I106" s="18"/>
      <c r="J106" s="18"/>
      <c r="K106" s="18"/>
      <c r="L106" s="18"/>
      <c r="M106" s="18"/>
      <c r="N106" s="18">
        <f t="shared" si="18"/>
        <v>241.5</v>
      </c>
      <c r="Q106" s="16">
        <v>79.400000000000006</v>
      </c>
      <c r="R106">
        <f t="shared" si="16"/>
        <v>0</v>
      </c>
      <c r="U106" s="16"/>
      <c r="V106" s="17"/>
      <c r="W106" s="18"/>
      <c r="X106" s="18"/>
      <c r="Y106" s="19"/>
      <c r="Z106" s="18"/>
      <c r="AA106" s="18"/>
      <c r="AB106" s="18"/>
      <c r="AC106" s="18"/>
      <c r="AD106" s="18"/>
      <c r="AE106" s="18"/>
      <c r="AF106" s="18"/>
      <c r="AG106" s="18"/>
      <c r="AH106" s="18"/>
    </row>
    <row r="107" spans="1:34" x14ac:dyDescent="0.25">
      <c r="A107" s="16">
        <f t="shared" si="17"/>
        <v>6</v>
      </c>
      <c r="B107" s="17"/>
      <c r="C107" s="18" t="s">
        <v>70</v>
      </c>
      <c r="D107" s="18" t="s">
        <v>73</v>
      </c>
      <c r="E107" s="18" t="s">
        <v>22</v>
      </c>
      <c r="F107" s="18">
        <v>0.39</v>
      </c>
      <c r="G107" s="18">
        <v>63</v>
      </c>
      <c r="H107" s="18">
        <v>18</v>
      </c>
      <c r="I107" s="18"/>
      <c r="J107" s="18"/>
      <c r="K107" s="18"/>
      <c r="L107" s="18"/>
      <c r="M107" s="18"/>
      <c r="N107" s="18">
        <f t="shared" si="18"/>
        <v>259.5</v>
      </c>
      <c r="Q107" s="16"/>
      <c r="R107">
        <f t="shared" si="16"/>
        <v>7.0200000000000005</v>
      </c>
      <c r="U107" s="16">
        <f t="shared" ref="U107:U170" si="19">1+U106</f>
        <v>1</v>
      </c>
      <c r="V107" s="17">
        <v>44999</v>
      </c>
      <c r="W107" s="18" t="s">
        <v>70</v>
      </c>
      <c r="X107" s="18" t="s">
        <v>71</v>
      </c>
      <c r="Y107" s="18" t="s">
        <v>47</v>
      </c>
      <c r="Z107" s="18">
        <v>0.39</v>
      </c>
      <c r="AA107" s="18">
        <v>63</v>
      </c>
      <c r="AB107" s="18">
        <v>12.5</v>
      </c>
      <c r="AC107" s="18"/>
      <c r="AD107" s="18"/>
      <c r="AE107" s="18"/>
      <c r="AF107" s="18"/>
      <c r="AG107" s="18"/>
      <c r="AH107" s="18">
        <f t="shared" ref="AH107:AH170" si="20">+AH106+AB107</f>
        <v>12.5</v>
      </c>
    </row>
    <row r="108" spans="1:34" ht="15.75" hidden="1" x14ac:dyDescent="0.25">
      <c r="A108" s="16">
        <f t="shared" si="17"/>
        <v>7</v>
      </c>
      <c r="B108" s="17"/>
      <c r="C108" s="18" t="s">
        <v>70</v>
      </c>
      <c r="D108" s="18" t="s">
        <v>73</v>
      </c>
      <c r="E108" s="19" t="s">
        <v>15</v>
      </c>
      <c r="F108" s="25"/>
      <c r="G108" s="18">
        <v>63</v>
      </c>
      <c r="H108" s="18">
        <f>143+28.2</f>
        <v>171.2</v>
      </c>
      <c r="I108" s="18"/>
      <c r="J108" s="18"/>
      <c r="K108" s="18"/>
      <c r="L108" s="18"/>
      <c r="M108" s="18"/>
      <c r="N108" s="18">
        <f t="shared" si="18"/>
        <v>430.7</v>
      </c>
      <c r="Q108" s="16"/>
      <c r="R108">
        <f t="shared" si="16"/>
        <v>0</v>
      </c>
      <c r="U108" s="16"/>
      <c r="V108" s="17"/>
      <c r="W108" s="18"/>
      <c r="X108" s="18"/>
      <c r="Y108" s="19"/>
      <c r="Z108" s="25"/>
      <c r="AA108" s="18"/>
      <c r="AB108" s="18"/>
      <c r="AC108" s="18"/>
      <c r="AD108" s="18"/>
      <c r="AE108" s="18"/>
      <c r="AF108" s="18"/>
      <c r="AG108" s="18"/>
      <c r="AH108" s="18"/>
    </row>
    <row r="109" spans="1:34" ht="15.75" x14ac:dyDescent="0.25">
      <c r="A109" s="16">
        <f t="shared" si="17"/>
        <v>8</v>
      </c>
      <c r="B109" s="17">
        <v>44999</v>
      </c>
      <c r="C109" s="18" t="s">
        <v>58</v>
      </c>
      <c r="D109" s="18" t="s">
        <v>61</v>
      </c>
      <c r="E109" s="21" t="s">
        <v>22</v>
      </c>
      <c r="F109" s="18">
        <v>0.39</v>
      </c>
      <c r="G109" s="18">
        <v>63</v>
      </c>
      <c r="H109" s="18">
        <v>13</v>
      </c>
      <c r="I109" s="18"/>
      <c r="J109" s="18"/>
      <c r="K109" s="18"/>
      <c r="L109" s="25"/>
      <c r="M109" s="18"/>
      <c r="N109" s="18">
        <f t="shared" si="18"/>
        <v>443.7</v>
      </c>
      <c r="Q109" s="16">
        <v>13</v>
      </c>
      <c r="R109">
        <f t="shared" si="16"/>
        <v>5.07</v>
      </c>
      <c r="U109" s="16">
        <f t="shared" si="19"/>
        <v>1</v>
      </c>
      <c r="V109" s="17"/>
      <c r="W109" s="18" t="s">
        <v>70</v>
      </c>
      <c r="X109" s="18" t="s">
        <v>73</v>
      </c>
      <c r="Y109" s="18" t="s">
        <v>22</v>
      </c>
      <c r="Z109" s="18">
        <v>0.39</v>
      </c>
      <c r="AA109" s="18">
        <v>63</v>
      </c>
      <c r="AB109" s="18">
        <v>18</v>
      </c>
      <c r="AC109" s="18"/>
      <c r="AD109" s="18"/>
      <c r="AE109" s="18"/>
      <c r="AF109" s="18"/>
      <c r="AG109" s="18"/>
      <c r="AH109" s="18">
        <f t="shared" si="20"/>
        <v>18</v>
      </c>
    </row>
    <row r="110" spans="1:34" ht="15.75" hidden="1" x14ac:dyDescent="0.25">
      <c r="A110" s="16">
        <f t="shared" si="17"/>
        <v>9</v>
      </c>
      <c r="B110" s="17">
        <v>44999</v>
      </c>
      <c r="C110" s="18" t="s">
        <v>61</v>
      </c>
      <c r="D110" s="18" t="s">
        <v>59</v>
      </c>
      <c r="E110" s="19" t="s">
        <v>15</v>
      </c>
      <c r="F110" s="18"/>
      <c r="G110" s="18">
        <v>63</v>
      </c>
      <c r="H110" s="18">
        <v>21.8</v>
      </c>
      <c r="I110" s="18"/>
      <c r="J110" s="18"/>
      <c r="K110" s="18"/>
      <c r="L110" s="18"/>
      <c r="M110" s="18"/>
      <c r="N110" s="18">
        <f t="shared" si="18"/>
        <v>465.5</v>
      </c>
      <c r="Q110" s="16"/>
      <c r="R110">
        <f t="shared" si="16"/>
        <v>0</v>
      </c>
      <c r="U110" s="16"/>
      <c r="V110" s="17"/>
      <c r="W110" s="18"/>
      <c r="X110" s="18"/>
      <c r="Y110" s="19"/>
      <c r="Z110" s="25"/>
      <c r="AA110" s="18"/>
      <c r="AB110" s="18"/>
      <c r="AC110" s="18"/>
      <c r="AD110" s="18"/>
      <c r="AE110" s="18"/>
      <c r="AF110" s="18"/>
      <c r="AG110" s="18"/>
      <c r="AH110" s="18"/>
    </row>
    <row r="111" spans="1:34" ht="15.75" hidden="1" x14ac:dyDescent="0.25">
      <c r="A111" s="16">
        <f t="shared" si="17"/>
        <v>10</v>
      </c>
      <c r="B111" s="17">
        <v>44999</v>
      </c>
      <c r="C111" s="18" t="s">
        <v>61</v>
      </c>
      <c r="D111" s="18" t="s">
        <v>63</v>
      </c>
      <c r="E111" s="19" t="s">
        <v>15</v>
      </c>
      <c r="F111" s="18"/>
      <c r="G111" s="18">
        <v>63</v>
      </c>
      <c r="H111" s="18">
        <v>42.4</v>
      </c>
      <c r="I111" s="18"/>
      <c r="J111" s="18"/>
      <c r="K111" s="18"/>
      <c r="L111" s="18"/>
      <c r="M111" s="18"/>
      <c r="N111" s="18">
        <f t="shared" si="18"/>
        <v>507.9</v>
      </c>
      <c r="Q111" s="16"/>
      <c r="R111">
        <f t="shared" si="16"/>
        <v>0</v>
      </c>
      <c r="U111" s="16">
        <f t="shared" si="19"/>
        <v>1</v>
      </c>
      <c r="V111" s="17">
        <v>44999</v>
      </c>
      <c r="W111" s="18" t="s">
        <v>58</v>
      </c>
      <c r="X111" s="18" t="s">
        <v>61</v>
      </c>
      <c r="Y111" s="21" t="s">
        <v>22</v>
      </c>
      <c r="Z111" s="18">
        <v>0.39</v>
      </c>
      <c r="AA111" s="18">
        <v>63</v>
      </c>
      <c r="AB111" s="18">
        <v>13</v>
      </c>
      <c r="AC111" s="18"/>
      <c r="AD111" s="18"/>
      <c r="AE111" s="18"/>
      <c r="AF111" s="25"/>
      <c r="AG111" s="18"/>
      <c r="AH111" s="18">
        <f t="shared" si="20"/>
        <v>13</v>
      </c>
    </row>
    <row r="112" spans="1:34" ht="15.75" hidden="1" x14ac:dyDescent="0.25">
      <c r="A112" s="16">
        <f t="shared" si="17"/>
        <v>11</v>
      </c>
      <c r="B112" s="17">
        <v>44999</v>
      </c>
      <c r="C112" s="18" t="s">
        <v>80</v>
      </c>
      <c r="D112" s="18" t="s">
        <v>147</v>
      </c>
      <c r="E112" s="19" t="s">
        <v>15</v>
      </c>
      <c r="F112" s="18"/>
      <c r="G112" s="18">
        <v>63</v>
      </c>
      <c r="H112" s="22">
        <v>50</v>
      </c>
      <c r="I112" s="18"/>
      <c r="J112" s="18"/>
      <c r="K112" s="18"/>
      <c r="L112" s="18"/>
      <c r="M112" s="18"/>
      <c r="N112" s="18">
        <f t="shared" si="18"/>
        <v>557.9</v>
      </c>
      <c r="Q112" s="16"/>
      <c r="R112">
        <f t="shared" si="16"/>
        <v>0</v>
      </c>
      <c r="U112" s="16"/>
      <c r="V112" s="17"/>
      <c r="W112" s="18"/>
      <c r="X112" s="18"/>
      <c r="Y112" s="19"/>
      <c r="Z112" s="18"/>
      <c r="AA112" s="18"/>
      <c r="AB112" s="18"/>
      <c r="AC112" s="18"/>
      <c r="AD112" s="18"/>
      <c r="AE112" s="18"/>
      <c r="AF112" s="18"/>
      <c r="AG112" s="18"/>
      <c r="AH112" s="18"/>
    </row>
    <row r="113" spans="1:34" ht="15.75" hidden="1" x14ac:dyDescent="0.25">
      <c r="A113" s="16">
        <f t="shared" si="17"/>
        <v>12</v>
      </c>
      <c r="B113" s="17">
        <v>44999</v>
      </c>
      <c r="C113" s="18" t="s">
        <v>82</v>
      </c>
      <c r="D113" s="18" t="s">
        <v>148</v>
      </c>
      <c r="E113" s="19" t="s">
        <v>15</v>
      </c>
      <c r="F113" s="21"/>
      <c r="G113" s="18">
        <v>63</v>
      </c>
      <c r="H113" s="18">
        <v>30</v>
      </c>
      <c r="I113" s="18"/>
      <c r="J113" s="18"/>
      <c r="K113" s="18"/>
      <c r="L113" s="18"/>
      <c r="M113" s="18"/>
      <c r="N113" s="18">
        <f t="shared" si="18"/>
        <v>587.9</v>
      </c>
      <c r="Q113" s="16"/>
      <c r="R113">
        <f t="shared" si="16"/>
        <v>0</v>
      </c>
      <c r="U113" s="16"/>
      <c r="V113" s="17"/>
      <c r="W113" s="18"/>
      <c r="X113" s="18"/>
      <c r="Y113" s="19"/>
      <c r="Z113" s="18"/>
      <c r="AA113" s="18"/>
      <c r="AB113" s="18"/>
      <c r="AC113" s="18"/>
      <c r="AD113" s="18"/>
      <c r="AE113" s="18"/>
      <c r="AF113" s="18"/>
      <c r="AG113" s="18"/>
      <c r="AH113" s="18"/>
    </row>
    <row r="114" spans="1:34" ht="15.75" hidden="1" x14ac:dyDescent="0.25">
      <c r="A114" s="16">
        <f t="shared" si="17"/>
        <v>13</v>
      </c>
      <c r="B114" s="17">
        <v>44999</v>
      </c>
      <c r="C114" s="18" t="s">
        <v>83</v>
      </c>
      <c r="D114" s="18" t="s">
        <v>149</v>
      </c>
      <c r="E114" s="19" t="s">
        <v>15</v>
      </c>
      <c r="F114" s="18"/>
      <c r="G114" s="18">
        <v>63</v>
      </c>
      <c r="H114" s="18">
        <v>27.5</v>
      </c>
      <c r="I114" s="18"/>
      <c r="J114" s="18"/>
      <c r="K114" s="18"/>
      <c r="L114" s="18"/>
      <c r="M114" s="18"/>
      <c r="N114" s="18">
        <f t="shared" si="18"/>
        <v>615.4</v>
      </c>
      <c r="Q114" s="16"/>
      <c r="R114">
        <f t="shared" si="16"/>
        <v>0</v>
      </c>
      <c r="U114" s="16"/>
      <c r="V114" s="17"/>
      <c r="W114" s="18"/>
      <c r="X114" s="18"/>
      <c r="Y114" s="19"/>
      <c r="Z114" s="18"/>
      <c r="AA114" s="18"/>
      <c r="AB114" s="22"/>
      <c r="AC114" s="18"/>
      <c r="AD114" s="18"/>
      <c r="AE114" s="18"/>
      <c r="AF114" s="18"/>
      <c r="AG114" s="18"/>
      <c r="AH114" s="18"/>
    </row>
    <row r="115" spans="1:34" ht="15.75" x14ac:dyDescent="0.25">
      <c r="A115" s="16">
        <f t="shared" si="17"/>
        <v>14</v>
      </c>
      <c r="B115" s="17">
        <v>44999</v>
      </c>
      <c r="C115" s="18" t="s">
        <v>25</v>
      </c>
      <c r="D115" s="18" t="s">
        <v>26</v>
      </c>
      <c r="E115" s="21" t="s">
        <v>18</v>
      </c>
      <c r="F115" s="18">
        <v>0.39</v>
      </c>
      <c r="G115" s="18">
        <v>63</v>
      </c>
      <c r="H115" s="18">
        <v>3.5</v>
      </c>
      <c r="I115" s="18"/>
      <c r="J115" s="18"/>
      <c r="K115" s="18"/>
      <c r="L115" s="18"/>
      <c r="M115" s="18"/>
      <c r="N115" s="18">
        <f t="shared" si="18"/>
        <v>618.9</v>
      </c>
      <c r="Q115" s="16">
        <v>3.5</v>
      </c>
      <c r="R115">
        <f t="shared" si="16"/>
        <v>1.365</v>
      </c>
      <c r="U115" s="16"/>
      <c r="V115" s="17"/>
      <c r="W115" s="18"/>
      <c r="X115" s="18"/>
      <c r="Y115" s="19"/>
      <c r="Z115" s="21"/>
      <c r="AA115" s="18"/>
      <c r="AB115" s="18"/>
      <c r="AC115" s="18"/>
      <c r="AD115" s="18"/>
      <c r="AE115" s="18"/>
      <c r="AF115" s="18"/>
      <c r="AG115" s="18"/>
      <c r="AH115" s="18"/>
    </row>
    <row r="116" spans="1:34" ht="15.75" x14ac:dyDescent="0.25">
      <c r="A116" s="16">
        <f t="shared" si="17"/>
        <v>15</v>
      </c>
      <c r="B116" s="17">
        <v>44999</v>
      </c>
      <c r="C116" s="18" t="s">
        <v>25</v>
      </c>
      <c r="D116" s="18" t="s">
        <v>26</v>
      </c>
      <c r="E116" s="21" t="s">
        <v>22</v>
      </c>
      <c r="F116" s="18">
        <v>0.39</v>
      </c>
      <c r="G116" s="18">
        <v>63</v>
      </c>
      <c r="H116" s="18">
        <v>43.4</v>
      </c>
      <c r="I116" s="18"/>
      <c r="J116" s="18"/>
      <c r="K116" s="18"/>
      <c r="L116" s="18"/>
      <c r="M116" s="18"/>
      <c r="N116" s="18">
        <f t="shared" si="18"/>
        <v>662.3</v>
      </c>
      <c r="Q116" s="16">
        <v>43.4</v>
      </c>
      <c r="R116">
        <f t="shared" si="16"/>
        <v>16.925999999999998</v>
      </c>
      <c r="U116" s="16"/>
      <c r="V116" s="17"/>
      <c r="W116" s="18"/>
      <c r="X116" s="18"/>
      <c r="Y116" s="19"/>
      <c r="Z116" s="18"/>
      <c r="AA116" s="18"/>
      <c r="AB116" s="18"/>
      <c r="AC116" s="18"/>
      <c r="AD116" s="18"/>
      <c r="AE116" s="18"/>
      <c r="AF116" s="18"/>
      <c r="AG116" s="18"/>
      <c r="AH116" s="18"/>
    </row>
    <row r="117" spans="1:34" ht="15.75" hidden="1" x14ac:dyDescent="0.25">
      <c r="A117" s="16">
        <f t="shared" si="17"/>
        <v>16</v>
      </c>
      <c r="B117" s="17">
        <v>44999</v>
      </c>
      <c r="C117" s="18" t="s">
        <v>25</v>
      </c>
      <c r="D117" s="18" t="s">
        <v>26</v>
      </c>
      <c r="E117" s="19" t="s">
        <v>15</v>
      </c>
      <c r="F117" s="18"/>
      <c r="G117" s="18">
        <v>63</v>
      </c>
      <c r="H117" s="18">
        <v>9</v>
      </c>
      <c r="I117" s="18"/>
      <c r="J117" s="18"/>
      <c r="K117" s="18"/>
      <c r="L117" s="18"/>
      <c r="M117" s="18"/>
      <c r="N117" s="18">
        <f t="shared" si="18"/>
        <v>671.3</v>
      </c>
      <c r="Q117" s="16"/>
      <c r="R117">
        <f t="shared" si="16"/>
        <v>0</v>
      </c>
      <c r="U117" s="16">
        <f t="shared" si="19"/>
        <v>1</v>
      </c>
      <c r="V117" s="17">
        <v>44999</v>
      </c>
      <c r="W117" s="18" t="s">
        <v>25</v>
      </c>
      <c r="X117" s="18" t="s">
        <v>26</v>
      </c>
      <c r="Y117" s="21" t="s">
        <v>18</v>
      </c>
      <c r="Z117" s="18">
        <v>0.39</v>
      </c>
      <c r="AA117" s="18">
        <v>63</v>
      </c>
      <c r="AB117" s="18">
        <v>3.5</v>
      </c>
      <c r="AC117" s="18"/>
      <c r="AD117" s="18"/>
      <c r="AE117" s="18"/>
      <c r="AF117" s="18"/>
      <c r="AG117" s="18"/>
      <c r="AH117" s="18">
        <f t="shared" si="20"/>
        <v>3.5</v>
      </c>
    </row>
    <row r="118" spans="1:34" ht="15.75" x14ac:dyDescent="0.25">
      <c r="A118" s="16">
        <f t="shared" si="17"/>
        <v>17</v>
      </c>
      <c r="B118" s="17">
        <v>44999</v>
      </c>
      <c r="C118" s="18" t="s">
        <v>13</v>
      </c>
      <c r="D118" s="18" t="s">
        <v>78</v>
      </c>
      <c r="E118" s="21" t="s">
        <v>18</v>
      </c>
      <c r="F118" s="18">
        <v>0.39</v>
      </c>
      <c r="G118" s="18">
        <v>63</v>
      </c>
      <c r="H118" s="18">
        <v>3.5</v>
      </c>
      <c r="I118" s="18"/>
      <c r="J118" s="18"/>
      <c r="K118" s="18"/>
      <c r="L118" s="18"/>
      <c r="M118" s="18"/>
      <c r="N118" s="18">
        <f t="shared" si="18"/>
        <v>674.8</v>
      </c>
      <c r="Q118" s="16">
        <v>3.5</v>
      </c>
      <c r="R118">
        <f t="shared" si="16"/>
        <v>1.365</v>
      </c>
      <c r="U118" s="16">
        <f t="shared" si="19"/>
        <v>2</v>
      </c>
      <c r="V118" s="17">
        <v>44999</v>
      </c>
      <c r="W118" s="18" t="s">
        <v>25</v>
      </c>
      <c r="X118" s="18" t="s">
        <v>26</v>
      </c>
      <c r="Y118" s="21" t="s">
        <v>22</v>
      </c>
      <c r="Z118" s="18">
        <v>0.39</v>
      </c>
      <c r="AA118" s="18">
        <v>63</v>
      </c>
      <c r="AB118" s="18">
        <v>43.4</v>
      </c>
      <c r="AC118" s="18"/>
      <c r="AD118" s="18"/>
      <c r="AE118" s="18"/>
      <c r="AF118" s="18"/>
      <c r="AG118" s="18"/>
      <c r="AH118" s="18">
        <f t="shared" si="20"/>
        <v>46.9</v>
      </c>
    </row>
    <row r="119" spans="1:34" ht="15.75" hidden="1" x14ac:dyDescent="0.25">
      <c r="A119" s="16">
        <f t="shared" si="17"/>
        <v>18</v>
      </c>
      <c r="B119" s="17">
        <v>44999</v>
      </c>
      <c r="C119" s="18" t="s">
        <v>13</v>
      </c>
      <c r="D119" s="18" t="s">
        <v>78</v>
      </c>
      <c r="E119" s="19" t="s">
        <v>15</v>
      </c>
      <c r="F119" s="18"/>
      <c r="G119" s="18">
        <v>63</v>
      </c>
      <c r="H119" s="18">
        <v>33</v>
      </c>
      <c r="I119" s="18"/>
      <c r="J119" s="18"/>
      <c r="K119" s="18"/>
      <c r="L119" s="18"/>
      <c r="M119" s="18"/>
      <c r="N119" s="18">
        <f t="shared" si="18"/>
        <v>707.8</v>
      </c>
      <c r="Q119" s="25"/>
      <c r="R119">
        <f t="shared" si="16"/>
        <v>0</v>
      </c>
      <c r="U119" s="16">
        <f t="shared" si="19"/>
        <v>3</v>
      </c>
      <c r="V119" s="17">
        <v>44999</v>
      </c>
      <c r="W119" s="18" t="s">
        <v>25</v>
      </c>
      <c r="X119" s="18" t="s">
        <v>26</v>
      </c>
      <c r="Y119" s="19" t="s">
        <v>15</v>
      </c>
      <c r="Z119" s="18"/>
      <c r="AA119" s="18">
        <v>63</v>
      </c>
      <c r="AB119" s="18">
        <v>9</v>
      </c>
      <c r="AC119" s="18"/>
      <c r="AD119" s="18"/>
      <c r="AE119" s="18"/>
      <c r="AF119" s="18"/>
      <c r="AG119" s="18"/>
      <c r="AH119" s="18">
        <f t="shared" si="20"/>
        <v>55.9</v>
      </c>
    </row>
    <row r="120" spans="1:34" ht="15.75" hidden="1" x14ac:dyDescent="0.25">
      <c r="A120" s="16">
        <f t="shared" si="17"/>
        <v>19</v>
      </c>
      <c r="B120" s="17">
        <v>44999</v>
      </c>
      <c r="C120" s="24" t="s">
        <v>150</v>
      </c>
      <c r="D120" s="18" t="s">
        <v>119</v>
      </c>
      <c r="E120" s="19" t="s">
        <v>15</v>
      </c>
      <c r="F120" s="18"/>
      <c r="G120" s="18">
        <v>75</v>
      </c>
      <c r="H120" s="18">
        <v>452.5</v>
      </c>
      <c r="I120" s="18">
        <v>452.5</v>
      </c>
      <c r="J120" s="18"/>
      <c r="K120" s="18"/>
      <c r="L120" s="18"/>
      <c r="M120" s="18"/>
      <c r="N120" s="18">
        <f t="shared" si="18"/>
        <v>1160.3</v>
      </c>
      <c r="Q120" s="25"/>
      <c r="R120">
        <f t="shared" si="16"/>
        <v>0</v>
      </c>
      <c r="U120" s="16">
        <f t="shared" si="19"/>
        <v>4</v>
      </c>
      <c r="V120" s="17">
        <v>44999</v>
      </c>
      <c r="W120" s="18" t="s">
        <v>13</v>
      </c>
      <c r="X120" s="18" t="s">
        <v>78</v>
      </c>
      <c r="Y120" s="21" t="s">
        <v>18</v>
      </c>
      <c r="Z120" s="18">
        <v>0.39</v>
      </c>
      <c r="AA120" s="18">
        <v>63</v>
      </c>
      <c r="AB120" s="18">
        <v>3.5</v>
      </c>
      <c r="AC120" s="18"/>
      <c r="AD120" s="18"/>
      <c r="AE120" s="18"/>
      <c r="AF120" s="18"/>
      <c r="AG120" s="18"/>
      <c r="AH120" s="18">
        <f t="shared" si="20"/>
        <v>59.4</v>
      </c>
    </row>
    <row r="121" spans="1:34" ht="15.75" x14ac:dyDescent="0.25">
      <c r="A121" s="16">
        <f t="shared" si="17"/>
        <v>20</v>
      </c>
      <c r="B121" s="17">
        <v>44999</v>
      </c>
      <c r="C121" s="18" t="s">
        <v>79</v>
      </c>
      <c r="D121" s="18" t="s">
        <v>80</v>
      </c>
      <c r="E121" s="21" t="s">
        <v>22</v>
      </c>
      <c r="F121" s="18">
        <v>0.39</v>
      </c>
      <c r="G121" s="18">
        <v>75</v>
      </c>
      <c r="H121" s="18">
        <v>46</v>
      </c>
      <c r="I121" s="18">
        <v>46</v>
      </c>
      <c r="J121" s="18"/>
      <c r="K121" s="18"/>
      <c r="L121" s="18"/>
      <c r="M121" s="18"/>
      <c r="N121" s="18">
        <f t="shared" si="18"/>
        <v>1206.3</v>
      </c>
      <c r="Q121" s="16">
        <v>46</v>
      </c>
      <c r="R121">
        <f t="shared" si="16"/>
        <v>17.940000000000001</v>
      </c>
      <c r="U121" s="16">
        <f t="shared" si="19"/>
        <v>5</v>
      </c>
      <c r="V121" s="17">
        <v>44999</v>
      </c>
      <c r="W121" s="18" t="s">
        <v>13</v>
      </c>
      <c r="X121" s="18" t="s">
        <v>78</v>
      </c>
      <c r="Y121" s="19" t="s">
        <v>15</v>
      </c>
      <c r="Z121" s="18"/>
      <c r="AA121" s="18">
        <v>63</v>
      </c>
      <c r="AB121" s="18">
        <v>33</v>
      </c>
      <c r="AC121" s="18"/>
      <c r="AD121" s="18"/>
      <c r="AE121" s="18"/>
      <c r="AF121" s="18"/>
      <c r="AG121" s="18"/>
      <c r="AH121" s="18">
        <f t="shared" si="20"/>
        <v>92.4</v>
      </c>
    </row>
    <row r="122" spans="1:34" ht="15.75" x14ac:dyDescent="0.25">
      <c r="A122" s="16">
        <f t="shared" si="17"/>
        <v>21</v>
      </c>
      <c r="B122" s="17">
        <v>44999</v>
      </c>
      <c r="C122" s="18" t="s">
        <v>80</v>
      </c>
      <c r="D122" s="18" t="s">
        <v>81</v>
      </c>
      <c r="E122" s="21" t="s">
        <v>22</v>
      </c>
      <c r="F122" s="18">
        <v>0.39</v>
      </c>
      <c r="G122" s="18">
        <v>75</v>
      </c>
      <c r="H122" s="18">
        <v>231.5</v>
      </c>
      <c r="I122" s="18">
        <v>231.5</v>
      </c>
      <c r="J122" s="18"/>
      <c r="K122" s="18"/>
      <c r="L122" s="18"/>
      <c r="M122" s="18"/>
      <c r="N122" s="18">
        <f t="shared" si="18"/>
        <v>1437.8</v>
      </c>
      <c r="Q122" s="16">
        <v>231.5</v>
      </c>
      <c r="R122">
        <f t="shared" si="16"/>
        <v>90.284999999999997</v>
      </c>
      <c r="U122" s="16">
        <f t="shared" si="19"/>
        <v>6</v>
      </c>
      <c r="V122" s="17">
        <v>44999</v>
      </c>
      <c r="W122" s="24" t="s">
        <v>150</v>
      </c>
      <c r="X122" s="18" t="s">
        <v>119</v>
      </c>
      <c r="Y122" s="19" t="s">
        <v>15</v>
      </c>
      <c r="Z122" s="18"/>
      <c r="AA122" s="18">
        <v>75</v>
      </c>
      <c r="AB122" s="18">
        <v>452.5</v>
      </c>
      <c r="AC122" s="18">
        <v>452.5</v>
      </c>
      <c r="AD122" s="18"/>
      <c r="AE122" s="18"/>
      <c r="AF122" s="18"/>
      <c r="AG122" s="18"/>
      <c r="AH122" s="18">
        <f t="shared" si="20"/>
        <v>544.9</v>
      </c>
    </row>
    <row r="123" spans="1:34" ht="15.75" hidden="1" x14ac:dyDescent="0.25">
      <c r="A123" s="16">
        <f t="shared" si="17"/>
        <v>22</v>
      </c>
      <c r="B123" s="17">
        <v>44999</v>
      </c>
      <c r="C123" s="18" t="s">
        <v>115</v>
      </c>
      <c r="D123" s="18" t="s">
        <v>84</v>
      </c>
      <c r="E123" s="19" t="s">
        <v>15</v>
      </c>
      <c r="F123" s="21"/>
      <c r="G123" s="18">
        <v>75</v>
      </c>
      <c r="H123" s="18">
        <v>41</v>
      </c>
      <c r="I123" s="18">
        <v>41</v>
      </c>
      <c r="J123" s="18"/>
      <c r="K123" s="18"/>
      <c r="L123" s="22"/>
      <c r="M123" s="18"/>
      <c r="N123" s="18">
        <f t="shared" si="18"/>
        <v>1478.8</v>
      </c>
      <c r="Q123" s="16"/>
      <c r="R123">
        <f t="shared" si="16"/>
        <v>0</v>
      </c>
      <c r="U123" s="16">
        <f t="shared" si="19"/>
        <v>7</v>
      </c>
      <c r="V123" s="17">
        <v>44999</v>
      </c>
      <c r="W123" s="18" t="s">
        <v>79</v>
      </c>
      <c r="X123" s="18" t="s">
        <v>80</v>
      </c>
      <c r="Y123" s="21" t="s">
        <v>22</v>
      </c>
      <c r="Z123" s="18">
        <v>0.39</v>
      </c>
      <c r="AA123" s="18">
        <v>75</v>
      </c>
      <c r="AB123" s="18">
        <v>46</v>
      </c>
      <c r="AC123" s="18">
        <v>46</v>
      </c>
      <c r="AD123" s="18"/>
      <c r="AE123" s="18"/>
      <c r="AF123" s="18"/>
      <c r="AG123" s="18"/>
      <c r="AH123" s="18">
        <f t="shared" si="20"/>
        <v>590.9</v>
      </c>
    </row>
    <row r="124" spans="1:34" ht="15.75" hidden="1" x14ac:dyDescent="0.25">
      <c r="A124" s="16">
        <f t="shared" si="17"/>
        <v>23</v>
      </c>
      <c r="B124" s="17">
        <v>44999</v>
      </c>
      <c r="C124" s="18" t="s">
        <v>127</v>
      </c>
      <c r="D124" s="18" t="s">
        <v>82</v>
      </c>
      <c r="E124" s="19" t="s">
        <v>15</v>
      </c>
      <c r="F124" s="21"/>
      <c r="G124" s="18">
        <v>75</v>
      </c>
      <c r="H124" s="18">
        <v>65</v>
      </c>
      <c r="I124" s="18">
        <v>65</v>
      </c>
      <c r="J124" s="18"/>
      <c r="K124" s="18"/>
      <c r="L124" s="18"/>
      <c r="M124" s="18"/>
      <c r="N124" s="18">
        <f t="shared" si="18"/>
        <v>1543.8</v>
      </c>
      <c r="Q124" s="16"/>
      <c r="R124">
        <f t="shared" si="16"/>
        <v>0</v>
      </c>
      <c r="U124" s="16">
        <f t="shared" si="19"/>
        <v>8</v>
      </c>
      <c r="V124" s="17">
        <v>44999</v>
      </c>
      <c r="W124" s="18" t="s">
        <v>80</v>
      </c>
      <c r="X124" s="18" t="s">
        <v>81</v>
      </c>
      <c r="Y124" s="21" t="s">
        <v>22</v>
      </c>
      <c r="Z124" s="18">
        <v>0.39</v>
      </c>
      <c r="AA124" s="18">
        <v>75</v>
      </c>
      <c r="AB124" s="18">
        <v>231.5</v>
      </c>
      <c r="AC124" s="18">
        <v>231.5</v>
      </c>
      <c r="AD124" s="18"/>
      <c r="AE124" s="18"/>
      <c r="AF124" s="18"/>
      <c r="AG124" s="18"/>
      <c r="AH124" s="18">
        <f t="shared" si="20"/>
        <v>822.4</v>
      </c>
    </row>
    <row r="125" spans="1:34" ht="15.75" hidden="1" x14ac:dyDescent="0.25">
      <c r="A125" s="16">
        <f t="shared" si="17"/>
        <v>24</v>
      </c>
      <c r="B125" s="17"/>
      <c r="C125" s="18" t="s">
        <v>82</v>
      </c>
      <c r="D125" s="18" t="s">
        <v>83</v>
      </c>
      <c r="E125" s="19" t="s">
        <v>15</v>
      </c>
      <c r="F125" s="21"/>
      <c r="G125" s="18">
        <v>75</v>
      </c>
      <c r="H125" s="18">
        <f>111-50</f>
        <v>61</v>
      </c>
      <c r="I125" s="18">
        <f>111-50</f>
        <v>61</v>
      </c>
      <c r="J125" s="18"/>
      <c r="K125" s="18"/>
      <c r="L125" s="18"/>
      <c r="M125" s="18"/>
      <c r="N125" s="18">
        <f t="shared" si="18"/>
        <v>1604.8</v>
      </c>
      <c r="Q125" s="16"/>
      <c r="R125">
        <f t="shared" si="16"/>
        <v>0</v>
      </c>
      <c r="U125" s="16">
        <f t="shared" si="19"/>
        <v>9</v>
      </c>
      <c r="V125" s="17">
        <v>44999</v>
      </c>
      <c r="W125" s="18" t="s">
        <v>115</v>
      </c>
      <c r="X125" s="18" t="s">
        <v>84</v>
      </c>
      <c r="Y125" s="19" t="s">
        <v>15</v>
      </c>
      <c r="Z125" s="21"/>
      <c r="AA125" s="18">
        <v>75</v>
      </c>
      <c r="AB125" s="18">
        <v>41</v>
      </c>
      <c r="AC125" s="18">
        <v>41</v>
      </c>
      <c r="AD125" s="18"/>
      <c r="AE125" s="18"/>
      <c r="AF125" s="22"/>
      <c r="AG125" s="18"/>
      <c r="AH125" s="18">
        <f t="shared" si="20"/>
        <v>863.4</v>
      </c>
    </row>
    <row r="126" spans="1:34" ht="15.75" x14ac:dyDescent="0.25">
      <c r="A126" s="16">
        <f t="shared" si="17"/>
        <v>25</v>
      </c>
      <c r="B126" s="17">
        <v>44999</v>
      </c>
      <c r="C126" s="18" t="s">
        <v>82</v>
      </c>
      <c r="D126" s="18" t="s">
        <v>83</v>
      </c>
      <c r="E126" s="21" t="s">
        <v>22</v>
      </c>
      <c r="F126" s="18">
        <v>0.39</v>
      </c>
      <c r="G126" s="18">
        <v>75</v>
      </c>
      <c r="H126" s="18">
        <v>50</v>
      </c>
      <c r="I126" s="18">
        <v>50</v>
      </c>
      <c r="J126" s="18"/>
      <c r="K126" s="18"/>
      <c r="L126" s="18"/>
      <c r="M126" s="18"/>
      <c r="N126" s="18">
        <f t="shared" si="18"/>
        <v>1654.8</v>
      </c>
      <c r="Q126" s="16">
        <v>50</v>
      </c>
      <c r="R126">
        <f t="shared" si="16"/>
        <v>19.5</v>
      </c>
      <c r="U126" s="16">
        <f t="shared" si="19"/>
        <v>10</v>
      </c>
      <c r="V126" s="17">
        <v>44999</v>
      </c>
      <c r="W126" s="18" t="s">
        <v>127</v>
      </c>
      <c r="X126" s="18" t="s">
        <v>82</v>
      </c>
      <c r="Y126" s="19" t="s">
        <v>15</v>
      </c>
      <c r="Z126" s="21"/>
      <c r="AA126" s="18">
        <v>75</v>
      </c>
      <c r="AB126" s="18">
        <v>65</v>
      </c>
      <c r="AC126" s="18">
        <v>65</v>
      </c>
      <c r="AD126" s="18"/>
      <c r="AE126" s="18"/>
      <c r="AF126" s="18"/>
      <c r="AG126" s="18"/>
      <c r="AH126" s="18">
        <f t="shared" si="20"/>
        <v>928.4</v>
      </c>
    </row>
    <row r="127" spans="1:34" ht="15.75" hidden="1" x14ac:dyDescent="0.25">
      <c r="A127" s="16">
        <f t="shared" si="17"/>
        <v>26</v>
      </c>
      <c r="B127" s="17">
        <v>44999</v>
      </c>
      <c r="C127" s="18" t="s">
        <v>83</v>
      </c>
      <c r="D127" s="18" t="s">
        <v>84</v>
      </c>
      <c r="E127" s="19" t="s">
        <v>15</v>
      </c>
      <c r="F127" s="21"/>
      <c r="G127" s="18">
        <v>75</v>
      </c>
      <c r="H127" s="18">
        <v>98.4</v>
      </c>
      <c r="I127" s="18">
        <v>98.4</v>
      </c>
      <c r="J127" s="18"/>
      <c r="K127" s="18"/>
      <c r="L127" s="18"/>
      <c r="M127" s="18"/>
      <c r="N127" s="18">
        <f t="shared" si="18"/>
        <v>1753.2</v>
      </c>
      <c r="Q127" s="16"/>
      <c r="R127">
        <f t="shared" si="16"/>
        <v>0</v>
      </c>
      <c r="U127" s="16">
        <f t="shared" si="19"/>
        <v>11</v>
      </c>
      <c r="V127" s="17"/>
      <c r="W127" s="18" t="s">
        <v>82</v>
      </c>
      <c r="X127" s="18" t="s">
        <v>83</v>
      </c>
      <c r="Y127" s="19" t="s">
        <v>15</v>
      </c>
      <c r="Z127" s="21"/>
      <c r="AA127" s="18">
        <v>75</v>
      </c>
      <c r="AB127" s="18">
        <f>111-50</f>
        <v>61</v>
      </c>
      <c r="AC127" s="18">
        <f>111-50</f>
        <v>61</v>
      </c>
      <c r="AD127" s="18"/>
      <c r="AE127" s="18"/>
      <c r="AF127" s="18"/>
      <c r="AG127" s="18"/>
      <c r="AH127" s="18">
        <f t="shared" si="20"/>
        <v>989.4</v>
      </c>
    </row>
    <row r="128" spans="1:34" ht="15.75" x14ac:dyDescent="0.25">
      <c r="A128" s="16">
        <f t="shared" si="17"/>
        <v>27</v>
      </c>
      <c r="B128" s="17">
        <v>44999</v>
      </c>
      <c r="C128" s="18" t="s">
        <v>83</v>
      </c>
      <c r="D128" s="18" t="s">
        <v>84</v>
      </c>
      <c r="E128" s="21" t="s">
        <v>22</v>
      </c>
      <c r="F128" s="18">
        <v>0.39</v>
      </c>
      <c r="G128" s="18">
        <v>75</v>
      </c>
      <c r="H128" s="18">
        <v>50</v>
      </c>
      <c r="I128" s="18">
        <v>50</v>
      </c>
      <c r="J128" s="18"/>
      <c r="K128" s="18"/>
      <c r="L128" s="18"/>
      <c r="M128" s="18"/>
      <c r="N128" s="18">
        <f t="shared" si="18"/>
        <v>1803.2</v>
      </c>
      <c r="Q128" s="16">
        <v>50</v>
      </c>
      <c r="R128">
        <f t="shared" si="16"/>
        <v>19.5</v>
      </c>
      <c r="U128" s="16">
        <f t="shared" si="19"/>
        <v>12</v>
      </c>
      <c r="V128" s="17">
        <v>44999</v>
      </c>
      <c r="W128" s="18" t="s">
        <v>82</v>
      </c>
      <c r="X128" s="18" t="s">
        <v>83</v>
      </c>
      <c r="Y128" s="21" t="s">
        <v>22</v>
      </c>
      <c r="Z128" s="18">
        <v>0.39</v>
      </c>
      <c r="AA128" s="18">
        <v>75</v>
      </c>
      <c r="AB128" s="18">
        <v>50</v>
      </c>
      <c r="AC128" s="18">
        <v>50</v>
      </c>
      <c r="AD128" s="18"/>
      <c r="AE128" s="18"/>
      <c r="AF128" s="18"/>
      <c r="AG128" s="18"/>
      <c r="AH128" s="18">
        <f t="shared" si="20"/>
        <v>1039.4000000000001</v>
      </c>
    </row>
    <row r="129" spans="1:34" ht="15.75" hidden="1" x14ac:dyDescent="0.25">
      <c r="A129" s="16">
        <f t="shared" si="17"/>
        <v>28</v>
      </c>
      <c r="B129" s="17">
        <v>44999</v>
      </c>
      <c r="C129" s="18" t="s">
        <v>64</v>
      </c>
      <c r="D129" s="18" t="s">
        <v>85</v>
      </c>
      <c r="E129" s="19" t="s">
        <v>15</v>
      </c>
      <c r="F129" s="18"/>
      <c r="G129" s="18">
        <v>75</v>
      </c>
      <c r="H129" s="18">
        <v>92</v>
      </c>
      <c r="I129" s="18">
        <v>92</v>
      </c>
      <c r="J129" s="18"/>
      <c r="K129" s="18"/>
      <c r="L129" s="18"/>
      <c r="M129" s="18"/>
      <c r="N129" s="18">
        <f t="shared" si="18"/>
        <v>1895.2</v>
      </c>
      <c r="Q129" s="16"/>
      <c r="R129">
        <f t="shared" si="16"/>
        <v>0</v>
      </c>
      <c r="U129" s="16">
        <f t="shared" si="19"/>
        <v>13</v>
      </c>
      <c r="V129" s="17">
        <v>44999</v>
      </c>
      <c r="W129" s="18" t="s">
        <v>83</v>
      </c>
      <c r="X129" s="18" t="s">
        <v>84</v>
      </c>
      <c r="Y129" s="19" t="s">
        <v>15</v>
      </c>
      <c r="Z129" s="21"/>
      <c r="AA129" s="18">
        <v>75</v>
      </c>
      <c r="AB129" s="18">
        <v>98.4</v>
      </c>
      <c r="AC129" s="18">
        <v>98.4</v>
      </c>
      <c r="AD129" s="18"/>
      <c r="AE129" s="18"/>
      <c r="AF129" s="18"/>
      <c r="AG129" s="18"/>
      <c r="AH129" s="18">
        <f t="shared" si="20"/>
        <v>1137.8000000000002</v>
      </c>
    </row>
    <row r="130" spans="1:34" ht="15.75" x14ac:dyDescent="0.25">
      <c r="A130" s="16">
        <f t="shared" si="17"/>
        <v>29</v>
      </c>
      <c r="B130" s="17">
        <v>44999</v>
      </c>
      <c r="C130" s="18" t="s">
        <v>85</v>
      </c>
      <c r="D130" s="18" t="s">
        <v>86</v>
      </c>
      <c r="E130" s="21" t="s">
        <v>18</v>
      </c>
      <c r="F130" s="18">
        <v>0.39</v>
      </c>
      <c r="G130" s="18">
        <v>75</v>
      </c>
      <c r="H130" s="18">
        <v>3.5</v>
      </c>
      <c r="I130" s="18">
        <v>3.5</v>
      </c>
      <c r="J130" s="18"/>
      <c r="K130" s="18"/>
      <c r="L130" s="18"/>
      <c r="M130" s="18"/>
      <c r="N130" s="18">
        <f t="shared" si="18"/>
        <v>1898.7</v>
      </c>
      <c r="Q130" s="16">
        <v>3.5</v>
      </c>
      <c r="R130">
        <f t="shared" si="16"/>
        <v>1.365</v>
      </c>
      <c r="U130" s="16">
        <f t="shared" si="19"/>
        <v>14</v>
      </c>
      <c r="V130" s="17">
        <v>44999</v>
      </c>
      <c r="W130" s="18" t="s">
        <v>83</v>
      </c>
      <c r="X130" s="18" t="s">
        <v>84</v>
      </c>
      <c r="Y130" s="21" t="s">
        <v>22</v>
      </c>
      <c r="Z130" s="18">
        <v>0.39</v>
      </c>
      <c r="AA130" s="18">
        <v>75</v>
      </c>
      <c r="AB130" s="18">
        <v>50</v>
      </c>
      <c r="AC130" s="18">
        <v>50</v>
      </c>
      <c r="AD130" s="18"/>
      <c r="AE130" s="18"/>
      <c r="AF130" s="18"/>
      <c r="AG130" s="18"/>
      <c r="AH130" s="18">
        <f t="shared" si="20"/>
        <v>1187.8000000000002</v>
      </c>
    </row>
    <row r="131" spans="1:34" ht="15.75" hidden="1" x14ac:dyDescent="0.25">
      <c r="A131" s="16">
        <f t="shared" si="17"/>
        <v>30</v>
      </c>
      <c r="B131" s="17">
        <v>44999</v>
      </c>
      <c r="C131" s="18" t="s">
        <v>85</v>
      </c>
      <c r="D131" s="18" t="s">
        <v>86</v>
      </c>
      <c r="E131" s="19" t="s">
        <v>15</v>
      </c>
      <c r="F131" s="21"/>
      <c r="G131" s="18">
        <v>75</v>
      </c>
      <c r="H131" s="18">
        <f>87.6+35</f>
        <v>122.6</v>
      </c>
      <c r="I131" s="18">
        <f>87.6+35</f>
        <v>122.6</v>
      </c>
      <c r="J131" s="18"/>
      <c r="K131" s="18"/>
      <c r="L131" s="18"/>
      <c r="M131" s="18"/>
      <c r="N131" s="18">
        <f t="shared" si="18"/>
        <v>2021.3</v>
      </c>
      <c r="Q131" s="16"/>
      <c r="R131">
        <f t="shared" si="16"/>
        <v>0</v>
      </c>
      <c r="U131" s="16">
        <f t="shared" si="19"/>
        <v>15</v>
      </c>
      <c r="V131" s="17">
        <v>44999</v>
      </c>
      <c r="W131" s="18" t="s">
        <v>64</v>
      </c>
      <c r="X131" s="18" t="s">
        <v>85</v>
      </c>
      <c r="Y131" s="19" t="s">
        <v>15</v>
      </c>
      <c r="Z131" s="18"/>
      <c r="AA131" s="18">
        <v>75</v>
      </c>
      <c r="AB131" s="18">
        <v>92</v>
      </c>
      <c r="AC131" s="18">
        <v>92</v>
      </c>
      <c r="AD131" s="18"/>
      <c r="AE131" s="18"/>
      <c r="AF131" s="18"/>
      <c r="AG131" s="18"/>
      <c r="AH131" s="18">
        <f t="shared" si="20"/>
        <v>1279.8000000000002</v>
      </c>
    </row>
    <row r="132" spans="1:34" ht="15.75" x14ac:dyDescent="0.25">
      <c r="A132" s="16">
        <f t="shared" si="17"/>
        <v>31</v>
      </c>
      <c r="B132" s="17">
        <v>44999</v>
      </c>
      <c r="C132" s="18" t="s">
        <v>86</v>
      </c>
      <c r="D132" s="18" t="s">
        <v>87</v>
      </c>
      <c r="E132" s="21" t="s">
        <v>22</v>
      </c>
      <c r="F132" s="18">
        <v>0.39</v>
      </c>
      <c r="G132" s="18">
        <v>75</v>
      </c>
      <c r="H132" s="18">
        <v>113</v>
      </c>
      <c r="I132" s="18">
        <v>113</v>
      </c>
      <c r="J132" s="18"/>
      <c r="K132" s="18"/>
      <c r="L132" s="18"/>
      <c r="M132" s="18"/>
      <c r="N132" s="18">
        <f t="shared" si="18"/>
        <v>2134.3000000000002</v>
      </c>
      <c r="Q132" s="16">
        <v>113</v>
      </c>
      <c r="R132">
        <f t="shared" si="16"/>
        <v>44.07</v>
      </c>
      <c r="U132" s="16">
        <f t="shared" si="19"/>
        <v>16</v>
      </c>
      <c r="V132" s="17">
        <v>44999</v>
      </c>
      <c r="W132" s="18" t="s">
        <v>85</v>
      </c>
      <c r="X132" s="18" t="s">
        <v>86</v>
      </c>
      <c r="Y132" s="21" t="s">
        <v>18</v>
      </c>
      <c r="Z132" s="18">
        <v>0.39</v>
      </c>
      <c r="AA132" s="18">
        <v>75</v>
      </c>
      <c r="AB132" s="18">
        <v>3.5</v>
      </c>
      <c r="AC132" s="18">
        <v>3.5</v>
      </c>
      <c r="AD132" s="18"/>
      <c r="AE132" s="18"/>
      <c r="AF132" s="18"/>
      <c r="AG132" s="18"/>
      <c r="AH132" s="18">
        <f t="shared" si="20"/>
        <v>1283.3000000000002</v>
      </c>
    </row>
    <row r="133" spans="1:34" ht="15.75" hidden="1" x14ac:dyDescent="0.25">
      <c r="A133" s="16">
        <f t="shared" si="17"/>
        <v>32</v>
      </c>
      <c r="B133" s="17">
        <v>44999</v>
      </c>
      <c r="C133" s="18" t="s">
        <v>85</v>
      </c>
      <c r="D133" s="18" t="s">
        <v>13</v>
      </c>
      <c r="E133" s="19" t="s">
        <v>15</v>
      </c>
      <c r="F133" s="18"/>
      <c r="G133" s="18">
        <v>75</v>
      </c>
      <c r="H133" s="18">
        <v>79.7</v>
      </c>
      <c r="I133" s="18">
        <v>79.7</v>
      </c>
      <c r="J133" s="18"/>
      <c r="K133" s="18"/>
      <c r="L133" s="18"/>
      <c r="M133" s="18"/>
      <c r="N133" s="18">
        <f t="shared" si="18"/>
        <v>2214</v>
      </c>
      <c r="Q133" s="16"/>
      <c r="R133">
        <f t="shared" si="16"/>
        <v>0</v>
      </c>
      <c r="U133" s="16">
        <f t="shared" si="19"/>
        <v>17</v>
      </c>
      <c r="V133" s="17">
        <v>44999</v>
      </c>
      <c r="W133" s="18" t="s">
        <v>85</v>
      </c>
      <c r="X133" s="18" t="s">
        <v>86</v>
      </c>
      <c r="Y133" s="19" t="s">
        <v>15</v>
      </c>
      <c r="Z133" s="21"/>
      <c r="AA133" s="18">
        <v>75</v>
      </c>
      <c r="AB133" s="18">
        <f>87.6+35</f>
        <v>122.6</v>
      </c>
      <c r="AC133" s="18">
        <f>87.6+35</f>
        <v>122.6</v>
      </c>
      <c r="AD133" s="18"/>
      <c r="AE133" s="18"/>
      <c r="AF133" s="18"/>
      <c r="AG133" s="18"/>
      <c r="AH133" s="18">
        <f t="shared" si="20"/>
        <v>1405.9</v>
      </c>
    </row>
    <row r="134" spans="1:34" ht="15.75" x14ac:dyDescent="0.25">
      <c r="A134" s="16">
        <f t="shared" si="17"/>
        <v>33</v>
      </c>
      <c r="B134" s="17"/>
      <c r="C134" s="18" t="s">
        <v>88</v>
      </c>
      <c r="D134" s="18" t="s">
        <v>89</v>
      </c>
      <c r="E134" s="21" t="s">
        <v>22</v>
      </c>
      <c r="F134" s="18">
        <v>0.39</v>
      </c>
      <c r="G134" s="18">
        <v>75</v>
      </c>
      <c r="H134" s="18">
        <v>155</v>
      </c>
      <c r="I134" s="18"/>
      <c r="J134" s="18"/>
      <c r="K134" s="18"/>
      <c r="L134" s="18"/>
      <c r="M134" s="18"/>
      <c r="N134" s="18">
        <f t="shared" si="18"/>
        <v>2369</v>
      </c>
      <c r="Q134" s="16"/>
      <c r="R134">
        <f t="shared" si="16"/>
        <v>60.45</v>
      </c>
      <c r="U134" s="16">
        <f t="shared" si="19"/>
        <v>18</v>
      </c>
      <c r="V134" s="17">
        <v>44999</v>
      </c>
      <c r="W134" s="18" t="s">
        <v>86</v>
      </c>
      <c r="X134" s="18" t="s">
        <v>87</v>
      </c>
      <c r="Y134" s="21" t="s">
        <v>22</v>
      </c>
      <c r="Z134" s="18">
        <v>0.39</v>
      </c>
      <c r="AA134" s="18">
        <v>75</v>
      </c>
      <c r="AB134" s="18">
        <v>113</v>
      </c>
      <c r="AC134" s="18">
        <v>113</v>
      </c>
      <c r="AD134" s="18"/>
      <c r="AE134" s="18"/>
      <c r="AF134" s="18"/>
      <c r="AG134" s="18"/>
      <c r="AH134" s="18">
        <f t="shared" si="20"/>
        <v>1518.9</v>
      </c>
    </row>
    <row r="135" spans="1:34" ht="15.75" x14ac:dyDescent="0.25">
      <c r="A135" s="16">
        <f t="shared" si="17"/>
        <v>34</v>
      </c>
      <c r="B135" s="17">
        <v>44999</v>
      </c>
      <c r="C135" s="18" t="s">
        <v>91</v>
      </c>
      <c r="D135" s="18" t="s">
        <v>92</v>
      </c>
      <c r="E135" s="21" t="s">
        <v>22</v>
      </c>
      <c r="F135" s="21">
        <v>0.44</v>
      </c>
      <c r="G135" s="18">
        <v>110</v>
      </c>
      <c r="H135" s="18">
        <v>19</v>
      </c>
      <c r="I135" s="18"/>
      <c r="J135" s="18"/>
      <c r="K135" s="18">
        <v>19</v>
      </c>
      <c r="L135" s="18"/>
      <c r="M135" s="18"/>
      <c r="N135" s="18">
        <f t="shared" si="18"/>
        <v>2388</v>
      </c>
      <c r="Q135" s="16">
        <v>19</v>
      </c>
      <c r="R135">
        <f t="shared" si="16"/>
        <v>8.36</v>
      </c>
      <c r="U135" s="16">
        <f t="shared" si="19"/>
        <v>19</v>
      </c>
      <c r="V135" s="17">
        <v>44999</v>
      </c>
      <c r="W135" s="18" t="s">
        <v>85</v>
      </c>
      <c r="X135" s="18" t="s">
        <v>13</v>
      </c>
      <c r="Y135" s="19" t="s">
        <v>15</v>
      </c>
      <c r="Z135" s="18"/>
      <c r="AA135" s="18">
        <v>75</v>
      </c>
      <c r="AB135" s="18">
        <v>79.7</v>
      </c>
      <c r="AC135" s="18">
        <v>79.7</v>
      </c>
      <c r="AD135" s="18"/>
      <c r="AE135" s="18"/>
      <c r="AF135" s="18"/>
      <c r="AG135" s="18"/>
      <c r="AH135" s="18">
        <f t="shared" si="20"/>
        <v>1598.6000000000001</v>
      </c>
    </row>
    <row r="136" spans="1:34" ht="15.75" hidden="1" x14ac:dyDescent="0.25">
      <c r="A136" s="16">
        <f t="shared" si="17"/>
        <v>35</v>
      </c>
      <c r="B136" s="17">
        <v>44999</v>
      </c>
      <c r="C136" s="18" t="s">
        <v>92</v>
      </c>
      <c r="D136" s="18" t="s">
        <v>95</v>
      </c>
      <c r="E136" s="19" t="s">
        <v>15</v>
      </c>
      <c r="F136" s="21"/>
      <c r="G136" s="18">
        <v>110</v>
      </c>
      <c r="H136" s="18">
        <f>94-H137</f>
        <v>83</v>
      </c>
      <c r="I136" s="18"/>
      <c r="J136" s="18"/>
      <c r="K136" s="18">
        <f>94-K137</f>
        <v>83</v>
      </c>
      <c r="L136" s="18"/>
      <c r="M136" s="18"/>
      <c r="N136" s="18">
        <f t="shared" si="18"/>
        <v>2471</v>
      </c>
      <c r="Q136" s="16"/>
      <c r="R136">
        <f t="shared" si="16"/>
        <v>0</v>
      </c>
      <c r="U136" s="16">
        <f t="shared" si="19"/>
        <v>20</v>
      </c>
      <c r="V136" s="17"/>
      <c r="W136" s="18" t="s">
        <v>88</v>
      </c>
      <c r="X136" s="18" t="s">
        <v>89</v>
      </c>
      <c r="Y136" s="21" t="s">
        <v>22</v>
      </c>
      <c r="Z136" s="18">
        <v>0.39</v>
      </c>
      <c r="AA136" s="18">
        <v>75</v>
      </c>
      <c r="AB136" s="18">
        <v>155</v>
      </c>
      <c r="AC136" s="18"/>
      <c r="AD136" s="18"/>
      <c r="AE136" s="18"/>
      <c r="AF136" s="18"/>
      <c r="AG136" s="18"/>
      <c r="AH136" s="18">
        <f t="shared" si="20"/>
        <v>1753.6000000000001</v>
      </c>
    </row>
    <row r="137" spans="1:34" ht="15.75" x14ac:dyDescent="0.25">
      <c r="A137" s="16">
        <f t="shared" si="17"/>
        <v>36</v>
      </c>
      <c r="B137" s="17"/>
      <c r="C137" s="18" t="s">
        <v>92</v>
      </c>
      <c r="D137" s="18" t="s">
        <v>95</v>
      </c>
      <c r="E137" s="21" t="s">
        <v>22</v>
      </c>
      <c r="F137" s="21">
        <v>0.44</v>
      </c>
      <c r="G137" s="18">
        <v>110</v>
      </c>
      <c r="H137" s="18">
        <v>11</v>
      </c>
      <c r="I137" s="18"/>
      <c r="J137" s="18"/>
      <c r="K137" s="18">
        <v>11</v>
      </c>
      <c r="L137" s="18"/>
      <c r="M137" s="18"/>
      <c r="N137" s="18">
        <f t="shared" si="18"/>
        <v>2482</v>
      </c>
      <c r="Q137" s="16">
        <v>11</v>
      </c>
      <c r="R137">
        <f t="shared" si="16"/>
        <v>4.84</v>
      </c>
      <c r="U137" s="16">
        <f t="shared" si="19"/>
        <v>21</v>
      </c>
      <c r="V137" s="17">
        <v>44999</v>
      </c>
      <c r="W137" s="18" t="s">
        <v>91</v>
      </c>
      <c r="X137" s="18" t="s">
        <v>92</v>
      </c>
      <c r="Y137" s="21" t="s">
        <v>22</v>
      </c>
      <c r="Z137" s="21">
        <v>0.44</v>
      </c>
      <c r="AA137" s="18">
        <v>110</v>
      </c>
      <c r="AB137" s="18">
        <v>19</v>
      </c>
      <c r="AC137" s="18"/>
      <c r="AD137" s="18"/>
      <c r="AE137" s="18">
        <v>19</v>
      </c>
      <c r="AF137" s="18"/>
      <c r="AG137" s="18"/>
      <c r="AH137" s="18">
        <f t="shared" si="20"/>
        <v>1772.6000000000001</v>
      </c>
    </row>
    <row r="138" spans="1:34" ht="15.75" hidden="1" x14ac:dyDescent="0.25">
      <c r="A138" s="16">
        <f t="shared" si="17"/>
        <v>37</v>
      </c>
      <c r="B138" s="17">
        <v>44999</v>
      </c>
      <c r="C138" s="18" t="s">
        <v>92</v>
      </c>
      <c r="D138" s="18" t="s">
        <v>74</v>
      </c>
      <c r="E138" s="19" t="s">
        <v>15</v>
      </c>
      <c r="F138" s="21"/>
      <c r="G138" s="18">
        <v>110</v>
      </c>
      <c r="H138" s="18">
        <f>58-H139</f>
        <v>33.799999999999997</v>
      </c>
      <c r="I138" s="18"/>
      <c r="J138" s="18"/>
      <c r="K138" s="18">
        <f>58-K139</f>
        <v>33.799999999999997</v>
      </c>
      <c r="L138" s="18"/>
      <c r="M138" s="18"/>
      <c r="N138" s="18">
        <f t="shared" si="18"/>
        <v>2515.8000000000002</v>
      </c>
      <c r="Q138" s="16"/>
      <c r="R138">
        <f t="shared" si="16"/>
        <v>0</v>
      </c>
      <c r="U138" s="16">
        <f t="shared" si="19"/>
        <v>22</v>
      </c>
      <c r="V138" s="17">
        <v>44999</v>
      </c>
      <c r="W138" s="18" t="s">
        <v>92</v>
      </c>
      <c r="X138" s="18" t="s">
        <v>95</v>
      </c>
      <c r="Y138" s="19" t="s">
        <v>15</v>
      </c>
      <c r="Z138" s="21"/>
      <c r="AA138" s="18">
        <v>110</v>
      </c>
      <c r="AB138" s="18">
        <f>94-AB139</f>
        <v>83</v>
      </c>
      <c r="AC138" s="18"/>
      <c r="AD138" s="18"/>
      <c r="AE138" s="18">
        <f>94-AE139</f>
        <v>83</v>
      </c>
      <c r="AF138" s="18"/>
      <c r="AG138" s="18"/>
      <c r="AH138" s="18">
        <f t="shared" si="20"/>
        <v>1855.6000000000001</v>
      </c>
    </row>
    <row r="139" spans="1:34" ht="15.75" x14ac:dyDescent="0.25">
      <c r="A139" s="16">
        <f t="shared" si="17"/>
        <v>38</v>
      </c>
      <c r="B139" s="17"/>
      <c r="C139" s="18" t="s">
        <v>92</v>
      </c>
      <c r="D139" s="18" t="s">
        <v>74</v>
      </c>
      <c r="E139" s="21" t="s">
        <v>22</v>
      </c>
      <c r="F139" s="21">
        <v>0.44</v>
      </c>
      <c r="G139" s="18">
        <v>110</v>
      </c>
      <c r="H139" s="18">
        <v>24.2</v>
      </c>
      <c r="I139" s="18"/>
      <c r="J139" s="18"/>
      <c r="K139" s="18">
        <v>24.2</v>
      </c>
      <c r="L139" s="18"/>
      <c r="M139" s="18"/>
      <c r="N139" s="18">
        <f t="shared" si="18"/>
        <v>2540</v>
      </c>
      <c r="Q139" s="16">
        <v>24.2</v>
      </c>
      <c r="R139">
        <f t="shared" si="16"/>
        <v>10.648</v>
      </c>
      <c r="U139" s="16">
        <f t="shared" si="19"/>
        <v>23</v>
      </c>
      <c r="V139" s="17"/>
      <c r="W139" s="18" t="s">
        <v>92</v>
      </c>
      <c r="X139" s="18" t="s">
        <v>95</v>
      </c>
      <c r="Y139" s="21" t="s">
        <v>22</v>
      </c>
      <c r="Z139" s="21">
        <v>0.44</v>
      </c>
      <c r="AA139" s="18">
        <v>110</v>
      </c>
      <c r="AB139" s="18">
        <v>11</v>
      </c>
      <c r="AC139" s="18"/>
      <c r="AD139" s="18"/>
      <c r="AE139" s="18">
        <v>11</v>
      </c>
      <c r="AF139" s="18"/>
      <c r="AG139" s="18"/>
      <c r="AH139" s="18">
        <f t="shared" si="20"/>
        <v>1866.6000000000001</v>
      </c>
    </row>
    <row r="140" spans="1:34" ht="15.75" hidden="1" x14ac:dyDescent="0.25">
      <c r="A140" s="16">
        <f t="shared" si="17"/>
        <v>39</v>
      </c>
      <c r="B140" s="17">
        <v>44999</v>
      </c>
      <c r="C140" s="18" t="s">
        <v>74</v>
      </c>
      <c r="D140" s="18" t="s">
        <v>106</v>
      </c>
      <c r="E140" s="19" t="s">
        <v>15</v>
      </c>
      <c r="F140" s="18"/>
      <c r="G140" s="18">
        <v>110</v>
      </c>
      <c r="H140" s="18">
        <v>75</v>
      </c>
      <c r="I140" s="18"/>
      <c r="J140" s="18"/>
      <c r="K140" s="18">
        <v>62</v>
      </c>
      <c r="L140" s="18"/>
      <c r="M140" s="18"/>
      <c r="N140" s="18">
        <f t="shared" si="18"/>
        <v>2615</v>
      </c>
      <c r="Q140" s="16"/>
      <c r="R140">
        <f t="shared" si="16"/>
        <v>0</v>
      </c>
      <c r="U140" s="16">
        <f t="shared" si="19"/>
        <v>24</v>
      </c>
      <c r="V140" s="17">
        <v>44999</v>
      </c>
      <c r="W140" s="18" t="s">
        <v>92</v>
      </c>
      <c r="X140" s="18" t="s">
        <v>74</v>
      </c>
      <c r="Y140" s="19" t="s">
        <v>15</v>
      </c>
      <c r="Z140" s="21"/>
      <c r="AA140" s="18">
        <v>110</v>
      </c>
      <c r="AB140" s="18">
        <f>58-AB141</f>
        <v>33.799999999999997</v>
      </c>
      <c r="AC140" s="18"/>
      <c r="AD140" s="18"/>
      <c r="AE140" s="18">
        <f>58-AE141</f>
        <v>33.799999999999997</v>
      </c>
      <c r="AF140" s="18"/>
      <c r="AG140" s="18"/>
      <c r="AH140" s="18">
        <f t="shared" si="20"/>
        <v>1900.4</v>
      </c>
    </row>
    <row r="141" spans="1:34" ht="15.75" hidden="1" x14ac:dyDescent="0.25">
      <c r="A141" s="16">
        <f t="shared" si="17"/>
        <v>40</v>
      </c>
      <c r="B141" s="17">
        <v>44999</v>
      </c>
      <c r="C141" s="18" t="s">
        <v>106</v>
      </c>
      <c r="D141" s="18" t="s">
        <v>100</v>
      </c>
      <c r="E141" s="19" t="s">
        <v>15</v>
      </c>
      <c r="F141" s="18"/>
      <c r="G141" s="18">
        <v>110</v>
      </c>
      <c r="H141" s="18">
        <v>127.5</v>
      </c>
      <c r="I141" s="18"/>
      <c r="J141" s="18"/>
      <c r="K141" s="18">
        <v>127.5</v>
      </c>
      <c r="L141" s="18"/>
      <c r="M141" s="18"/>
      <c r="N141" s="18">
        <f t="shared" si="18"/>
        <v>2742.5</v>
      </c>
      <c r="Q141" s="16"/>
      <c r="R141">
        <f t="shared" si="16"/>
        <v>0</v>
      </c>
      <c r="U141" s="16">
        <f t="shared" si="19"/>
        <v>25</v>
      </c>
      <c r="V141" s="17"/>
      <c r="W141" s="18" t="s">
        <v>92</v>
      </c>
      <c r="X141" s="18" t="s">
        <v>74</v>
      </c>
      <c r="Y141" s="21" t="s">
        <v>22</v>
      </c>
      <c r="Z141" s="21">
        <v>0.44</v>
      </c>
      <c r="AA141" s="18">
        <v>110</v>
      </c>
      <c r="AB141" s="18">
        <v>24.2</v>
      </c>
      <c r="AC141" s="18"/>
      <c r="AD141" s="18"/>
      <c r="AE141" s="18">
        <v>24.2</v>
      </c>
      <c r="AF141" s="18"/>
      <c r="AG141" s="18"/>
      <c r="AH141" s="18">
        <f t="shared" si="20"/>
        <v>1924.6000000000001</v>
      </c>
    </row>
    <row r="142" spans="1:34" ht="15.75" hidden="1" x14ac:dyDescent="0.25">
      <c r="A142" s="16">
        <f t="shared" si="17"/>
        <v>41</v>
      </c>
      <c r="B142" s="17">
        <v>44999</v>
      </c>
      <c r="C142" s="18" t="s">
        <v>100</v>
      </c>
      <c r="D142" s="18" t="s">
        <v>38</v>
      </c>
      <c r="E142" s="19" t="s">
        <v>15</v>
      </c>
      <c r="F142" s="18"/>
      <c r="G142" s="18">
        <v>110</v>
      </c>
      <c r="H142" s="18">
        <v>37.5</v>
      </c>
      <c r="I142" s="18"/>
      <c r="J142" s="18"/>
      <c r="K142" s="18">
        <v>37.5</v>
      </c>
      <c r="L142" s="18"/>
      <c r="M142" s="18"/>
      <c r="N142" s="18">
        <f t="shared" si="18"/>
        <v>2780</v>
      </c>
      <c r="Q142" s="16"/>
      <c r="R142">
        <f t="shared" si="16"/>
        <v>0</v>
      </c>
      <c r="U142" s="16">
        <f t="shared" si="19"/>
        <v>26</v>
      </c>
      <c r="V142" s="17">
        <v>44999</v>
      </c>
      <c r="W142" s="18" t="s">
        <v>74</v>
      </c>
      <c r="X142" s="18" t="s">
        <v>106</v>
      </c>
      <c r="Y142" s="19" t="s">
        <v>15</v>
      </c>
      <c r="Z142" s="18"/>
      <c r="AA142" s="18">
        <v>110</v>
      </c>
      <c r="AB142" s="18">
        <v>75</v>
      </c>
      <c r="AC142" s="18"/>
      <c r="AD142" s="18"/>
      <c r="AE142" s="18">
        <v>62</v>
      </c>
      <c r="AF142" s="18"/>
      <c r="AG142" s="18"/>
      <c r="AH142" s="18">
        <f t="shared" si="20"/>
        <v>1999.6000000000001</v>
      </c>
    </row>
    <row r="143" spans="1:34" ht="15.75" x14ac:dyDescent="0.25">
      <c r="A143" s="16">
        <f t="shared" si="17"/>
        <v>42</v>
      </c>
      <c r="B143" s="17">
        <v>44999</v>
      </c>
      <c r="C143" s="18" t="s">
        <v>100</v>
      </c>
      <c r="D143" s="18" t="s">
        <v>38</v>
      </c>
      <c r="E143" s="21" t="s">
        <v>22</v>
      </c>
      <c r="F143" s="21">
        <v>0.44</v>
      </c>
      <c r="G143" s="18">
        <v>110</v>
      </c>
      <c r="H143" s="18">
        <v>108</v>
      </c>
      <c r="I143" s="18"/>
      <c r="J143" s="18"/>
      <c r="K143" s="18">
        <v>108</v>
      </c>
      <c r="L143" s="18"/>
      <c r="M143" s="18"/>
      <c r="N143" s="18">
        <f t="shared" si="18"/>
        <v>2888</v>
      </c>
      <c r="Q143" s="16">
        <v>108</v>
      </c>
      <c r="R143">
        <f t="shared" si="16"/>
        <v>47.52</v>
      </c>
      <c r="U143" s="16">
        <f t="shared" si="19"/>
        <v>27</v>
      </c>
      <c r="V143" s="17">
        <v>44999</v>
      </c>
      <c r="W143" s="18" t="s">
        <v>106</v>
      </c>
      <c r="X143" s="18" t="s">
        <v>100</v>
      </c>
      <c r="Y143" s="19" t="s">
        <v>15</v>
      </c>
      <c r="Z143" s="18"/>
      <c r="AA143" s="18">
        <v>110</v>
      </c>
      <c r="AB143" s="18">
        <v>127.5</v>
      </c>
      <c r="AC143" s="18"/>
      <c r="AD143" s="18"/>
      <c r="AE143" s="18">
        <v>127.5</v>
      </c>
      <c r="AF143" s="18"/>
      <c r="AG143" s="18"/>
      <c r="AH143" s="18">
        <f t="shared" si="20"/>
        <v>2127.1000000000004</v>
      </c>
    </row>
    <row r="144" spans="1:34" ht="15.75" x14ac:dyDescent="0.25">
      <c r="A144" s="16">
        <f t="shared" si="17"/>
        <v>43</v>
      </c>
      <c r="B144" s="17">
        <v>44999</v>
      </c>
      <c r="C144" s="18" t="s">
        <v>102</v>
      </c>
      <c r="D144" s="18" t="s">
        <v>103</v>
      </c>
      <c r="E144" s="21" t="s">
        <v>22</v>
      </c>
      <c r="F144" s="21">
        <v>0.44</v>
      </c>
      <c r="G144" s="18">
        <v>110</v>
      </c>
      <c r="H144" s="18">
        <v>72</v>
      </c>
      <c r="I144" s="18"/>
      <c r="J144" s="18"/>
      <c r="K144" s="18">
        <v>72</v>
      </c>
      <c r="L144" s="18"/>
      <c r="M144" s="18"/>
      <c r="N144" s="18">
        <f t="shared" si="18"/>
        <v>2960</v>
      </c>
      <c r="Q144" s="16">
        <v>72</v>
      </c>
      <c r="R144">
        <f t="shared" si="16"/>
        <v>31.68</v>
      </c>
      <c r="U144" s="16">
        <f t="shared" si="19"/>
        <v>28</v>
      </c>
      <c r="V144" s="17">
        <v>44999</v>
      </c>
      <c r="W144" s="18" t="s">
        <v>100</v>
      </c>
      <c r="X144" s="18" t="s">
        <v>38</v>
      </c>
      <c r="Y144" s="19" t="s">
        <v>15</v>
      </c>
      <c r="Z144" s="18"/>
      <c r="AA144" s="18">
        <v>110</v>
      </c>
      <c r="AB144" s="18">
        <v>37.5</v>
      </c>
      <c r="AC144" s="18"/>
      <c r="AD144" s="18"/>
      <c r="AE144" s="18">
        <v>37.5</v>
      </c>
      <c r="AF144" s="18"/>
      <c r="AG144" s="18"/>
      <c r="AH144" s="18">
        <f t="shared" si="20"/>
        <v>2164.6000000000004</v>
      </c>
    </row>
    <row r="145" spans="1:34" ht="15.75" x14ac:dyDescent="0.25">
      <c r="A145" s="16">
        <f t="shared" si="17"/>
        <v>44</v>
      </c>
      <c r="B145" s="17">
        <v>44999</v>
      </c>
      <c r="C145" s="18" t="s">
        <v>103</v>
      </c>
      <c r="D145" s="18" t="s">
        <v>106</v>
      </c>
      <c r="E145" s="21" t="s">
        <v>22</v>
      </c>
      <c r="F145" s="21">
        <v>0.44</v>
      </c>
      <c r="G145" s="18">
        <v>110</v>
      </c>
      <c r="H145" s="18">
        <v>57.3</v>
      </c>
      <c r="I145" s="18"/>
      <c r="J145" s="18"/>
      <c r="K145" s="18">
        <v>57.3</v>
      </c>
      <c r="L145" s="18"/>
      <c r="M145" s="18"/>
      <c r="N145" s="18">
        <f t="shared" si="18"/>
        <v>3017.3</v>
      </c>
      <c r="Q145" s="16">
        <v>57.3</v>
      </c>
      <c r="R145">
        <f t="shared" si="16"/>
        <v>25.212</v>
      </c>
      <c r="U145" s="16">
        <f t="shared" si="19"/>
        <v>29</v>
      </c>
      <c r="V145" s="17">
        <v>44999</v>
      </c>
      <c r="W145" s="18" t="s">
        <v>100</v>
      </c>
      <c r="X145" s="18" t="s">
        <v>38</v>
      </c>
      <c r="Y145" s="21" t="s">
        <v>22</v>
      </c>
      <c r="Z145" s="21">
        <v>0.44</v>
      </c>
      <c r="AA145" s="18">
        <v>110</v>
      </c>
      <c r="AB145" s="18">
        <v>108</v>
      </c>
      <c r="AC145" s="18"/>
      <c r="AD145" s="18"/>
      <c r="AE145" s="18">
        <v>108</v>
      </c>
      <c r="AF145" s="18"/>
      <c r="AG145" s="18"/>
      <c r="AH145" s="18">
        <f t="shared" si="20"/>
        <v>2272.6000000000004</v>
      </c>
    </row>
    <row r="146" spans="1:34" ht="15.75" x14ac:dyDescent="0.25">
      <c r="A146" s="16">
        <f t="shared" si="17"/>
        <v>45</v>
      </c>
      <c r="B146" s="17">
        <v>44999</v>
      </c>
      <c r="C146" s="18" t="s">
        <v>109</v>
      </c>
      <c r="D146" s="18" t="s">
        <v>44</v>
      </c>
      <c r="E146" s="21" t="s">
        <v>18</v>
      </c>
      <c r="F146" s="21">
        <v>0.44</v>
      </c>
      <c r="G146" s="18">
        <v>140</v>
      </c>
      <c r="H146" s="18">
        <v>6</v>
      </c>
      <c r="I146" s="18"/>
      <c r="J146" s="18"/>
      <c r="K146" s="18"/>
      <c r="L146" s="18">
        <v>6</v>
      </c>
      <c r="M146" s="18"/>
      <c r="N146" s="18">
        <f t="shared" si="18"/>
        <v>3023.3</v>
      </c>
      <c r="Q146" s="16">
        <v>6</v>
      </c>
      <c r="R146">
        <f t="shared" si="16"/>
        <v>2.64</v>
      </c>
      <c r="U146" s="16">
        <f t="shared" si="19"/>
        <v>30</v>
      </c>
      <c r="V146" s="17">
        <v>44999</v>
      </c>
      <c r="W146" s="18" t="s">
        <v>102</v>
      </c>
      <c r="X146" s="18" t="s">
        <v>103</v>
      </c>
      <c r="Y146" s="21" t="s">
        <v>22</v>
      </c>
      <c r="Z146" s="21">
        <v>0.44</v>
      </c>
      <c r="AA146" s="18">
        <v>110</v>
      </c>
      <c r="AB146" s="18">
        <v>72</v>
      </c>
      <c r="AC146" s="18"/>
      <c r="AD146" s="18"/>
      <c r="AE146" s="18">
        <v>72</v>
      </c>
      <c r="AF146" s="18"/>
      <c r="AG146" s="18"/>
      <c r="AH146" s="18">
        <f t="shared" si="20"/>
        <v>2344.6000000000004</v>
      </c>
    </row>
    <row r="147" spans="1:34" ht="15.75" x14ac:dyDescent="0.25">
      <c r="A147" s="16">
        <f t="shared" si="17"/>
        <v>46</v>
      </c>
      <c r="B147" s="17"/>
      <c r="C147" s="18" t="s">
        <v>109</v>
      </c>
      <c r="D147" s="18" t="s">
        <v>44</v>
      </c>
      <c r="E147" s="21" t="s">
        <v>22</v>
      </c>
      <c r="F147" s="21">
        <v>0.44</v>
      </c>
      <c r="G147" s="18">
        <v>140</v>
      </c>
      <c r="H147" s="18">
        <v>225</v>
      </c>
      <c r="I147" s="18"/>
      <c r="J147" s="18"/>
      <c r="K147" s="18"/>
      <c r="L147" s="18">
        <v>225</v>
      </c>
      <c r="M147" s="18"/>
      <c r="N147" s="18">
        <f t="shared" si="18"/>
        <v>3248.3</v>
      </c>
      <c r="Q147" s="16"/>
      <c r="R147">
        <f t="shared" si="16"/>
        <v>99</v>
      </c>
      <c r="U147" s="16">
        <f t="shared" si="19"/>
        <v>31</v>
      </c>
      <c r="V147" s="17">
        <v>44999</v>
      </c>
      <c r="W147" s="18" t="s">
        <v>103</v>
      </c>
      <c r="X147" s="18" t="s">
        <v>106</v>
      </c>
      <c r="Y147" s="21" t="s">
        <v>22</v>
      </c>
      <c r="Z147" s="21">
        <v>0.44</v>
      </c>
      <c r="AA147" s="18">
        <v>110</v>
      </c>
      <c r="AB147" s="18">
        <v>57.3</v>
      </c>
      <c r="AC147" s="18"/>
      <c r="AD147" s="18"/>
      <c r="AE147" s="18">
        <v>57.3</v>
      </c>
      <c r="AF147" s="18"/>
      <c r="AG147" s="18"/>
      <c r="AH147" s="18">
        <f t="shared" si="20"/>
        <v>2401.9000000000005</v>
      </c>
    </row>
    <row r="148" spans="1:34" ht="15.75" x14ac:dyDescent="0.25">
      <c r="A148" s="16">
        <f t="shared" si="17"/>
        <v>47</v>
      </c>
      <c r="B148" s="17">
        <v>44999</v>
      </c>
      <c r="C148" s="18" t="s">
        <v>109</v>
      </c>
      <c r="D148" s="18" t="s">
        <v>44</v>
      </c>
      <c r="E148" s="21" t="s">
        <v>22</v>
      </c>
      <c r="F148" s="21">
        <v>0.44</v>
      </c>
      <c r="G148" s="18">
        <v>140</v>
      </c>
      <c r="H148" s="18">
        <f>41+O147</f>
        <v>41</v>
      </c>
      <c r="I148" s="18"/>
      <c r="J148" s="18"/>
      <c r="K148" s="18"/>
      <c r="L148" s="18">
        <f>41+S147</f>
        <v>41</v>
      </c>
      <c r="M148" s="18"/>
      <c r="N148" s="18">
        <f t="shared" si="18"/>
        <v>3289.3</v>
      </c>
      <c r="Q148" s="16">
        <v>41</v>
      </c>
      <c r="R148">
        <f t="shared" si="16"/>
        <v>18.04</v>
      </c>
      <c r="U148" s="16">
        <f t="shared" si="19"/>
        <v>32</v>
      </c>
      <c r="V148" s="17">
        <v>44999</v>
      </c>
      <c r="W148" s="18" t="s">
        <v>109</v>
      </c>
      <c r="X148" s="18" t="s">
        <v>44</v>
      </c>
      <c r="Y148" s="21" t="s">
        <v>18</v>
      </c>
      <c r="Z148" s="21">
        <v>0.44</v>
      </c>
      <c r="AA148" s="18">
        <v>140</v>
      </c>
      <c r="AB148" s="18">
        <v>6</v>
      </c>
      <c r="AC148" s="18"/>
      <c r="AD148" s="18"/>
      <c r="AE148" s="18"/>
      <c r="AF148" s="18">
        <v>6</v>
      </c>
      <c r="AG148" s="18"/>
      <c r="AH148" s="18">
        <f t="shared" si="20"/>
        <v>2407.9000000000005</v>
      </c>
    </row>
    <row r="149" spans="1:34" ht="15.75" x14ac:dyDescent="0.25">
      <c r="A149" s="16">
        <f t="shared" si="17"/>
        <v>48</v>
      </c>
      <c r="B149" s="17">
        <v>44999</v>
      </c>
      <c r="C149" s="18" t="s">
        <v>44</v>
      </c>
      <c r="D149" s="18" t="s">
        <v>112</v>
      </c>
      <c r="E149" s="21" t="s">
        <v>22</v>
      </c>
      <c r="F149" s="21">
        <v>0.44</v>
      </c>
      <c r="G149" s="18">
        <v>140</v>
      </c>
      <c r="H149" s="18">
        <v>53.7</v>
      </c>
      <c r="I149" s="18"/>
      <c r="J149" s="18"/>
      <c r="K149" s="18"/>
      <c r="L149" s="18">
        <v>53.7</v>
      </c>
      <c r="M149" s="18"/>
      <c r="N149" s="18">
        <f t="shared" si="18"/>
        <v>3343</v>
      </c>
      <c r="Q149" s="16">
        <v>53.7</v>
      </c>
      <c r="R149">
        <f t="shared" si="16"/>
        <v>23.628</v>
      </c>
      <c r="U149" s="16">
        <f t="shared" si="19"/>
        <v>33</v>
      </c>
      <c r="V149" s="17"/>
      <c r="W149" s="18" t="s">
        <v>109</v>
      </c>
      <c r="X149" s="18" t="s">
        <v>44</v>
      </c>
      <c r="Y149" s="21" t="s">
        <v>22</v>
      </c>
      <c r="Z149" s="21">
        <v>0.44</v>
      </c>
      <c r="AA149" s="18">
        <v>140</v>
      </c>
      <c r="AB149" s="18">
        <v>225</v>
      </c>
      <c r="AC149" s="18"/>
      <c r="AD149" s="18"/>
      <c r="AE149" s="18"/>
      <c r="AF149" s="18">
        <v>225</v>
      </c>
      <c r="AG149" s="18"/>
      <c r="AH149" s="18">
        <f t="shared" si="20"/>
        <v>2632.9000000000005</v>
      </c>
    </row>
    <row r="150" spans="1:34" ht="15.75" hidden="1" x14ac:dyDescent="0.25">
      <c r="A150" s="16">
        <f t="shared" si="17"/>
        <v>49</v>
      </c>
      <c r="B150" s="17">
        <v>44999</v>
      </c>
      <c r="C150" s="18" t="s">
        <v>109</v>
      </c>
      <c r="D150" s="18" t="s">
        <v>119</v>
      </c>
      <c r="E150" s="19" t="s">
        <v>15</v>
      </c>
      <c r="F150" s="18"/>
      <c r="G150" s="18">
        <v>140</v>
      </c>
      <c r="H150" s="18">
        <v>146.1</v>
      </c>
      <c r="I150" s="18"/>
      <c r="J150" s="18"/>
      <c r="K150" s="18"/>
      <c r="L150" s="18">
        <v>146.1</v>
      </c>
      <c r="M150" s="18"/>
      <c r="N150" s="18">
        <f t="shared" si="18"/>
        <v>3489.1</v>
      </c>
      <c r="Q150" s="16"/>
      <c r="R150">
        <f t="shared" si="16"/>
        <v>0</v>
      </c>
      <c r="U150" s="16">
        <f t="shared" si="19"/>
        <v>34</v>
      </c>
      <c r="V150" s="17">
        <v>44999</v>
      </c>
      <c r="W150" s="18" t="s">
        <v>109</v>
      </c>
      <c r="X150" s="18" t="s">
        <v>44</v>
      </c>
      <c r="Y150" s="21" t="s">
        <v>22</v>
      </c>
      <c r="Z150" s="21">
        <v>0.44</v>
      </c>
      <c r="AA150" s="18">
        <v>140</v>
      </c>
      <c r="AB150" s="18">
        <f>41+AI149</f>
        <v>41</v>
      </c>
      <c r="AC150" s="18"/>
      <c r="AD150" s="18"/>
      <c r="AE150" s="18"/>
      <c r="AF150" s="18">
        <f>41+AM149</f>
        <v>41</v>
      </c>
      <c r="AG150" s="18"/>
      <c r="AH150" s="18">
        <f t="shared" si="20"/>
        <v>2673.9000000000005</v>
      </c>
    </row>
    <row r="151" spans="1:34" ht="15.75" x14ac:dyDescent="0.25">
      <c r="A151" s="16">
        <f t="shared" si="17"/>
        <v>50</v>
      </c>
      <c r="B151" s="17">
        <v>44999</v>
      </c>
      <c r="C151" s="18" t="s">
        <v>109</v>
      </c>
      <c r="D151" s="18" t="s">
        <v>20</v>
      </c>
      <c r="E151" s="18" t="s">
        <v>47</v>
      </c>
      <c r="F151" s="18">
        <v>0.44</v>
      </c>
      <c r="G151" s="18">
        <v>140</v>
      </c>
      <c r="H151" s="18">
        <v>3.5</v>
      </c>
      <c r="I151" s="18"/>
      <c r="J151" s="18"/>
      <c r="K151" s="18"/>
      <c r="L151" s="18">
        <v>3.5</v>
      </c>
      <c r="M151" s="18"/>
      <c r="N151" s="18">
        <f t="shared" si="18"/>
        <v>3492.6</v>
      </c>
      <c r="Q151" s="16">
        <v>3.5</v>
      </c>
      <c r="R151">
        <f t="shared" si="16"/>
        <v>1.54</v>
      </c>
      <c r="U151" s="16">
        <f t="shared" si="19"/>
        <v>35</v>
      </c>
      <c r="V151" s="17">
        <v>44999</v>
      </c>
      <c r="W151" s="18" t="s">
        <v>44</v>
      </c>
      <c r="X151" s="18" t="s">
        <v>112</v>
      </c>
      <c r="Y151" s="21" t="s">
        <v>22</v>
      </c>
      <c r="Z151" s="21">
        <v>0.44</v>
      </c>
      <c r="AA151" s="18">
        <v>140</v>
      </c>
      <c r="AB151" s="18">
        <v>53.7</v>
      </c>
      <c r="AC151" s="18"/>
      <c r="AD151" s="18"/>
      <c r="AE151" s="18"/>
      <c r="AF151" s="18">
        <v>53.7</v>
      </c>
      <c r="AG151" s="18"/>
      <c r="AH151" s="18">
        <f t="shared" si="20"/>
        <v>2727.6000000000004</v>
      </c>
    </row>
    <row r="152" spans="1:34" ht="15.75" x14ac:dyDescent="0.25">
      <c r="A152" s="16">
        <f t="shared" si="17"/>
        <v>51</v>
      </c>
      <c r="B152" s="17">
        <v>44999</v>
      </c>
      <c r="C152" s="18" t="s">
        <v>113</v>
      </c>
      <c r="D152" s="18" t="s">
        <v>114</v>
      </c>
      <c r="E152" s="21" t="s">
        <v>18</v>
      </c>
      <c r="F152" s="21">
        <v>0.44</v>
      </c>
      <c r="G152" s="18">
        <v>140</v>
      </c>
      <c r="H152" s="18">
        <v>4</v>
      </c>
      <c r="I152" s="18"/>
      <c r="J152" s="18"/>
      <c r="K152" s="18"/>
      <c r="L152" s="18">
        <v>4</v>
      </c>
      <c r="M152" s="18"/>
      <c r="N152" s="18">
        <f t="shared" si="18"/>
        <v>3496.6</v>
      </c>
      <c r="Q152" s="16">
        <v>4</v>
      </c>
      <c r="R152">
        <f t="shared" si="16"/>
        <v>1.76</v>
      </c>
      <c r="U152" s="16">
        <f t="shared" si="19"/>
        <v>36</v>
      </c>
      <c r="V152" s="17">
        <v>44999</v>
      </c>
      <c r="W152" s="18" t="s">
        <v>109</v>
      </c>
      <c r="X152" s="18" t="s">
        <v>119</v>
      </c>
      <c r="Y152" s="19" t="s">
        <v>15</v>
      </c>
      <c r="Z152" s="18"/>
      <c r="AA152" s="18">
        <v>140</v>
      </c>
      <c r="AB152" s="18">
        <v>146.1</v>
      </c>
      <c r="AC152" s="18"/>
      <c r="AD152" s="18"/>
      <c r="AE152" s="18"/>
      <c r="AF152" s="18">
        <v>146.1</v>
      </c>
      <c r="AG152" s="18"/>
      <c r="AH152" s="18">
        <f t="shared" si="20"/>
        <v>2873.7000000000003</v>
      </c>
    </row>
    <row r="153" spans="1:34" ht="15.75" hidden="1" x14ac:dyDescent="0.25">
      <c r="A153" s="16">
        <f t="shared" si="17"/>
        <v>52</v>
      </c>
      <c r="B153" s="17">
        <v>44999</v>
      </c>
      <c r="C153" s="18" t="s">
        <v>109</v>
      </c>
      <c r="D153" s="18" t="s">
        <v>20</v>
      </c>
      <c r="E153" s="19" t="s">
        <v>15</v>
      </c>
      <c r="F153" s="18"/>
      <c r="G153" s="18">
        <v>140</v>
      </c>
      <c r="H153" s="18">
        <v>200.5</v>
      </c>
      <c r="I153" s="18"/>
      <c r="J153" s="18"/>
      <c r="K153" s="18"/>
      <c r="L153" s="18">
        <v>204.5</v>
      </c>
      <c r="M153" s="18"/>
      <c r="N153" s="18">
        <f t="shared" si="18"/>
        <v>3697.1</v>
      </c>
      <c r="Q153" s="16"/>
      <c r="R153">
        <f t="shared" si="16"/>
        <v>0</v>
      </c>
      <c r="U153" s="16">
        <f t="shared" si="19"/>
        <v>37</v>
      </c>
      <c r="V153" s="17">
        <v>44999</v>
      </c>
      <c r="W153" s="18" t="s">
        <v>109</v>
      </c>
      <c r="X153" s="18" t="s">
        <v>20</v>
      </c>
      <c r="Y153" s="18" t="s">
        <v>47</v>
      </c>
      <c r="Z153" s="18">
        <v>0.44</v>
      </c>
      <c r="AA153" s="18">
        <v>140</v>
      </c>
      <c r="AB153" s="18">
        <v>3.5</v>
      </c>
      <c r="AC153" s="18"/>
      <c r="AD153" s="18"/>
      <c r="AE153" s="18"/>
      <c r="AF153" s="18">
        <v>3.5</v>
      </c>
      <c r="AG153" s="18"/>
      <c r="AH153" s="18">
        <f t="shared" si="20"/>
        <v>2877.2000000000003</v>
      </c>
    </row>
    <row r="154" spans="1:34" ht="15.75" x14ac:dyDescent="0.25">
      <c r="A154" s="16">
        <f t="shared" si="17"/>
        <v>53</v>
      </c>
      <c r="B154" s="17">
        <v>44999</v>
      </c>
      <c r="C154" s="18" t="s">
        <v>20</v>
      </c>
      <c r="D154" s="18" t="s">
        <v>58</v>
      </c>
      <c r="E154" s="21" t="s">
        <v>18</v>
      </c>
      <c r="F154" s="21">
        <v>0.44</v>
      </c>
      <c r="G154" s="18">
        <v>140</v>
      </c>
      <c r="H154" s="18">
        <v>4.7</v>
      </c>
      <c r="I154" s="18"/>
      <c r="J154" s="18"/>
      <c r="K154" s="18"/>
      <c r="L154" s="18">
        <v>4.7</v>
      </c>
      <c r="M154" s="18"/>
      <c r="N154" s="18">
        <f t="shared" si="18"/>
        <v>3701.7999999999997</v>
      </c>
      <c r="Q154" s="16">
        <v>4.7</v>
      </c>
      <c r="R154">
        <f t="shared" si="16"/>
        <v>2.0680000000000001</v>
      </c>
      <c r="U154" s="16">
        <f t="shared" si="19"/>
        <v>38</v>
      </c>
      <c r="V154" s="17">
        <v>44999</v>
      </c>
      <c r="W154" s="18" t="s">
        <v>113</v>
      </c>
      <c r="X154" s="18" t="s">
        <v>114</v>
      </c>
      <c r="Y154" s="21" t="s">
        <v>18</v>
      </c>
      <c r="Z154" s="21">
        <v>0.44</v>
      </c>
      <c r="AA154" s="18">
        <v>140</v>
      </c>
      <c r="AB154" s="18">
        <v>4</v>
      </c>
      <c r="AC154" s="18"/>
      <c r="AD154" s="18"/>
      <c r="AE154" s="18"/>
      <c r="AF154" s="18">
        <v>4</v>
      </c>
      <c r="AG154" s="18"/>
      <c r="AH154" s="18">
        <f t="shared" si="20"/>
        <v>2881.2000000000003</v>
      </c>
    </row>
    <row r="155" spans="1:34" ht="15.75" hidden="1" x14ac:dyDescent="0.25">
      <c r="A155" s="16">
        <f t="shared" si="17"/>
        <v>54</v>
      </c>
      <c r="B155" s="17"/>
      <c r="C155" s="18" t="s">
        <v>20</v>
      </c>
      <c r="D155" s="18" t="s">
        <v>25</v>
      </c>
      <c r="E155" s="19" t="s">
        <v>15</v>
      </c>
      <c r="F155" s="21"/>
      <c r="G155" s="18">
        <v>140</v>
      </c>
      <c r="H155" s="18">
        <v>32</v>
      </c>
      <c r="I155" s="18"/>
      <c r="J155" s="18"/>
      <c r="K155" s="18"/>
      <c r="L155" s="18">
        <v>32</v>
      </c>
      <c r="M155" s="18"/>
      <c r="N155" s="18">
        <f t="shared" si="18"/>
        <v>3733.7999999999997</v>
      </c>
      <c r="Q155" s="16"/>
      <c r="R155">
        <f t="shared" si="16"/>
        <v>0</v>
      </c>
      <c r="U155" s="16">
        <f t="shared" si="19"/>
        <v>39</v>
      </c>
      <c r="V155" s="17">
        <v>44999</v>
      </c>
      <c r="W155" s="18" t="s">
        <v>109</v>
      </c>
      <c r="X155" s="18" t="s">
        <v>20</v>
      </c>
      <c r="Y155" s="19" t="s">
        <v>15</v>
      </c>
      <c r="Z155" s="18"/>
      <c r="AA155" s="18">
        <v>140</v>
      </c>
      <c r="AB155" s="18">
        <v>200.5</v>
      </c>
      <c r="AC155" s="18"/>
      <c r="AD155" s="18"/>
      <c r="AE155" s="18"/>
      <c r="AF155" s="18">
        <v>204.5</v>
      </c>
      <c r="AG155" s="18"/>
      <c r="AH155" s="18">
        <f t="shared" si="20"/>
        <v>3081.7000000000003</v>
      </c>
    </row>
    <row r="156" spans="1:34" ht="15.75" hidden="1" x14ac:dyDescent="0.25">
      <c r="A156" s="16">
        <f t="shared" si="17"/>
        <v>55</v>
      </c>
      <c r="B156" s="17">
        <v>44999</v>
      </c>
      <c r="C156" s="18" t="s">
        <v>25</v>
      </c>
      <c r="D156" s="18" t="s">
        <v>58</v>
      </c>
      <c r="E156" s="19" t="s">
        <v>15</v>
      </c>
      <c r="F156" s="18"/>
      <c r="G156" s="18">
        <v>140</v>
      </c>
      <c r="H156" s="18">
        <f>60.6-H155</f>
        <v>28.6</v>
      </c>
      <c r="I156" s="18"/>
      <c r="J156" s="18"/>
      <c r="K156" s="18"/>
      <c r="L156" s="18">
        <f>60.6-L155</f>
        <v>28.6</v>
      </c>
      <c r="M156" s="18"/>
      <c r="N156" s="18">
        <f t="shared" si="18"/>
        <v>3762.3999999999996</v>
      </c>
      <c r="Q156" s="16"/>
      <c r="R156">
        <f t="shared" si="16"/>
        <v>0</v>
      </c>
      <c r="U156" s="16">
        <f t="shared" si="19"/>
        <v>40</v>
      </c>
      <c r="V156" s="17">
        <v>44999</v>
      </c>
      <c r="W156" s="18" t="s">
        <v>20</v>
      </c>
      <c r="X156" s="18" t="s">
        <v>58</v>
      </c>
      <c r="Y156" s="21" t="s">
        <v>18</v>
      </c>
      <c r="Z156" s="21">
        <v>0.44</v>
      </c>
      <c r="AA156" s="18">
        <v>140</v>
      </c>
      <c r="AB156" s="18">
        <v>4.7</v>
      </c>
      <c r="AC156" s="18"/>
      <c r="AD156" s="18"/>
      <c r="AE156" s="18"/>
      <c r="AF156" s="18">
        <v>4.7</v>
      </c>
      <c r="AG156" s="18"/>
      <c r="AH156" s="18">
        <f t="shared" si="20"/>
        <v>3086.4</v>
      </c>
    </row>
    <row r="157" spans="1:34" ht="15.75" hidden="1" x14ac:dyDescent="0.25">
      <c r="A157" s="16">
        <f t="shared" si="17"/>
        <v>56</v>
      </c>
      <c r="B157" s="17">
        <v>44999</v>
      </c>
      <c r="C157" s="18" t="s">
        <v>58</v>
      </c>
      <c r="D157" s="18" t="s">
        <v>79</v>
      </c>
      <c r="E157" s="19" t="s">
        <v>15</v>
      </c>
      <c r="F157" s="18"/>
      <c r="G157" s="18">
        <v>140</v>
      </c>
      <c r="H157" s="18">
        <v>95.8</v>
      </c>
      <c r="I157" s="18"/>
      <c r="J157" s="18"/>
      <c r="K157" s="18"/>
      <c r="L157" s="18">
        <v>96</v>
      </c>
      <c r="M157" s="18"/>
      <c r="N157" s="18">
        <f t="shared" si="18"/>
        <v>3858.2</v>
      </c>
      <c r="Q157" s="16"/>
      <c r="R157">
        <f t="shared" si="16"/>
        <v>0</v>
      </c>
      <c r="U157" s="16">
        <f t="shared" si="19"/>
        <v>41</v>
      </c>
      <c r="V157" s="17"/>
      <c r="W157" s="18" t="s">
        <v>20</v>
      </c>
      <c r="X157" s="18" t="s">
        <v>25</v>
      </c>
      <c r="Y157" s="19" t="s">
        <v>15</v>
      </c>
      <c r="Z157" s="21"/>
      <c r="AA157" s="18">
        <v>140</v>
      </c>
      <c r="AB157" s="18">
        <v>32</v>
      </c>
      <c r="AC157" s="18"/>
      <c r="AD157" s="18"/>
      <c r="AE157" s="18"/>
      <c r="AF157" s="18">
        <v>32</v>
      </c>
      <c r="AG157" s="18"/>
      <c r="AH157" s="18">
        <f t="shared" si="20"/>
        <v>3118.4</v>
      </c>
    </row>
    <row r="158" spans="1:34" ht="15.75" hidden="1" x14ac:dyDescent="0.25">
      <c r="A158" s="16">
        <f t="shared" si="17"/>
        <v>57</v>
      </c>
      <c r="B158" s="17">
        <v>44999</v>
      </c>
      <c r="C158" s="18" t="s">
        <v>79</v>
      </c>
      <c r="D158" s="18" t="s">
        <v>29</v>
      </c>
      <c r="E158" s="19" t="s">
        <v>15</v>
      </c>
      <c r="F158" s="18"/>
      <c r="G158" s="18">
        <v>140</v>
      </c>
      <c r="H158" s="24">
        <v>43.3</v>
      </c>
      <c r="I158" s="18"/>
      <c r="J158" s="18"/>
      <c r="K158" s="18"/>
      <c r="L158" s="24">
        <v>43.3</v>
      </c>
      <c r="M158" s="18"/>
      <c r="N158" s="18">
        <f t="shared" si="18"/>
        <v>3901.5</v>
      </c>
      <c r="Q158" s="16"/>
      <c r="R158">
        <f t="shared" si="16"/>
        <v>0</v>
      </c>
      <c r="U158" s="16">
        <f t="shared" si="19"/>
        <v>42</v>
      </c>
      <c r="V158" s="17">
        <v>44999</v>
      </c>
      <c r="W158" s="18" t="s">
        <v>25</v>
      </c>
      <c r="X158" s="18" t="s">
        <v>58</v>
      </c>
      <c r="Y158" s="19" t="s">
        <v>15</v>
      </c>
      <c r="Z158" s="18"/>
      <c r="AA158" s="18">
        <v>140</v>
      </c>
      <c r="AB158" s="18">
        <f>60.6-AB157</f>
        <v>28.6</v>
      </c>
      <c r="AC158" s="18"/>
      <c r="AD158" s="18"/>
      <c r="AE158" s="18"/>
      <c r="AF158" s="18">
        <f>60.6-AF157</f>
        <v>28.6</v>
      </c>
      <c r="AG158" s="18"/>
      <c r="AH158" s="18">
        <f t="shared" si="20"/>
        <v>3147</v>
      </c>
    </row>
    <row r="159" spans="1:34" ht="15.75" x14ac:dyDescent="0.25">
      <c r="A159" s="16">
        <f t="shared" si="17"/>
        <v>58</v>
      </c>
      <c r="B159" s="17">
        <v>44999</v>
      </c>
      <c r="C159" s="18" t="s">
        <v>29</v>
      </c>
      <c r="D159" s="18" t="s">
        <v>115</v>
      </c>
      <c r="E159" s="21" t="s">
        <v>22</v>
      </c>
      <c r="F159" s="21">
        <v>0.44</v>
      </c>
      <c r="G159" s="18">
        <v>140</v>
      </c>
      <c r="H159" s="18">
        <v>4</v>
      </c>
      <c r="I159" s="18"/>
      <c r="J159" s="18"/>
      <c r="K159" s="18"/>
      <c r="L159" s="18">
        <v>4</v>
      </c>
      <c r="M159" s="18"/>
      <c r="N159" s="18">
        <f t="shared" si="18"/>
        <v>3905.5</v>
      </c>
      <c r="Q159" s="16">
        <v>4</v>
      </c>
      <c r="R159">
        <f t="shared" si="16"/>
        <v>1.76</v>
      </c>
      <c r="U159" s="16">
        <f t="shared" si="19"/>
        <v>43</v>
      </c>
      <c r="V159" s="17">
        <v>44999</v>
      </c>
      <c r="W159" s="18" t="s">
        <v>58</v>
      </c>
      <c r="X159" s="18" t="s">
        <v>79</v>
      </c>
      <c r="Y159" s="19" t="s">
        <v>15</v>
      </c>
      <c r="Z159" s="18"/>
      <c r="AA159" s="18">
        <v>140</v>
      </c>
      <c r="AB159" s="18">
        <v>95.8</v>
      </c>
      <c r="AC159" s="18"/>
      <c r="AD159" s="18"/>
      <c r="AE159" s="18"/>
      <c r="AF159" s="18">
        <v>96</v>
      </c>
      <c r="AG159" s="18"/>
      <c r="AH159" s="18">
        <f t="shared" si="20"/>
        <v>3242.8</v>
      </c>
    </row>
    <row r="160" spans="1:34" ht="15.75" hidden="1" x14ac:dyDescent="0.25">
      <c r="A160" s="16">
        <f t="shared" si="17"/>
        <v>59</v>
      </c>
      <c r="B160" s="17">
        <v>44999</v>
      </c>
      <c r="C160" s="18" t="s">
        <v>29</v>
      </c>
      <c r="D160" s="18" t="s">
        <v>115</v>
      </c>
      <c r="E160" s="19" t="s">
        <v>15</v>
      </c>
      <c r="F160" s="18"/>
      <c r="G160" s="18">
        <v>140</v>
      </c>
      <c r="H160" s="18">
        <v>46.5</v>
      </c>
      <c r="I160" s="18"/>
      <c r="J160" s="18"/>
      <c r="K160" s="18"/>
      <c r="L160" s="18">
        <v>49</v>
      </c>
      <c r="M160" s="18"/>
      <c r="N160" s="18">
        <f t="shared" si="18"/>
        <v>3952</v>
      </c>
      <c r="Q160" s="16"/>
      <c r="R160">
        <f t="shared" si="16"/>
        <v>0</v>
      </c>
      <c r="U160" s="16">
        <f t="shared" si="19"/>
        <v>44</v>
      </c>
      <c r="V160" s="17">
        <v>44999</v>
      </c>
      <c r="W160" s="18" t="s">
        <v>79</v>
      </c>
      <c r="X160" s="18" t="s">
        <v>29</v>
      </c>
      <c r="Y160" s="19" t="s">
        <v>15</v>
      </c>
      <c r="Z160" s="18"/>
      <c r="AA160" s="18">
        <v>140</v>
      </c>
      <c r="AB160" s="24">
        <v>43.3</v>
      </c>
      <c r="AC160" s="18"/>
      <c r="AD160" s="18"/>
      <c r="AE160" s="18"/>
      <c r="AF160" s="24">
        <v>43.3</v>
      </c>
      <c r="AG160" s="18"/>
      <c r="AH160" s="18">
        <f t="shared" si="20"/>
        <v>3286.1000000000004</v>
      </c>
    </row>
    <row r="161" spans="1:34" ht="15.75" hidden="1" x14ac:dyDescent="0.25">
      <c r="A161" s="16">
        <f t="shared" si="17"/>
        <v>60</v>
      </c>
      <c r="B161" s="17">
        <v>44999</v>
      </c>
      <c r="C161" s="18" t="s">
        <v>115</v>
      </c>
      <c r="D161" s="18" t="s">
        <v>151</v>
      </c>
      <c r="E161" s="19" t="s">
        <v>15</v>
      </c>
      <c r="F161" s="18"/>
      <c r="G161" s="18">
        <v>140</v>
      </c>
      <c r="H161" s="18">
        <v>46.2</v>
      </c>
      <c r="I161" s="18"/>
      <c r="J161" s="18"/>
      <c r="K161" s="18"/>
      <c r="L161" s="18">
        <v>47.2</v>
      </c>
      <c r="M161" s="18"/>
      <c r="N161" s="18">
        <f t="shared" si="18"/>
        <v>3998.2</v>
      </c>
      <c r="Q161" s="16"/>
      <c r="R161">
        <f t="shared" si="16"/>
        <v>0</v>
      </c>
      <c r="U161" s="16">
        <f t="shared" si="19"/>
        <v>45</v>
      </c>
      <c r="V161" s="17">
        <v>44999</v>
      </c>
      <c r="W161" s="18" t="s">
        <v>29</v>
      </c>
      <c r="X161" s="18" t="s">
        <v>115</v>
      </c>
      <c r="Y161" s="21" t="s">
        <v>22</v>
      </c>
      <c r="Z161" s="21">
        <v>0.44</v>
      </c>
      <c r="AA161" s="18">
        <v>140</v>
      </c>
      <c r="AB161" s="18">
        <v>4</v>
      </c>
      <c r="AC161" s="18"/>
      <c r="AD161" s="18"/>
      <c r="AE161" s="18"/>
      <c r="AF161" s="18">
        <v>4</v>
      </c>
      <c r="AG161" s="18"/>
      <c r="AH161" s="18">
        <f t="shared" si="20"/>
        <v>3290.1000000000004</v>
      </c>
    </row>
    <row r="162" spans="1:34" ht="15.75" hidden="1" x14ac:dyDescent="0.25">
      <c r="A162" s="16">
        <f t="shared" si="17"/>
        <v>61</v>
      </c>
      <c r="B162" s="17">
        <v>44999</v>
      </c>
      <c r="C162" s="18" t="s">
        <v>151</v>
      </c>
      <c r="D162" s="18" t="s">
        <v>127</v>
      </c>
      <c r="E162" s="19" t="s">
        <v>15</v>
      </c>
      <c r="F162" s="18"/>
      <c r="G162" s="18">
        <v>140</v>
      </c>
      <c r="H162" s="18">
        <v>170.4</v>
      </c>
      <c r="I162" s="18"/>
      <c r="J162" s="18"/>
      <c r="K162" s="18"/>
      <c r="L162" s="18">
        <v>170.4</v>
      </c>
      <c r="M162" s="18"/>
      <c r="N162" s="18">
        <f t="shared" si="18"/>
        <v>4168.5999999999995</v>
      </c>
      <c r="Q162" s="16"/>
      <c r="R162">
        <f t="shared" si="16"/>
        <v>0</v>
      </c>
      <c r="T162" s="18"/>
      <c r="U162" s="16">
        <f t="shared" si="19"/>
        <v>46</v>
      </c>
      <c r="V162" s="17">
        <v>44999</v>
      </c>
      <c r="W162" s="18" t="s">
        <v>29</v>
      </c>
      <c r="X162" s="18" t="s">
        <v>115</v>
      </c>
      <c r="Y162" s="19" t="s">
        <v>15</v>
      </c>
      <c r="Z162" s="18"/>
      <c r="AA162" s="18">
        <v>140</v>
      </c>
      <c r="AB162" s="18">
        <v>46.5</v>
      </c>
      <c r="AC162" s="18"/>
      <c r="AD162" s="18"/>
      <c r="AE162" s="18"/>
      <c r="AF162" s="18">
        <v>49</v>
      </c>
      <c r="AG162" s="18"/>
      <c r="AH162" s="18">
        <f t="shared" si="20"/>
        <v>3336.6000000000004</v>
      </c>
    </row>
    <row r="163" spans="1:34" ht="15.75" x14ac:dyDescent="0.25">
      <c r="A163" s="16">
        <f t="shared" si="17"/>
        <v>62</v>
      </c>
      <c r="B163" s="17">
        <v>44999</v>
      </c>
      <c r="C163" s="18" t="s">
        <v>79</v>
      </c>
      <c r="D163" s="18" t="s">
        <v>91</v>
      </c>
      <c r="E163" s="21" t="s">
        <v>22</v>
      </c>
      <c r="F163" s="21">
        <v>0.44</v>
      </c>
      <c r="G163" s="18">
        <v>140</v>
      </c>
      <c r="H163" s="18">
        <v>88.9</v>
      </c>
      <c r="I163" s="18"/>
      <c r="J163" s="18"/>
      <c r="K163" s="18"/>
      <c r="L163" s="18">
        <v>92</v>
      </c>
      <c r="M163" s="18"/>
      <c r="N163" s="18">
        <f t="shared" si="18"/>
        <v>4257.4999999999991</v>
      </c>
      <c r="Q163" s="16">
        <v>92</v>
      </c>
      <c r="R163">
        <f t="shared" si="16"/>
        <v>39.116</v>
      </c>
      <c r="T163" s="18"/>
      <c r="U163" s="16">
        <f t="shared" si="19"/>
        <v>47</v>
      </c>
      <c r="V163" s="17">
        <v>44999</v>
      </c>
      <c r="W163" s="18" t="s">
        <v>115</v>
      </c>
      <c r="X163" s="18" t="s">
        <v>151</v>
      </c>
      <c r="Y163" s="19" t="s">
        <v>15</v>
      </c>
      <c r="Z163" s="18"/>
      <c r="AA163" s="18">
        <v>140</v>
      </c>
      <c r="AB163" s="18">
        <v>46.2</v>
      </c>
      <c r="AC163" s="18"/>
      <c r="AD163" s="18"/>
      <c r="AE163" s="18"/>
      <c r="AF163" s="18">
        <v>47.2</v>
      </c>
      <c r="AG163" s="18"/>
      <c r="AH163" s="18">
        <f t="shared" si="20"/>
        <v>3382.8</v>
      </c>
    </row>
    <row r="164" spans="1:34" ht="15.75" x14ac:dyDescent="0.25">
      <c r="A164" s="16">
        <f t="shared" si="17"/>
        <v>63</v>
      </c>
      <c r="B164" s="17">
        <v>44999</v>
      </c>
      <c r="C164" s="18" t="s">
        <v>91</v>
      </c>
      <c r="D164" s="18" t="s">
        <v>102</v>
      </c>
      <c r="E164" s="21" t="s">
        <v>22</v>
      </c>
      <c r="F164" s="21">
        <v>0.44</v>
      </c>
      <c r="G164" s="18">
        <v>140</v>
      </c>
      <c r="H164" s="18">
        <v>181.6</v>
      </c>
      <c r="I164" s="18"/>
      <c r="J164" s="18"/>
      <c r="K164" s="18"/>
      <c r="L164" s="18">
        <v>181.6</v>
      </c>
      <c r="M164" s="18"/>
      <c r="N164" s="18">
        <f t="shared" si="18"/>
        <v>4439.0999999999995</v>
      </c>
      <c r="Q164" s="16">
        <v>181.6</v>
      </c>
      <c r="R164">
        <f t="shared" si="16"/>
        <v>79.903999999999996</v>
      </c>
      <c r="U164" s="16">
        <f t="shared" si="19"/>
        <v>48</v>
      </c>
      <c r="V164" s="17">
        <v>44999</v>
      </c>
      <c r="W164" s="18" t="s">
        <v>151</v>
      </c>
      <c r="X164" s="18" t="s">
        <v>127</v>
      </c>
      <c r="Y164" s="19" t="s">
        <v>15</v>
      </c>
      <c r="Z164" s="18"/>
      <c r="AA164" s="18">
        <v>140</v>
      </c>
      <c r="AB164" s="18">
        <v>170.4</v>
      </c>
      <c r="AC164" s="18"/>
      <c r="AD164" s="18"/>
      <c r="AE164" s="18"/>
      <c r="AF164" s="18">
        <v>170.4</v>
      </c>
      <c r="AG164" s="18"/>
      <c r="AH164" s="18">
        <f t="shared" si="20"/>
        <v>3553.2000000000003</v>
      </c>
    </row>
    <row r="165" spans="1:34" ht="15.75" x14ac:dyDescent="0.25">
      <c r="A165" s="16">
        <f t="shared" si="17"/>
        <v>64</v>
      </c>
      <c r="B165" s="17">
        <v>44999</v>
      </c>
      <c r="C165" s="18" t="s">
        <v>102</v>
      </c>
      <c r="D165" s="18" t="s">
        <v>112</v>
      </c>
      <c r="E165" s="21" t="s">
        <v>22</v>
      </c>
      <c r="F165" s="21">
        <v>0.44</v>
      </c>
      <c r="G165" s="18">
        <v>140</v>
      </c>
      <c r="H165" s="18">
        <v>76</v>
      </c>
      <c r="I165" s="18"/>
      <c r="J165" s="18"/>
      <c r="K165" s="18"/>
      <c r="L165" s="18">
        <v>82</v>
      </c>
      <c r="M165" s="18"/>
      <c r="N165" s="18">
        <f t="shared" si="18"/>
        <v>4515.0999999999995</v>
      </c>
      <c r="Q165" s="16">
        <v>82</v>
      </c>
      <c r="R165">
        <f t="shared" si="16"/>
        <v>33.44</v>
      </c>
      <c r="U165" s="16">
        <f t="shared" si="19"/>
        <v>49</v>
      </c>
      <c r="V165" s="17">
        <v>44999</v>
      </c>
      <c r="W165" s="18" t="s">
        <v>79</v>
      </c>
      <c r="X165" s="18" t="s">
        <v>91</v>
      </c>
      <c r="Y165" s="21" t="s">
        <v>22</v>
      </c>
      <c r="Z165" s="21">
        <v>0.44</v>
      </c>
      <c r="AA165" s="18">
        <v>140</v>
      </c>
      <c r="AB165" s="18">
        <v>88.9</v>
      </c>
      <c r="AC165" s="18"/>
      <c r="AD165" s="18"/>
      <c r="AE165" s="18"/>
      <c r="AF165" s="18">
        <v>92</v>
      </c>
      <c r="AG165" s="18"/>
      <c r="AH165" s="18">
        <f t="shared" si="20"/>
        <v>3642.1000000000004</v>
      </c>
    </row>
    <row r="166" spans="1:34" ht="16.5" customHeight="1" x14ac:dyDescent="0.25">
      <c r="A166" s="16">
        <f t="shared" si="17"/>
        <v>65</v>
      </c>
      <c r="B166" s="17">
        <v>44999</v>
      </c>
      <c r="C166" s="16" t="s">
        <v>119</v>
      </c>
      <c r="D166" s="16" t="s">
        <v>54</v>
      </c>
      <c r="E166" s="21" t="s">
        <v>22</v>
      </c>
      <c r="F166" s="21">
        <v>0.44</v>
      </c>
      <c r="G166" s="18">
        <v>140</v>
      </c>
      <c r="H166" s="16">
        <v>125.5</v>
      </c>
      <c r="I166" s="25"/>
      <c r="J166" s="25"/>
      <c r="K166" s="25"/>
      <c r="L166" s="25"/>
      <c r="M166" s="25"/>
      <c r="N166" s="18">
        <f t="shared" si="18"/>
        <v>4640.5999999999995</v>
      </c>
      <c r="Q166" s="16">
        <v>100</v>
      </c>
      <c r="R166">
        <f t="shared" si="16"/>
        <v>55.22</v>
      </c>
      <c r="U166" s="16">
        <f t="shared" si="19"/>
        <v>50</v>
      </c>
      <c r="V166" s="17">
        <v>44999</v>
      </c>
      <c r="W166" s="18" t="s">
        <v>91</v>
      </c>
      <c r="X166" s="18" t="s">
        <v>102</v>
      </c>
      <c r="Y166" s="21" t="s">
        <v>22</v>
      </c>
      <c r="Z166" s="21">
        <v>0.44</v>
      </c>
      <c r="AA166" s="18">
        <v>140</v>
      </c>
      <c r="AB166" s="18">
        <v>181.6</v>
      </c>
      <c r="AC166" s="18"/>
      <c r="AD166" s="18"/>
      <c r="AE166" s="18"/>
      <c r="AF166" s="18">
        <v>181.6</v>
      </c>
      <c r="AG166" s="18"/>
      <c r="AH166" s="18">
        <f t="shared" si="20"/>
        <v>3823.7000000000003</v>
      </c>
    </row>
    <row r="167" spans="1:34" ht="16.5" hidden="1" customHeight="1" x14ac:dyDescent="0.25">
      <c r="A167" s="16">
        <f t="shared" si="17"/>
        <v>66</v>
      </c>
      <c r="B167" s="17"/>
      <c r="C167" s="16" t="s">
        <v>54</v>
      </c>
      <c r="D167" s="18" t="s">
        <v>110</v>
      </c>
      <c r="E167" s="19" t="s">
        <v>15</v>
      </c>
      <c r="F167" s="21"/>
      <c r="G167" s="18">
        <v>140</v>
      </c>
      <c r="H167" s="18">
        <v>225.4</v>
      </c>
      <c r="I167" s="18"/>
      <c r="J167" s="18"/>
      <c r="K167" s="18"/>
      <c r="L167" s="18"/>
      <c r="M167" s="18"/>
      <c r="N167" s="18">
        <f t="shared" si="18"/>
        <v>4865.9999999999991</v>
      </c>
      <c r="Q167" s="16"/>
      <c r="R167">
        <f t="shared" ref="R167:R175" si="21">+H167*F167</f>
        <v>0</v>
      </c>
      <c r="U167" s="16">
        <f t="shared" si="19"/>
        <v>51</v>
      </c>
      <c r="V167" s="17">
        <v>44999</v>
      </c>
      <c r="W167" s="18" t="s">
        <v>102</v>
      </c>
      <c r="X167" s="18" t="s">
        <v>112</v>
      </c>
      <c r="Y167" s="21" t="s">
        <v>22</v>
      </c>
      <c r="Z167" s="21">
        <v>0.44</v>
      </c>
      <c r="AA167" s="18">
        <v>140</v>
      </c>
      <c r="AB167" s="18">
        <v>76</v>
      </c>
      <c r="AC167" s="18"/>
      <c r="AD167" s="18"/>
      <c r="AE167" s="18"/>
      <c r="AF167" s="18">
        <v>82</v>
      </c>
      <c r="AG167" s="18"/>
      <c r="AH167" s="18">
        <f t="shared" si="20"/>
        <v>3899.7000000000003</v>
      </c>
    </row>
    <row r="168" spans="1:34" ht="16.5" hidden="1" customHeight="1" x14ac:dyDescent="0.25">
      <c r="A168" s="16">
        <f t="shared" ref="A168:A175" si="22">1+A167</f>
        <v>67</v>
      </c>
      <c r="B168" s="17"/>
      <c r="C168" s="18" t="s">
        <v>110</v>
      </c>
      <c r="D168" s="18" t="s">
        <v>152</v>
      </c>
      <c r="E168" s="19" t="s">
        <v>15</v>
      </c>
      <c r="F168" s="21"/>
      <c r="G168" s="18">
        <v>140</v>
      </c>
      <c r="H168" s="18">
        <v>90.8</v>
      </c>
      <c r="I168" s="18"/>
      <c r="J168" s="18"/>
      <c r="K168" s="18"/>
      <c r="L168" s="18"/>
      <c r="M168" s="18"/>
      <c r="N168" s="18">
        <f t="shared" ref="N168:N175" si="23">+N167+H168</f>
        <v>4956.7999999999993</v>
      </c>
      <c r="Q168" s="16"/>
      <c r="R168">
        <f t="shared" si="21"/>
        <v>0</v>
      </c>
      <c r="U168" s="16">
        <f t="shared" si="19"/>
        <v>52</v>
      </c>
      <c r="V168" s="17">
        <v>44999</v>
      </c>
      <c r="W168" s="16" t="s">
        <v>119</v>
      </c>
      <c r="X168" s="16" t="s">
        <v>54</v>
      </c>
      <c r="Y168" s="21" t="s">
        <v>22</v>
      </c>
      <c r="Z168" s="21">
        <v>0.44</v>
      </c>
      <c r="AA168" s="18">
        <v>140</v>
      </c>
      <c r="AB168" s="16">
        <v>125.5</v>
      </c>
      <c r="AC168" s="25"/>
      <c r="AD168" s="25"/>
      <c r="AE168" s="25"/>
      <c r="AF168" s="25"/>
      <c r="AG168" s="25"/>
      <c r="AH168" s="18">
        <f t="shared" si="20"/>
        <v>4025.2000000000003</v>
      </c>
    </row>
    <row r="169" spans="1:34" ht="16.5" hidden="1" customHeight="1" x14ac:dyDescent="0.25">
      <c r="A169" s="16">
        <f t="shared" si="22"/>
        <v>68</v>
      </c>
      <c r="B169" s="17"/>
      <c r="C169" s="18" t="s">
        <v>152</v>
      </c>
      <c r="D169" s="18" t="s">
        <v>153</v>
      </c>
      <c r="E169" s="19" t="s">
        <v>15</v>
      </c>
      <c r="F169" s="21"/>
      <c r="G169" s="18">
        <v>140</v>
      </c>
      <c r="H169" s="18">
        <v>67</v>
      </c>
      <c r="I169" s="18"/>
      <c r="J169" s="18"/>
      <c r="K169" s="18"/>
      <c r="L169" s="18"/>
      <c r="M169" s="18"/>
      <c r="N169" s="18">
        <f t="shared" si="23"/>
        <v>5023.7999999999993</v>
      </c>
      <c r="Q169" s="16"/>
      <c r="R169">
        <f t="shared" si="21"/>
        <v>0</v>
      </c>
      <c r="U169" s="16">
        <f t="shared" si="19"/>
        <v>53</v>
      </c>
      <c r="V169" s="17"/>
      <c r="W169" s="16" t="s">
        <v>54</v>
      </c>
      <c r="X169" s="18" t="s">
        <v>110</v>
      </c>
      <c r="Y169" s="19" t="s">
        <v>15</v>
      </c>
      <c r="Z169" s="21"/>
      <c r="AA169" s="18">
        <v>140</v>
      </c>
      <c r="AB169" s="18">
        <v>225.4</v>
      </c>
      <c r="AC169" s="18"/>
      <c r="AD169" s="18"/>
      <c r="AE169" s="18"/>
      <c r="AF169" s="18"/>
      <c r="AG169" s="18"/>
      <c r="AH169" s="18">
        <f t="shared" si="20"/>
        <v>4250.6000000000004</v>
      </c>
    </row>
    <row r="170" spans="1:34" ht="16.5" hidden="1" customHeight="1" x14ac:dyDescent="0.25">
      <c r="A170" s="16">
        <f t="shared" si="22"/>
        <v>69</v>
      </c>
      <c r="B170" s="17"/>
      <c r="C170" s="18" t="s">
        <v>153</v>
      </c>
      <c r="D170" s="18" t="s">
        <v>108</v>
      </c>
      <c r="E170" s="19" t="s">
        <v>15</v>
      </c>
      <c r="F170" s="21"/>
      <c r="G170" s="18">
        <v>140</v>
      </c>
      <c r="H170" s="18">
        <v>44.9</v>
      </c>
      <c r="I170" s="18"/>
      <c r="J170" s="18"/>
      <c r="K170" s="18"/>
      <c r="L170" s="18"/>
      <c r="M170" s="18"/>
      <c r="N170" s="18">
        <f t="shared" si="23"/>
        <v>5068.6999999999989</v>
      </c>
      <c r="Q170" s="16"/>
      <c r="R170">
        <f t="shared" si="21"/>
        <v>0</v>
      </c>
      <c r="T170">
        <f>2430.5+172.6</f>
        <v>2603.1</v>
      </c>
      <c r="U170" s="16">
        <f t="shared" si="19"/>
        <v>54</v>
      </c>
      <c r="V170" s="17"/>
      <c r="W170" s="18" t="s">
        <v>110</v>
      </c>
      <c r="X170" s="18" t="s">
        <v>152</v>
      </c>
      <c r="Y170" s="19" t="s">
        <v>15</v>
      </c>
      <c r="Z170" s="21"/>
      <c r="AA170" s="18">
        <v>140</v>
      </c>
      <c r="AB170" s="18">
        <v>90.8</v>
      </c>
      <c r="AC170" s="18"/>
      <c r="AD170" s="18"/>
      <c r="AE170" s="18"/>
      <c r="AF170" s="18"/>
      <c r="AG170" s="18"/>
      <c r="AH170" s="18">
        <f t="shared" si="20"/>
        <v>4341.4000000000005</v>
      </c>
    </row>
    <row r="171" spans="1:34" ht="16.5" hidden="1" customHeight="1" x14ac:dyDescent="0.25">
      <c r="A171" s="16">
        <f t="shared" si="22"/>
        <v>70</v>
      </c>
      <c r="B171" s="17"/>
      <c r="C171" s="18" t="s">
        <v>108</v>
      </c>
      <c r="D171" s="18" t="s">
        <v>107</v>
      </c>
      <c r="E171" s="19" t="s">
        <v>15</v>
      </c>
      <c r="F171" s="21"/>
      <c r="G171" s="18">
        <v>140</v>
      </c>
      <c r="H171" s="18">
        <v>100.3</v>
      </c>
      <c r="I171" s="18"/>
      <c r="J171" s="18"/>
      <c r="K171" s="18"/>
      <c r="L171" s="18"/>
      <c r="M171" s="18"/>
      <c r="N171" s="18">
        <f t="shared" si="23"/>
        <v>5168.9999999999991</v>
      </c>
      <c r="Q171" s="16"/>
      <c r="R171">
        <f t="shared" si="21"/>
        <v>0</v>
      </c>
      <c r="U171" s="16">
        <f t="shared" ref="U171:U177" si="24">1+U170</f>
        <v>55</v>
      </c>
      <c r="V171" s="17"/>
      <c r="W171" s="18" t="s">
        <v>152</v>
      </c>
      <c r="X171" s="18" t="s">
        <v>153</v>
      </c>
      <c r="Y171" s="19" t="s">
        <v>15</v>
      </c>
      <c r="Z171" s="21"/>
      <c r="AA171" s="18">
        <v>140</v>
      </c>
      <c r="AB171" s="18">
        <v>67</v>
      </c>
      <c r="AC171" s="18"/>
      <c r="AD171" s="18"/>
      <c r="AE171" s="18"/>
      <c r="AF171" s="18"/>
      <c r="AG171" s="18"/>
      <c r="AH171" s="18">
        <f t="shared" ref="AH171:AH177" si="25">+AH170+AB171</f>
        <v>4408.4000000000005</v>
      </c>
    </row>
    <row r="172" spans="1:34" ht="16.5" hidden="1" customHeight="1" x14ac:dyDescent="0.25">
      <c r="A172" s="16">
        <f t="shared" si="22"/>
        <v>71</v>
      </c>
      <c r="B172" s="17"/>
      <c r="C172" s="18" t="s">
        <v>107</v>
      </c>
      <c r="D172" s="18" t="s">
        <v>120</v>
      </c>
      <c r="E172" s="19" t="s">
        <v>15</v>
      </c>
      <c r="F172" s="21"/>
      <c r="G172" s="18">
        <v>140</v>
      </c>
      <c r="H172" s="18">
        <v>31</v>
      </c>
      <c r="I172" s="18"/>
      <c r="J172" s="18"/>
      <c r="K172" s="18"/>
      <c r="L172" s="18"/>
      <c r="M172" s="18"/>
      <c r="N172" s="18">
        <f t="shared" si="23"/>
        <v>5199.9999999999991</v>
      </c>
      <c r="Q172" s="16"/>
      <c r="R172">
        <f t="shared" si="21"/>
        <v>0</v>
      </c>
      <c r="U172" s="16">
        <f t="shared" si="24"/>
        <v>56</v>
      </c>
      <c r="V172" s="17"/>
      <c r="W172" s="18" t="s">
        <v>153</v>
      </c>
      <c r="X172" s="18" t="s">
        <v>108</v>
      </c>
      <c r="Y172" s="19" t="s">
        <v>15</v>
      </c>
      <c r="Z172" s="21"/>
      <c r="AA172" s="18">
        <v>140</v>
      </c>
      <c r="AB172" s="18">
        <v>44.9</v>
      </c>
      <c r="AC172" s="18"/>
      <c r="AD172" s="18"/>
      <c r="AE172" s="18"/>
      <c r="AF172" s="18"/>
      <c r="AG172" s="18"/>
      <c r="AH172" s="18">
        <f t="shared" si="25"/>
        <v>4453.3</v>
      </c>
    </row>
    <row r="173" spans="1:34" ht="16.5" customHeight="1" x14ac:dyDescent="0.25">
      <c r="A173" s="16">
        <f t="shared" si="22"/>
        <v>72</v>
      </c>
      <c r="B173" s="17"/>
      <c r="C173" s="18" t="s">
        <v>120</v>
      </c>
      <c r="D173" s="18" t="s">
        <v>52</v>
      </c>
      <c r="E173" s="21" t="s">
        <v>22</v>
      </c>
      <c r="F173" s="21">
        <v>0.44</v>
      </c>
      <c r="G173" s="18">
        <v>140</v>
      </c>
      <c r="H173" s="18">
        <v>314.8</v>
      </c>
      <c r="I173" s="18"/>
      <c r="J173" s="18"/>
      <c r="K173" s="18"/>
      <c r="L173" s="18"/>
      <c r="M173" s="18"/>
      <c r="N173" s="18">
        <f t="shared" si="23"/>
        <v>5514.7999999999993</v>
      </c>
      <c r="Q173" s="16"/>
      <c r="R173">
        <f t="shared" si="21"/>
        <v>138.512</v>
      </c>
      <c r="U173" s="16">
        <f t="shared" si="24"/>
        <v>57</v>
      </c>
      <c r="V173" s="17"/>
      <c r="W173" s="18" t="s">
        <v>108</v>
      </c>
      <c r="X173" s="18" t="s">
        <v>107</v>
      </c>
      <c r="Y173" s="19" t="s">
        <v>15</v>
      </c>
      <c r="Z173" s="21"/>
      <c r="AA173" s="18">
        <v>140</v>
      </c>
      <c r="AB173" s="18">
        <v>100.3</v>
      </c>
      <c r="AC173" s="18"/>
      <c r="AD173" s="18"/>
      <c r="AE173" s="18"/>
      <c r="AF173" s="18"/>
      <c r="AG173" s="18"/>
      <c r="AH173" s="18">
        <f t="shared" si="25"/>
        <v>4553.6000000000004</v>
      </c>
    </row>
    <row r="174" spans="1:34" ht="16.5" customHeight="1" x14ac:dyDescent="0.25">
      <c r="A174" s="16">
        <f t="shared" si="22"/>
        <v>73</v>
      </c>
      <c r="B174" s="17"/>
      <c r="C174" s="18" t="s">
        <v>112</v>
      </c>
      <c r="D174" s="18" t="s">
        <v>122</v>
      </c>
      <c r="E174" s="21" t="s">
        <v>22</v>
      </c>
      <c r="F174" s="21">
        <v>0.44</v>
      </c>
      <c r="G174" s="18">
        <v>160</v>
      </c>
      <c r="H174" s="18">
        <v>100</v>
      </c>
      <c r="I174" s="18"/>
      <c r="J174" s="18"/>
      <c r="K174" s="18"/>
      <c r="L174" s="18"/>
      <c r="M174" s="18">
        <v>100</v>
      </c>
      <c r="N174" s="18">
        <f t="shared" si="23"/>
        <v>5614.7999999999993</v>
      </c>
      <c r="Q174" s="16"/>
      <c r="R174">
        <f t="shared" si="21"/>
        <v>44</v>
      </c>
      <c r="U174" s="16">
        <f t="shared" si="24"/>
        <v>58</v>
      </c>
      <c r="V174" s="17"/>
      <c r="W174" s="18" t="s">
        <v>107</v>
      </c>
      <c r="X174" s="18" t="s">
        <v>120</v>
      </c>
      <c r="Y174" s="19" t="s">
        <v>15</v>
      </c>
      <c r="Z174" s="21"/>
      <c r="AA174" s="18">
        <v>140</v>
      </c>
      <c r="AB174" s="18">
        <v>31</v>
      </c>
      <c r="AC174" s="18"/>
      <c r="AD174" s="18"/>
      <c r="AE174" s="18"/>
      <c r="AF174" s="18"/>
      <c r="AG174" s="18"/>
      <c r="AH174" s="18">
        <f t="shared" si="25"/>
        <v>4584.6000000000004</v>
      </c>
    </row>
    <row r="175" spans="1:34" ht="16.5" hidden="1" customHeight="1" x14ac:dyDescent="0.25">
      <c r="A175" s="16">
        <f t="shared" si="22"/>
        <v>74</v>
      </c>
      <c r="B175" s="17"/>
      <c r="C175" s="18" t="s">
        <v>112</v>
      </c>
      <c r="D175" s="18" t="s">
        <v>122</v>
      </c>
      <c r="E175" s="19" t="s">
        <v>15</v>
      </c>
      <c r="F175" s="21"/>
      <c r="G175" s="18">
        <v>160</v>
      </c>
      <c r="H175" s="18">
        <v>66.8</v>
      </c>
      <c r="I175" s="18"/>
      <c r="J175" s="18"/>
      <c r="K175" s="18"/>
      <c r="L175" s="18"/>
      <c r="M175" s="18">
        <v>66.8</v>
      </c>
      <c r="N175" s="18">
        <f t="shared" si="23"/>
        <v>5681.5999999999995</v>
      </c>
      <c r="Q175" s="16"/>
      <c r="R175">
        <f t="shared" si="21"/>
        <v>0</v>
      </c>
      <c r="U175" s="16">
        <f t="shared" si="24"/>
        <v>59</v>
      </c>
      <c r="V175" s="17"/>
      <c r="W175" s="18" t="s">
        <v>120</v>
      </c>
      <c r="X175" s="18" t="s">
        <v>52</v>
      </c>
      <c r="Y175" s="21" t="s">
        <v>22</v>
      </c>
      <c r="Z175" s="21">
        <v>0.44</v>
      </c>
      <c r="AA175" s="18">
        <v>140</v>
      </c>
      <c r="AB175" s="18">
        <v>314.8</v>
      </c>
      <c r="AC175" s="18"/>
      <c r="AD175" s="18"/>
      <c r="AE175" s="18"/>
      <c r="AF175" s="18"/>
      <c r="AG175" s="18"/>
      <c r="AH175" s="18">
        <f t="shared" si="25"/>
        <v>4899.4000000000005</v>
      </c>
    </row>
    <row r="176" spans="1:34" ht="16.5" customHeight="1" x14ac:dyDescent="0.25">
      <c r="A176" s="38"/>
      <c r="B176" s="39"/>
      <c r="C176" s="18"/>
      <c r="D176" s="18"/>
      <c r="E176" s="19"/>
      <c r="F176" s="21"/>
      <c r="G176" s="18"/>
      <c r="H176" s="18"/>
      <c r="I176" s="18"/>
      <c r="J176" s="18"/>
      <c r="K176" s="18"/>
      <c r="L176" s="18"/>
      <c r="M176" s="18"/>
      <c r="N176" s="18"/>
      <c r="Q176" s="16"/>
      <c r="U176" s="16">
        <f t="shared" si="24"/>
        <v>60</v>
      </c>
      <c r="V176" s="17"/>
      <c r="W176" s="18" t="s">
        <v>112</v>
      </c>
      <c r="X176" s="18" t="s">
        <v>122</v>
      </c>
      <c r="Y176" s="21" t="s">
        <v>22</v>
      </c>
      <c r="Z176" s="21">
        <v>0.44</v>
      </c>
      <c r="AA176" s="18">
        <v>160</v>
      </c>
      <c r="AB176" s="18">
        <v>100</v>
      </c>
      <c r="AC176" s="18"/>
      <c r="AD176" s="18"/>
      <c r="AE176" s="18"/>
      <c r="AF176" s="18"/>
      <c r="AG176" s="18">
        <v>100</v>
      </c>
      <c r="AH176" s="18">
        <f t="shared" si="25"/>
        <v>4999.4000000000005</v>
      </c>
    </row>
    <row r="177" spans="1:34" ht="16.5" customHeight="1" x14ac:dyDescent="0.25">
      <c r="A177" s="38"/>
      <c r="B177" s="39"/>
      <c r="C177" s="18">
        <v>63</v>
      </c>
      <c r="D177" s="18">
        <v>75</v>
      </c>
      <c r="E177" s="19">
        <v>90</v>
      </c>
      <c r="F177" s="21">
        <v>110</v>
      </c>
      <c r="G177" s="18">
        <v>140</v>
      </c>
      <c r="H177" s="18">
        <v>160</v>
      </c>
      <c r="I177" s="18"/>
      <c r="J177" s="18"/>
      <c r="K177" s="18"/>
      <c r="L177" s="18"/>
      <c r="M177" s="18"/>
      <c r="N177" s="18"/>
      <c r="Q177" s="16"/>
      <c r="U177" s="16">
        <f t="shared" si="24"/>
        <v>61</v>
      </c>
      <c r="V177" s="17"/>
      <c r="W177" s="18" t="s">
        <v>112</v>
      </c>
      <c r="X177" s="18" t="s">
        <v>122</v>
      </c>
      <c r="Y177" s="19" t="s">
        <v>15</v>
      </c>
      <c r="Z177" s="21"/>
      <c r="AA177" s="18">
        <v>160</v>
      </c>
      <c r="AB177" s="18">
        <v>66.8</v>
      </c>
      <c r="AC177" s="18"/>
      <c r="AD177" s="18"/>
      <c r="AE177" s="18"/>
      <c r="AF177" s="18"/>
      <c r="AG177" s="18">
        <v>66.8</v>
      </c>
      <c r="AH177" s="18">
        <f t="shared" si="25"/>
        <v>5066.2000000000007</v>
      </c>
    </row>
    <row r="178" spans="1:34" ht="16.5" customHeight="1" x14ac:dyDescent="0.25">
      <c r="C178" s="18">
        <f t="shared" ref="C178:H178" si="26">+SUMIF($G$102:$G$175,C177,$H$102:$H$175)</f>
        <v>707.8</v>
      </c>
      <c r="D178" s="18">
        <f t="shared" si="26"/>
        <v>1661.2</v>
      </c>
      <c r="E178" s="18">
        <f t="shared" si="26"/>
        <v>0</v>
      </c>
      <c r="F178" s="18">
        <f t="shared" si="26"/>
        <v>648.29999999999995</v>
      </c>
      <c r="G178" s="18">
        <f t="shared" si="26"/>
        <v>2497.5000000000005</v>
      </c>
      <c r="H178" s="18">
        <f t="shared" si="26"/>
        <v>166.8</v>
      </c>
      <c r="I178" s="18"/>
      <c r="J178" s="18"/>
      <c r="K178" s="18"/>
      <c r="L178" s="18"/>
      <c r="M178" s="18"/>
      <c r="N178" s="18">
        <f>+SUM(C178:H178)</f>
        <v>5681.6000000000013</v>
      </c>
      <c r="Q178" s="16"/>
    </row>
    <row r="179" spans="1:34" ht="18.75" x14ac:dyDescent="0.25">
      <c r="C179" s="41">
        <v>4871</v>
      </c>
      <c r="D179" s="42">
        <v>2635</v>
      </c>
      <c r="E179" s="42">
        <v>985</v>
      </c>
      <c r="F179" s="42">
        <v>2015</v>
      </c>
      <c r="G179" s="42">
        <v>2689</v>
      </c>
      <c r="H179" s="42">
        <v>179</v>
      </c>
      <c r="I179" s="42"/>
      <c r="J179" s="42"/>
      <c r="K179" s="42"/>
      <c r="L179" s="42"/>
      <c r="M179" s="42"/>
      <c r="N179" s="18">
        <f>+SUM(C179:H179)</f>
        <v>13374</v>
      </c>
      <c r="Q179" s="16"/>
    </row>
    <row r="180" spans="1:34" x14ac:dyDescent="0.25">
      <c r="Q180" s="38"/>
    </row>
    <row r="181" spans="1:34" x14ac:dyDescent="0.25">
      <c r="C181">
        <f>+C178+C82</f>
        <v>4151.4999999999991</v>
      </c>
      <c r="D181">
        <f>+D178+D82</f>
        <v>2405.3000000000002</v>
      </c>
      <c r="E181">
        <f>+E178+E82</f>
        <v>715.5</v>
      </c>
      <c r="F181">
        <f>+F178+F82</f>
        <v>2122.3000000000002</v>
      </c>
      <c r="G181">
        <f>+G178+G82</f>
        <v>2670.1000000000004</v>
      </c>
      <c r="H181">
        <f>+H178</f>
        <v>166.8</v>
      </c>
      <c r="Q181" s="38"/>
    </row>
    <row r="182" spans="1:34" x14ac:dyDescent="0.25">
      <c r="G182">
        <f>2497.5+172.6</f>
        <v>2670.1</v>
      </c>
      <c r="U182">
        <f>744+1661.2</f>
        <v>2405.1999999999998</v>
      </c>
    </row>
    <row r="184" spans="1:34" x14ac:dyDescent="0.25">
      <c r="A184" s="25" t="s">
        <v>129</v>
      </c>
      <c r="B184" s="25"/>
      <c r="C184" s="25"/>
      <c r="D184" s="25"/>
      <c r="E184" s="25"/>
      <c r="F184" s="25" t="s">
        <v>130</v>
      </c>
      <c r="G184" s="25"/>
      <c r="H184" s="25"/>
      <c r="I184" s="25"/>
      <c r="J184" s="25" t="s">
        <v>130</v>
      </c>
      <c r="K184" s="25"/>
      <c r="L184" s="25"/>
      <c r="M184" s="25"/>
      <c r="N184" s="25"/>
    </row>
    <row r="185" spans="1:34" x14ac:dyDescent="0.25">
      <c r="A185" s="25" t="s">
        <v>131</v>
      </c>
      <c r="B185" s="25"/>
      <c r="C185" s="16"/>
      <c r="D185" s="16"/>
      <c r="E185" s="16"/>
      <c r="F185" s="25" t="s">
        <v>131</v>
      </c>
      <c r="G185" s="25"/>
      <c r="H185" s="16"/>
      <c r="I185" s="16"/>
      <c r="J185" s="25" t="s">
        <v>131</v>
      </c>
      <c r="K185" s="25"/>
      <c r="L185" s="16"/>
      <c r="M185" s="16"/>
      <c r="N185" s="25"/>
    </row>
    <row r="186" spans="1:34" x14ac:dyDescent="0.25">
      <c r="A186" s="25" t="s">
        <v>132</v>
      </c>
      <c r="B186" s="25"/>
      <c r="C186" s="16"/>
      <c r="D186" s="16"/>
      <c r="E186" s="16"/>
      <c r="F186" s="25" t="s">
        <v>132</v>
      </c>
      <c r="G186" s="16"/>
      <c r="H186" s="16"/>
      <c r="I186" s="16"/>
      <c r="J186" s="25" t="s">
        <v>132</v>
      </c>
      <c r="K186" s="16"/>
      <c r="L186" s="16"/>
      <c r="M186" s="16"/>
      <c r="N186" s="25"/>
    </row>
    <row r="187" spans="1:34" x14ac:dyDescent="0.25">
      <c r="A187" s="25" t="s">
        <v>134</v>
      </c>
      <c r="B187" s="25"/>
      <c r="C187" s="16"/>
      <c r="D187" s="16"/>
      <c r="E187" s="16"/>
      <c r="F187" s="25" t="s">
        <v>134</v>
      </c>
      <c r="G187" s="25"/>
      <c r="H187" s="16"/>
      <c r="I187" s="16"/>
      <c r="J187" s="25" t="s">
        <v>134</v>
      </c>
      <c r="K187" s="25"/>
      <c r="L187" s="16"/>
      <c r="M187" s="16"/>
      <c r="N187" s="25"/>
    </row>
    <row r="188" spans="1:34" x14ac:dyDescent="0.25">
      <c r="C188" s="38"/>
      <c r="D188" s="38"/>
      <c r="E188" s="38"/>
      <c r="H188" s="38"/>
      <c r="I188" s="38"/>
      <c r="L188" s="38"/>
      <c r="M188" s="38"/>
    </row>
    <row r="189" spans="1:34" x14ac:dyDescent="0.25">
      <c r="C189" s="38"/>
      <c r="D189" s="38"/>
      <c r="E189" s="38"/>
      <c r="H189" s="38"/>
      <c r="I189" s="38"/>
      <c r="L189" s="38"/>
      <c r="M189" s="38"/>
      <c r="N189" t="s">
        <v>154</v>
      </c>
    </row>
    <row r="190" spans="1:34" ht="15.75" x14ac:dyDescent="0.25">
      <c r="A190" s="49" t="s">
        <v>136</v>
      </c>
      <c r="B190" s="50"/>
      <c r="C190" s="51">
        <v>63</v>
      </c>
      <c r="D190" s="51">
        <v>75</v>
      </c>
      <c r="E190" s="51">
        <v>90</v>
      </c>
      <c r="F190" s="51">
        <v>110</v>
      </c>
      <c r="G190" s="51">
        <v>140</v>
      </c>
      <c r="H190" s="51">
        <v>160</v>
      </c>
      <c r="I190" s="51">
        <v>113</v>
      </c>
      <c r="J190" s="51">
        <v>114</v>
      </c>
      <c r="K190" s="51">
        <v>115</v>
      </c>
      <c r="L190" s="51">
        <v>140</v>
      </c>
      <c r="M190" s="51">
        <v>141</v>
      </c>
      <c r="N190" s="51" t="s">
        <v>137</v>
      </c>
      <c r="O190" s="51">
        <v>143</v>
      </c>
      <c r="P190" s="51" t="s">
        <v>137</v>
      </c>
      <c r="R190" s="61" t="s">
        <v>138</v>
      </c>
      <c r="S190" s="62"/>
    </row>
    <row r="191" spans="1:34" ht="15.75" x14ac:dyDescent="0.25">
      <c r="A191" s="53" t="s">
        <v>22</v>
      </c>
      <c r="B191" s="53"/>
      <c r="C191" s="18">
        <f>SUMIFS($H$102:$H$175,$E$102:$E$175,$A$191,$G$102:$G$175,C190)</f>
        <v>159</v>
      </c>
      <c r="D191" s="18">
        <f t="shared" ref="D191:H191" si="27">SUMIFS($H$102:$H$175,$E$102:$E$175,$A$191,$G$102:$G$175,D190)</f>
        <v>645.5</v>
      </c>
      <c r="E191" s="18">
        <f t="shared" si="27"/>
        <v>0</v>
      </c>
      <c r="F191" s="18">
        <f t="shared" si="27"/>
        <v>291.5</v>
      </c>
      <c r="G191" s="18">
        <f t="shared" si="27"/>
        <v>1110.5</v>
      </c>
      <c r="H191" s="18">
        <f t="shared" si="27"/>
        <v>100</v>
      </c>
      <c r="I191" s="18">
        <f>SUMIFS($H$4:$H$79,$E$4:$E$79,$C$92,$G$4:$G$79,I190)</f>
        <v>0</v>
      </c>
      <c r="J191" s="18">
        <f>SUMIFS($H$4:$H$79,$E$4:$E$79,$C$92,$G$4:$G$79,J190)</f>
        <v>0</v>
      </c>
      <c r="K191" s="18">
        <f>SUMIFS($H$4:$H$79,$E$4:$E$79,$C$92,$G$4:$G$79,K190)</f>
        <v>0</v>
      </c>
      <c r="L191" s="18">
        <f>SUMIFS($H$4:$H$79,$E$4:$E$79,$C$92,$G$4:$G$79,L190)</f>
        <v>0</v>
      </c>
      <c r="M191" s="36">
        <f>+SUMIF($E$4:$E$79,$C191,P$4:P178)</f>
        <v>0</v>
      </c>
      <c r="N191" s="18">
        <f>SUM(C191:H191)</f>
        <v>2306.5</v>
      </c>
      <c r="O191" s="18">
        <f>+SUMIF($E$4:$E$79,$C191,R$4:R178)</f>
        <v>0</v>
      </c>
      <c r="P191" s="18">
        <f>SUM(C191:L191)</f>
        <v>2306.5</v>
      </c>
      <c r="R191" s="38">
        <f>+N191*0.419</f>
        <v>966.42349999999999</v>
      </c>
    </row>
    <row r="192" spans="1:34" ht="15.75" x14ac:dyDescent="0.25">
      <c r="A192" s="53" t="s">
        <v>18</v>
      </c>
      <c r="B192" s="53"/>
      <c r="C192" s="18">
        <f t="shared" ref="C192:H192" si="28">SUMIFS($H$102:$H$175,$E$102:$E$175,$A$192,$G$102:$G$175,C190)</f>
        <v>7</v>
      </c>
      <c r="D192" s="18">
        <f t="shared" si="28"/>
        <v>3.5</v>
      </c>
      <c r="E192" s="18">
        <f t="shared" si="28"/>
        <v>0</v>
      </c>
      <c r="F192" s="18">
        <f t="shared" si="28"/>
        <v>0</v>
      </c>
      <c r="G192" s="18">
        <f t="shared" si="28"/>
        <v>14.7</v>
      </c>
      <c r="H192" s="18">
        <f t="shared" si="28"/>
        <v>0</v>
      </c>
      <c r="I192" s="18">
        <f>SUMIFS($H$4:$H$79,$E$4:$E$79,$C$93,$G$4:$G$79,I190)</f>
        <v>0</v>
      </c>
      <c r="J192" s="18">
        <f>SUMIFS($H$4:$H$79,$E$4:$E$79,$C$93,$G$4:$G$79,J190)</f>
        <v>0</v>
      </c>
      <c r="K192" s="18">
        <f>SUMIFS($H$4:$H$79,$E$4:$E$79,$C$93,$G$4:$G$79,K190)</f>
        <v>0</v>
      </c>
      <c r="L192" s="18">
        <f>SUMIFS($H$4:$H$79,$E$4:$E$79,$C$93,$G$4:$G$79,L190)</f>
        <v>0</v>
      </c>
      <c r="M192" s="36">
        <f>+SUMIF($E$4:$E$79,$C192,P$4:P181)</f>
        <v>0</v>
      </c>
      <c r="N192" s="18">
        <f t="shared" ref="N192:N193" si="29">SUM(C192:H192)</f>
        <v>25.2</v>
      </c>
      <c r="O192" s="18">
        <f>+SUMIF($E$4:$E$79,$C192,R$4:R181)</f>
        <v>0</v>
      </c>
      <c r="P192" s="18">
        <f t="shared" ref="P192:P194" si="30">SUM(C192:L192)</f>
        <v>25.2</v>
      </c>
      <c r="R192" s="38">
        <f>+N192*0.419</f>
        <v>10.5588</v>
      </c>
    </row>
    <row r="193" spans="1:18" ht="15.75" x14ac:dyDescent="0.25">
      <c r="A193" s="54" t="s">
        <v>47</v>
      </c>
      <c r="B193" s="54"/>
      <c r="C193" s="18">
        <f t="shared" ref="C193:H193" si="31">SUMIFS($H$102:$H$175,$E$102:$E$175,$A$193,$G$102:$G$175,C190)</f>
        <v>12.5</v>
      </c>
      <c r="D193" s="18">
        <f t="shared" si="31"/>
        <v>0</v>
      </c>
      <c r="E193" s="18">
        <f t="shared" si="31"/>
        <v>0</v>
      </c>
      <c r="F193" s="18">
        <f t="shared" si="31"/>
        <v>0</v>
      </c>
      <c r="G193" s="18">
        <f t="shared" si="31"/>
        <v>3.5</v>
      </c>
      <c r="H193" s="18">
        <f t="shared" si="31"/>
        <v>0</v>
      </c>
      <c r="I193" s="18">
        <f>SUMIFS($H$4:$H$79,$E$4:$E$79,$C$94,$G$4:$G$79,I190)</f>
        <v>0</v>
      </c>
      <c r="J193" s="18">
        <f>SUMIFS($H$4:$H$79,$E$4:$E$79,$C$94,$G$4:$G$79,J190)</f>
        <v>0</v>
      </c>
      <c r="K193" s="18">
        <f>SUMIFS($H$4:$H$79,$E$4:$E$79,$C$94,$G$4:$G$79,K190)</f>
        <v>0</v>
      </c>
      <c r="L193" s="18">
        <f>SUMIFS($H$4:$H$79,$E$4:$E$79,$C$94,$G$4:$G$79,L190)</f>
        <v>0</v>
      </c>
      <c r="M193" s="36">
        <f>+SUMIF($E$4:$E$79,$C193,P$4:P182)</f>
        <v>0</v>
      </c>
      <c r="N193" s="18">
        <f t="shared" si="29"/>
        <v>16</v>
      </c>
      <c r="O193" s="18">
        <f>+SUMIF($E$4:$E$79,$C193,R$4:R182)</f>
        <v>0</v>
      </c>
      <c r="P193" s="18">
        <f t="shared" si="30"/>
        <v>16</v>
      </c>
      <c r="R193" s="38">
        <f>+N193*0.419</f>
        <v>6.7039999999999997</v>
      </c>
    </row>
    <row r="194" spans="1:18" ht="15.75" x14ac:dyDescent="0.25">
      <c r="A194" s="19"/>
      <c r="B194" s="25"/>
      <c r="C194" s="18"/>
      <c r="D194" s="18"/>
      <c r="E194" s="18"/>
      <c r="F194" s="18"/>
      <c r="G194" s="18"/>
      <c r="H194" s="18"/>
      <c r="I194" s="18"/>
      <c r="J194" s="18"/>
      <c r="K194" s="18"/>
      <c r="L194" s="18"/>
      <c r="N194" s="18"/>
      <c r="P194" s="18">
        <f t="shared" si="30"/>
        <v>0</v>
      </c>
    </row>
    <row r="195" spans="1:18" x14ac:dyDescent="0.25">
      <c r="N195" s="63"/>
      <c r="P195" s="27">
        <f>SUM(P191:P194)</f>
        <v>2347.6999999999998</v>
      </c>
    </row>
    <row r="196" spans="1:18" x14ac:dyDescent="0.25">
      <c r="C196" s="38"/>
      <c r="D196" s="38"/>
      <c r="E196" s="38"/>
      <c r="H196" s="38"/>
      <c r="I196" s="38"/>
      <c r="L196" s="38"/>
      <c r="M196" s="38"/>
      <c r="R196" s="61" t="s">
        <v>155</v>
      </c>
    </row>
    <row r="197" spans="1:18" x14ac:dyDescent="0.25">
      <c r="C197" s="38"/>
      <c r="D197" s="38"/>
      <c r="E197" s="38"/>
      <c r="H197" s="38"/>
      <c r="I197" s="38"/>
      <c r="L197" s="38"/>
      <c r="M197" s="38"/>
    </row>
    <row r="198" spans="1:18" ht="15.75" x14ac:dyDescent="0.25">
      <c r="C198" s="38"/>
      <c r="D198" s="38"/>
      <c r="E198" s="38"/>
      <c r="F198" s="53" t="s">
        <v>22</v>
      </c>
      <c r="G198">
        <v>966.42349999999999</v>
      </c>
      <c r="H198" s="38">
        <v>322.452</v>
      </c>
      <c r="I198" s="38"/>
      <c r="L198" s="38"/>
      <c r="M198" s="38"/>
      <c r="N198">
        <f>+G198+H198</f>
        <v>1288.8755000000001</v>
      </c>
    </row>
    <row r="199" spans="1:18" ht="15.75" x14ac:dyDescent="0.25">
      <c r="C199" s="38"/>
      <c r="D199" s="38"/>
      <c r="E199" s="38"/>
      <c r="F199" s="53" t="s">
        <v>18</v>
      </c>
      <c r="G199">
        <v>10.5588</v>
      </c>
      <c r="H199" s="38">
        <v>6.8250000000000002</v>
      </c>
      <c r="I199" s="38"/>
      <c r="L199" s="38"/>
      <c r="M199" s="38"/>
      <c r="N199">
        <f t="shared" ref="N199:N200" si="32">+G199+H199</f>
        <v>17.383800000000001</v>
      </c>
    </row>
    <row r="200" spans="1:18" ht="15.75" x14ac:dyDescent="0.25">
      <c r="C200" s="38"/>
      <c r="D200" s="38"/>
      <c r="E200" s="38"/>
      <c r="F200" s="54" t="s">
        <v>47</v>
      </c>
      <c r="G200">
        <v>6.7039999999999997</v>
      </c>
      <c r="H200" s="38">
        <v>142.81800000000001</v>
      </c>
      <c r="I200" s="38"/>
      <c r="L200" s="38"/>
      <c r="M200" s="38"/>
      <c r="N200">
        <f t="shared" si="32"/>
        <v>149.52200000000002</v>
      </c>
    </row>
    <row r="201" spans="1:18" ht="22.5" customHeight="1" x14ac:dyDescent="0.25">
      <c r="C201" s="64" t="s">
        <v>0</v>
      </c>
      <c r="D201" s="64"/>
    </row>
    <row r="202" spans="1:18" x14ac:dyDescent="0.25">
      <c r="D202" s="16" t="s">
        <v>138</v>
      </c>
    </row>
    <row r="203" spans="1:18" ht="15.75" hidden="1" x14ac:dyDescent="0.25">
      <c r="C203" s="49" t="s">
        <v>136</v>
      </c>
      <c r="D203" s="50"/>
      <c r="E203" s="51" t="s">
        <v>156</v>
      </c>
      <c r="F203" s="51"/>
      <c r="G203" s="51" t="s">
        <v>140</v>
      </c>
      <c r="H203" s="51" t="s">
        <v>141</v>
      </c>
      <c r="I203" s="51" t="s">
        <v>142</v>
      </c>
      <c r="J203" s="51" t="s">
        <v>143</v>
      </c>
      <c r="K203" s="51" t="s">
        <v>144</v>
      </c>
      <c r="L203" s="51" t="s">
        <v>157</v>
      </c>
    </row>
    <row r="204" spans="1:18" ht="15.75" hidden="1" x14ac:dyDescent="0.25">
      <c r="C204" s="65" t="s">
        <v>22</v>
      </c>
      <c r="D204" s="66"/>
      <c r="E204" s="18">
        <f>+SUMIF($E$102:$E$175,$C204,H$102:H175)</f>
        <v>2306.5</v>
      </c>
      <c r="F204" s="18"/>
      <c r="G204" s="18">
        <f>+SUMIF($E$102:$E$175,$C204,I$102:I175)</f>
        <v>490.5</v>
      </c>
      <c r="H204" s="18">
        <f>+SUMIF($E$102:$E$175,$C204,J$102:J175)</f>
        <v>0</v>
      </c>
      <c r="I204" s="18">
        <f>+SUMIF($E$102:$E$175,$C204,K$102:K175)</f>
        <v>291.5</v>
      </c>
      <c r="J204" s="18">
        <f>+SUMIF($E$102:$E$175,$C204,L$102:L175)</f>
        <v>679.3</v>
      </c>
      <c r="K204" s="18">
        <f>+SUMIF($E$102:$E$175,$C204,M$102:M175)</f>
        <v>100</v>
      </c>
      <c r="L204" s="18">
        <f>+E204+G204+H204+I204+J204+K204</f>
        <v>3867.8</v>
      </c>
    </row>
    <row r="205" spans="1:18" ht="15.75" hidden="1" x14ac:dyDescent="0.25">
      <c r="C205" s="65" t="s">
        <v>18</v>
      </c>
      <c r="D205" s="66"/>
      <c r="E205" s="18">
        <f>+SUMIF($E$102:$E$175,$C205,H$102:H178)</f>
        <v>25.2</v>
      </c>
      <c r="F205" s="18"/>
      <c r="G205" s="18">
        <f>+SUMIF($E$102:$E$175,$C205,I$102:I178)</f>
        <v>3.5</v>
      </c>
      <c r="H205" s="18">
        <f>+SUMIF($E$102:$E$175,$C205,J$102:J178)</f>
        <v>0</v>
      </c>
      <c r="I205" s="18">
        <f>+SUMIF($E$102:$E$175,$C205,K$102:K178)</f>
        <v>0</v>
      </c>
      <c r="J205" s="18">
        <f>+SUMIF($E$102:$E$175,$C205,L$102:L178)</f>
        <v>14.7</v>
      </c>
      <c r="K205" s="18">
        <f>+SUMIF($E$102:$E$175,$C205,M$102:M178)</f>
        <v>0</v>
      </c>
      <c r="L205" s="18">
        <f t="shared" ref="L205:L206" si="33">+E205+G205+H205+I205+J205+K205</f>
        <v>43.4</v>
      </c>
    </row>
    <row r="206" spans="1:18" ht="15.75" hidden="1" x14ac:dyDescent="0.25">
      <c r="C206" s="67" t="s">
        <v>47</v>
      </c>
      <c r="D206" s="68"/>
      <c r="E206" s="18">
        <f>+SUMIF($E$102:$E$175,$C206,H$102:H179)</f>
        <v>16</v>
      </c>
      <c r="F206" s="18"/>
      <c r="G206" s="18">
        <f>+SUMIF($E$102:$E$175,$C206,I$102:I179)</f>
        <v>0</v>
      </c>
      <c r="H206" s="18">
        <f>+SUMIF($E$102:$E$175,$C206,J$102:J179)</f>
        <v>0</v>
      </c>
      <c r="I206" s="18">
        <f>+SUMIF($E$102:$E$175,$C206,K$102:K179)</f>
        <v>0</v>
      </c>
      <c r="J206" s="18">
        <f>+SUMIF($E$102:$E$175,$C206,L$102:L179)</f>
        <v>3.5</v>
      </c>
      <c r="K206" s="18">
        <f>+SUMIF($E$102:$E$175,$C206,M$102:M179)</f>
        <v>0</v>
      </c>
      <c r="L206" s="18">
        <f t="shared" si="33"/>
        <v>19.5</v>
      </c>
    </row>
    <row r="207" spans="1:18" ht="15.75" x14ac:dyDescent="0.25">
      <c r="C207" s="19" t="s">
        <v>22</v>
      </c>
      <c r="D207" s="16">
        <f>287.5+974.635</f>
        <v>1262.135</v>
      </c>
    </row>
    <row r="208" spans="1:18" ht="15.75" x14ac:dyDescent="0.25">
      <c r="C208" s="19" t="s">
        <v>18</v>
      </c>
      <c r="D208" s="16">
        <f>6.72+10.563</f>
        <v>17.283000000000001</v>
      </c>
    </row>
    <row r="209" spans="3:12" ht="15.75" x14ac:dyDescent="0.25">
      <c r="C209" s="21" t="s">
        <v>47</v>
      </c>
      <c r="D209" s="16">
        <f>250.8+6.415</f>
        <v>257.21500000000003</v>
      </c>
    </row>
    <row r="212" spans="3:12" x14ac:dyDescent="0.25">
      <c r="F212">
        <f>0.42+0.39</f>
        <v>0.81</v>
      </c>
    </row>
    <row r="213" spans="3:12" x14ac:dyDescent="0.25">
      <c r="F213">
        <f>+F212/2</f>
        <v>0.40500000000000003</v>
      </c>
    </row>
    <row r="214" spans="3:12" ht="15.75" x14ac:dyDescent="0.25">
      <c r="C214" s="69"/>
      <c r="D214" s="69"/>
      <c r="E214" s="70"/>
      <c r="F214" s="70"/>
      <c r="G214" s="70"/>
      <c r="H214" s="70"/>
      <c r="I214" s="70"/>
      <c r="J214" s="70"/>
      <c r="K214" s="70"/>
      <c r="L214" s="70"/>
    </row>
    <row r="215" spans="3:12" ht="15.75" x14ac:dyDescent="0.25">
      <c r="C215" s="71"/>
      <c r="D215" s="71"/>
      <c r="E215" s="22"/>
      <c r="F215" s="22"/>
      <c r="G215" s="22"/>
      <c r="H215" s="22"/>
      <c r="I215" s="22"/>
      <c r="J215" s="22"/>
      <c r="K215" s="22"/>
      <c r="L215" s="22"/>
    </row>
    <row r="216" spans="3:12" ht="15.75" x14ac:dyDescent="0.25">
      <c r="C216" s="71"/>
      <c r="D216" s="71"/>
      <c r="E216" s="22"/>
      <c r="F216" s="22"/>
      <c r="G216" s="22"/>
      <c r="H216" s="22"/>
      <c r="I216" s="22"/>
      <c r="J216" s="22"/>
      <c r="K216" s="22"/>
      <c r="L216" s="22"/>
    </row>
    <row r="217" spans="3:12" ht="15.75" x14ac:dyDescent="0.25">
      <c r="C217" s="72"/>
      <c r="D217" s="72"/>
      <c r="E217" s="22"/>
      <c r="F217" s="22"/>
      <c r="G217" s="22"/>
      <c r="H217" s="22"/>
      <c r="I217" s="22"/>
      <c r="J217" s="22"/>
      <c r="K217" s="22"/>
      <c r="L217" s="22"/>
    </row>
    <row r="219" spans="3:12" ht="15.75" x14ac:dyDescent="0.25">
      <c r="C219" s="69"/>
      <c r="D219" s="69"/>
      <c r="E219" s="70"/>
      <c r="F219" s="70"/>
      <c r="G219" s="70"/>
      <c r="H219" s="70"/>
      <c r="I219" s="70"/>
      <c r="J219" s="70"/>
      <c r="K219" s="70"/>
      <c r="L219" s="70"/>
    </row>
    <row r="220" spans="3:12" ht="15.75" x14ac:dyDescent="0.25">
      <c r="C220" s="71"/>
      <c r="D220" s="71"/>
      <c r="E220" s="22"/>
      <c r="F220" s="22"/>
      <c r="G220" s="22"/>
      <c r="H220" s="22"/>
      <c r="I220" s="22"/>
      <c r="J220" s="22"/>
      <c r="K220" s="22"/>
      <c r="L220" s="22"/>
    </row>
    <row r="221" spans="3:12" ht="15.75" x14ac:dyDescent="0.25">
      <c r="C221" s="71"/>
      <c r="D221" s="71"/>
      <c r="E221" s="22"/>
      <c r="F221" s="22"/>
      <c r="G221" s="22"/>
      <c r="H221" s="22"/>
      <c r="I221" s="22"/>
      <c r="J221" s="22"/>
      <c r="K221" s="22"/>
      <c r="L221" s="22"/>
    </row>
    <row r="222" spans="3:12" ht="15.75" x14ac:dyDescent="0.25">
      <c r="C222" s="72"/>
      <c r="D222" s="72"/>
      <c r="E222" s="22"/>
      <c r="F222" s="22"/>
      <c r="G222" s="22"/>
      <c r="H222" s="22"/>
      <c r="I222" s="22"/>
      <c r="J222" s="22"/>
      <c r="K222" s="22"/>
      <c r="L222" s="22"/>
    </row>
    <row r="224" spans="3:12" ht="15.75" x14ac:dyDescent="0.25">
      <c r="C224" s="71"/>
      <c r="D224" s="71"/>
      <c r="E224" s="22"/>
      <c r="F224" s="22"/>
    </row>
    <row r="225" spans="1:6" ht="15.75" x14ac:dyDescent="0.25">
      <c r="C225" s="71"/>
      <c r="D225" s="71"/>
      <c r="E225" s="22"/>
      <c r="F225" s="22"/>
    </row>
    <row r="226" spans="1:6" ht="15.75" x14ac:dyDescent="0.25">
      <c r="C226" s="72"/>
      <c r="D226" s="72"/>
      <c r="E226" s="22"/>
      <c r="F226" s="22"/>
    </row>
    <row r="227" spans="1:6" x14ac:dyDescent="0.25">
      <c r="A227" s="73"/>
      <c r="B227" s="73"/>
    </row>
  </sheetData>
  <autoFilter ref="A100:AH175">
    <filterColumn colId="4">
      <filters>
        <filter val="B.T ROAD"/>
        <filter val="BRICK ROAD"/>
        <filter val="INTERLOCKING"/>
      </filters>
    </filterColumn>
  </autoFilter>
  <mergeCells count="5">
    <mergeCell ref="A2:N2"/>
    <mergeCell ref="S2:AF2"/>
    <mergeCell ref="S4:Z4"/>
    <mergeCell ref="A99:N99"/>
    <mergeCell ref="C201:D201"/>
  </mergeCells>
  <pageMargins left="0.70866141732283505" right="0.70866141732283505" top="0.74803149606299202" bottom="0.74803149606299202" header="0.31496062992126" footer="0.31496062992126"/>
  <pageSetup paperSize="8" scale="56" fitToHeight="4" orientation="landscape"/>
  <rowBreaks count="3" manualBreakCount="3">
    <brk id="38" max="16" man="1"/>
    <brk id="95" max="16" man="1"/>
    <brk id="140"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
  <sheetViews>
    <sheetView tabSelected="1" workbookViewId="0">
      <selection activeCell="J8" sqref="J8:J9"/>
    </sheetView>
  </sheetViews>
  <sheetFormatPr defaultRowHeight="15" x14ac:dyDescent="0.25"/>
  <cols>
    <col min="5" max="5" width="18" customWidth="1"/>
    <col min="6" max="6" width="18.42578125" customWidth="1"/>
    <col min="8" max="8" width="21.140625" customWidth="1"/>
    <col min="9" max="9" width="20" customWidth="1"/>
  </cols>
  <sheetData>
    <row r="3" spans="1:9" ht="18.75" x14ac:dyDescent="0.3">
      <c r="A3" s="1" t="s">
        <v>0</v>
      </c>
      <c r="B3" s="2"/>
      <c r="C3" s="2"/>
      <c r="D3" s="2"/>
      <c r="E3" s="2"/>
      <c r="F3" s="2"/>
      <c r="G3" s="2"/>
      <c r="H3" s="2"/>
      <c r="I3" s="2"/>
    </row>
    <row r="4" spans="1:9" ht="56.25" x14ac:dyDescent="0.25">
      <c r="A4" s="6" t="s">
        <v>1</v>
      </c>
      <c r="B4" s="11" t="s">
        <v>3</v>
      </c>
      <c r="C4" s="11" t="s">
        <v>4</v>
      </c>
      <c r="D4" s="11" t="s">
        <v>5</v>
      </c>
      <c r="E4" s="7" t="s">
        <v>6</v>
      </c>
      <c r="F4" s="6" t="s">
        <v>7</v>
      </c>
      <c r="G4" s="55" t="s">
        <v>8</v>
      </c>
      <c r="H4" s="74"/>
      <c r="I4" s="11" t="s">
        <v>9</v>
      </c>
    </row>
    <row r="5" spans="1:9" x14ac:dyDescent="0.25">
      <c r="A5" s="25">
        <v>1</v>
      </c>
      <c r="B5" s="25" t="s">
        <v>158</v>
      </c>
      <c r="C5" s="25" t="s">
        <v>159</v>
      </c>
      <c r="D5" s="25"/>
      <c r="E5" s="25">
        <v>0.36299999999999999</v>
      </c>
      <c r="F5" s="25">
        <v>63</v>
      </c>
      <c r="G5" s="75">
        <v>700</v>
      </c>
      <c r="H5" s="75"/>
      <c r="I5" s="25">
        <f>+G5</f>
        <v>700</v>
      </c>
    </row>
    <row r="6" spans="1:9" x14ac:dyDescent="0.25">
      <c r="A6" s="25">
        <v>2</v>
      </c>
      <c r="B6" s="25" t="s">
        <v>160</v>
      </c>
      <c r="C6" s="25" t="s">
        <v>161</v>
      </c>
      <c r="D6" s="25"/>
      <c r="E6" s="25">
        <v>0.36299999999999999</v>
      </c>
      <c r="F6" s="25">
        <v>63</v>
      </c>
      <c r="G6" s="75">
        <v>380</v>
      </c>
      <c r="H6" s="75"/>
      <c r="I6" s="25">
        <f>+I5+G6</f>
        <v>1080</v>
      </c>
    </row>
    <row r="7" spans="1:9" x14ac:dyDescent="0.25">
      <c r="A7" s="44" t="s">
        <v>129</v>
      </c>
      <c r="B7" s="44"/>
      <c r="C7" s="44"/>
      <c r="D7" s="44"/>
      <c r="E7" s="44"/>
      <c r="F7" s="44" t="s">
        <v>130</v>
      </c>
      <c r="G7" s="44"/>
      <c r="H7" s="44"/>
    </row>
    <row r="8" spans="1:9" x14ac:dyDescent="0.25">
      <c r="A8" s="25" t="s">
        <v>131</v>
      </c>
      <c r="B8" s="25"/>
      <c r="C8" s="16"/>
      <c r="D8" s="16"/>
      <c r="E8" s="16"/>
      <c r="F8" s="25" t="s">
        <v>131</v>
      </c>
      <c r="G8" s="25"/>
      <c r="H8" s="16"/>
    </row>
    <row r="9" spans="1:9" x14ac:dyDescent="0.25">
      <c r="A9" s="25" t="s">
        <v>132</v>
      </c>
      <c r="B9" s="25"/>
      <c r="C9" s="16"/>
      <c r="D9" s="16"/>
      <c r="E9" s="16"/>
      <c r="F9" s="25" t="s">
        <v>132</v>
      </c>
      <c r="G9" s="16"/>
      <c r="H9" s="16"/>
    </row>
    <row r="10" spans="1:9" x14ac:dyDescent="0.25">
      <c r="A10" s="25" t="s">
        <v>134</v>
      </c>
      <c r="B10" s="25"/>
      <c r="C10" s="16"/>
      <c r="D10" s="16"/>
      <c r="E10" s="16"/>
      <c r="F10" s="25" t="s">
        <v>134</v>
      </c>
      <c r="G10" s="25"/>
      <c r="H10" s="16"/>
    </row>
  </sheetData>
  <mergeCells count="4">
    <mergeCell ref="A3:I3"/>
    <mergeCell ref="G4:H4"/>
    <mergeCell ref="G5:H5"/>
    <mergeCell ref="G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SESHPUR ADHARGANJ</vt:lpstr>
      <vt:lpstr>seshpur adharganj 2</vt:lpstr>
      <vt:lpstr>Sheet1</vt:lpstr>
      <vt:lpstr>'SESHPUR ADHARGANJ'!Print_Area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2024-12-09T10:17:01Z</dcterms:modified>
</cp:coreProperties>
</file>