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 hardoi jmr sheet"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localSheetId="0" hidden="1">' hardoi jmr sheet'!$A$4:$AA$119</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 localSheetId="0">' hardoi jmr sheet'!$A$3:$R$133</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A14" i="1" l="1"/>
  <c r="A15" i="1" s="1"/>
  <c r="A16" i="1" s="1"/>
  <c r="A17" i="1" s="1"/>
  <c r="A18" i="1" s="1"/>
  <c r="A19" i="1" s="1"/>
  <c r="A20" i="1" s="1"/>
  <c r="A21" i="1" s="1"/>
  <c r="A22" i="1" s="1"/>
  <c r="A23" i="1" s="1"/>
  <c r="A24" i="1" s="1"/>
  <c r="A25" i="1" s="1"/>
  <c r="A26" i="1" s="1"/>
  <c r="A27" i="1" s="1"/>
  <c r="A28" i="1" s="1"/>
  <c r="A29" i="1" s="1"/>
  <c r="A30" i="1" s="1"/>
  <c r="A31" i="1" s="1"/>
  <c r="A32" i="1" s="1"/>
  <c r="A33" i="1" s="1"/>
  <c r="A34" i="1" s="1"/>
  <c r="A13" i="1"/>
  <c r="M34" i="1"/>
  <c r="M33" i="1"/>
  <c r="M32" i="1"/>
  <c r="M28" i="1"/>
  <c r="M27" i="1"/>
  <c r="M26" i="1"/>
  <c r="M25" i="1"/>
  <c r="M22" i="1"/>
  <c r="M23" i="1"/>
  <c r="M21" i="1"/>
  <c r="M31" i="1"/>
  <c r="M30" i="1"/>
  <c r="M29" i="1"/>
  <c r="M24" i="1"/>
  <c r="M20" i="1"/>
  <c r="M19" i="1"/>
  <c r="M18" i="1"/>
  <c r="M17" i="1"/>
  <c r="M16" i="1"/>
  <c r="M15" i="1"/>
  <c r="M14" i="1"/>
  <c r="M13" i="1"/>
  <c r="M12" i="1"/>
  <c r="D136" i="2"/>
  <c r="G135" i="2"/>
  <c r="F135" i="2"/>
  <c r="E135" i="2"/>
  <c r="D135" i="2"/>
  <c r="H134" i="2"/>
  <c r="G134" i="2"/>
  <c r="F134" i="2"/>
  <c r="E134" i="2"/>
  <c r="D134" i="2"/>
  <c r="H131" i="2"/>
  <c r="G131" i="2"/>
  <c r="F131" i="2"/>
  <c r="E131" i="2"/>
  <c r="D131" i="2"/>
  <c r="I131" i="2" s="1"/>
  <c r="H130" i="2"/>
  <c r="G130" i="2"/>
  <c r="F130" i="2"/>
  <c r="E130" i="2"/>
  <c r="D130" i="2"/>
  <c r="H129" i="2"/>
  <c r="G129" i="2"/>
  <c r="F129" i="2"/>
  <c r="E129" i="2"/>
  <c r="D129" i="2"/>
  <c r="M119" i="2"/>
  <c r="L118" i="2"/>
  <c r="K118" i="2"/>
  <c r="I118" i="2"/>
  <c r="R111" i="2"/>
  <c r="R110" i="2"/>
  <c r="I97" i="2"/>
  <c r="R95" i="2"/>
  <c r="R88" i="2"/>
  <c r="J84" i="2"/>
  <c r="J118" i="2" s="1"/>
  <c r="R77" i="2"/>
  <c r="R67" i="2"/>
  <c r="R66" i="2"/>
  <c r="R65" i="2"/>
  <c r="R42" i="2"/>
  <c r="R41" i="2"/>
  <c r="H37" i="2"/>
  <c r="H28" i="2"/>
  <c r="H118" i="2" s="1"/>
  <c r="M118" i="2" s="1"/>
  <c r="R18" i="2"/>
  <c r="R17" i="2"/>
  <c r="R16" i="2"/>
  <c r="R15" i="2"/>
  <c r="T13" i="2"/>
  <c r="Z7" i="2"/>
  <c r="Y7" i="2"/>
  <c r="X7" i="2"/>
  <c r="W7" i="2"/>
  <c r="V7" i="2"/>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Z6" i="2"/>
  <c r="Y6" i="2"/>
  <c r="X6" i="2"/>
  <c r="W6" i="2"/>
  <c r="V6" i="2"/>
  <c r="M6" i="2"/>
  <c r="M7" i="2" s="1"/>
  <c r="M8" i="2" s="1"/>
  <c r="M9" i="2" s="1"/>
  <c r="M10" i="2" s="1"/>
  <c r="M11" i="2" s="1"/>
  <c r="M12" i="2" s="1"/>
  <c r="M13" i="2" s="1"/>
  <c r="M14" i="2" s="1"/>
  <c r="M15" i="2" s="1"/>
  <c r="M16" i="2" s="1"/>
  <c r="M17" i="2" s="1"/>
  <c r="M18" i="2" s="1"/>
  <c r="M19" i="2" s="1"/>
  <c r="M20" i="2" s="1"/>
  <c r="M21" i="2" s="1"/>
  <c r="M22" i="2" s="1"/>
  <c r="M23" i="2" s="1"/>
  <c r="M24" i="2" s="1"/>
  <c r="M25" i="2" s="1"/>
  <c r="M26" i="2" s="1"/>
  <c r="M27" i="2" s="1"/>
  <c r="M28" i="2" s="1"/>
  <c r="M29" i="2" s="1"/>
  <c r="M30" i="2" s="1"/>
  <c r="M31" i="2" s="1"/>
  <c r="M32" i="2" s="1"/>
  <c r="M33" i="2" s="1"/>
  <c r="M34" i="2" s="1"/>
  <c r="M35" i="2" s="1"/>
  <c r="M36" i="2" s="1"/>
  <c r="M37" i="2" s="1"/>
  <c r="M38" i="2" s="1"/>
  <c r="M39" i="2" s="1"/>
  <c r="M40" i="2" s="1"/>
  <c r="M41" i="2" s="1"/>
  <c r="M42" i="2" s="1"/>
  <c r="M43" i="2" s="1"/>
  <c r="M44" i="2" s="1"/>
  <c r="M45" i="2" s="1"/>
  <c r="M46" i="2" s="1"/>
  <c r="M47" i="2" s="1"/>
  <c r="M48" i="2" s="1"/>
  <c r="M49" i="2" s="1"/>
  <c r="M50" i="2" s="1"/>
  <c r="M51" i="2" s="1"/>
  <c r="M52" i="2" s="1"/>
  <c r="M53" i="2" s="1"/>
  <c r="M54" i="2" s="1"/>
  <c r="M55" i="2" s="1"/>
  <c r="M56" i="2" s="1"/>
  <c r="M57" i="2" s="1"/>
  <c r="M58" i="2" s="1"/>
  <c r="M59" i="2" s="1"/>
  <c r="M60" i="2" s="1"/>
  <c r="M61" i="2" s="1"/>
  <c r="M62" i="2" s="1"/>
  <c r="M63" i="2" s="1"/>
  <c r="M64" i="2" s="1"/>
  <c r="M65" i="2" s="1"/>
  <c r="M66" i="2" s="1"/>
  <c r="M67" i="2" s="1"/>
  <c r="M68" i="2" s="1"/>
  <c r="M69" i="2" s="1"/>
  <c r="M70" i="2" s="1"/>
  <c r="M71" i="2" s="1"/>
  <c r="M72" i="2" s="1"/>
  <c r="M73" i="2" s="1"/>
  <c r="M74" i="2" s="1"/>
  <c r="M75" i="2" s="1"/>
  <c r="M76" i="2" s="1"/>
  <c r="M77" i="2" s="1"/>
  <c r="M78" i="2" s="1"/>
  <c r="M79" i="2" s="1"/>
  <c r="M80" i="2" s="1"/>
  <c r="M81" i="2" s="1"/>
  <c r="M82" i="2" s="1"/>
  <c r="M83" i="2" s="1"/>
  <c r="M84" i="2" s="1"/>
  <c r="M85" i="2" s="1"/>
  <c r="M86" i="2" s="1"/>
  <c r="M87" i="2" s="1"/>
  <c r="M88" i="2" s="1"/>
  <c r="M89" i="2" s="1"/>
  <c r="M90" i="2" s="1"/>
  <c r="M91" i="2" s="1"/>
  <c r="M92" i="2" s="1"/>
  <c r="M93" i="2" s="1"/>
  <c r="M94" i="2" s="1"/>
  <c r="M95" i="2" s="1"/>
  <c r="M96" i="2" s="1"/>
  <c r="M97" i="2" s="1"/>
  <c r="M98" i="2" s="1"/>
  <c r="M99" i="2" s="1"/>
  <c r="M100" i="2" s="1"/>
  <c r="M101" i="2" s="1"/>
  <c r="M102" i="2" s="1"/>
  <c r="M103" i="2" s="1"/>
  <c r="M104" i="2" s="1"/>
  <c r="M105" i="2" s="1"/>
  <c r="M106" i="2" s="1"/>
  <c r="M107" i="2" s="1"/>
  <c r="M108" i="2" s="1"/>
  <c r="M109" i="2" s="1"/>
  <c r="M110" i="2" s="1"/>
  <c r="M111" i="2" s="1"/>
  <c r="M112" i="2" s="1"/>
  <c r="M113" i="2" s="1"/>
  <c r="M114" i="2" s="1"/>
  <c r="M115" i="2" s="1"/>
  <c r="M116" i="2" s="1"/>
  <c r="M117" i="2" s="1"/>
  <c r="Z5" i="2"/>
  <c r="Y5" i="2"/>
  <c r="X5" i="2"/>
  <c r="W5" i="2"/>
  <c r="V5" i="2"/>
  <c r="AA5" i="2" l="1"/>
  <c r="I130" i="2"/>
  <c r="AA6" i="2"/>
  <c r="AA7" i="2"/>
  <c r="I129" i="2"/>
</calcChain>
</file>

<file path=xl/sharedStrings.xml><?xml version="1.0" encoding="utf-8"?>
<sst xmlns="http://schemas.openxmlformats.org/spreadsheetml/2006/main" count="706" uniqueCount="109">
  <si>
    <t>HARDOI</t>
  </si>
  <si>
    <t>Sl.No</t>
  </si>
  <si>
    <t>Date</t>
  </si>
  <si>
    <t>Start Node</t>
  </si>
  <si>
    <t>End Node</t>
  </si>
  <si>
    <t>Type of Road</t>
  </si>
  <si>
    <t>WIDTH OF DISMATLING</t>
  </si>
  <si>
    <t>DI/HDPE</t>
  </si>
  <si>
    <t>Pipe Length (M)</t>
  </si>
  <si>
    <t>Cumulative Length (M)</t>
  </si>
  <si>
    <t>LHS/RHS</t>
  </si>
  <si>
    <t>Distance from Road C/L</t>
  </si>
  <si>
    <t xml:space="preserve">  Site Engineer Sign</t>
  </si>
  <si>
    <t>RESTORATION</t>
  </si>
  <si>
    <t>Remarks</t>
  </si>
  <si>
    <t>TYPE OF ROAD</t>
  </si>
  <si>
    <t>63mm</t>
  </si>
  <si>
    <t>75mm</t>
  </si>
  <si>
    <t>90mm</t>
  </si>
  <si>
    <t xml:space="preserve">110mm </t>
  </si>
  <si>
    <t>140mm</t>
  </si>
  <si>
    <t>Cumulative</t>
  </si>
  <si>
    <t>BRICK ROAD</t>
  </si>
  <si>
    <t>J101</t>
  </si>
  <si>
    <t>KACHA</t>
  </si>
  <si>
    <t>HDPE</t>
  </si>
  <si>
    <t>RHS</t>
  </si>
  <si>
    <t>SHASHIRANJAN</t>
  </si>
  <si>
    <t>B.T ROAD</t>
  </si>
  <si>
    <t>J91</t>
  </si>
  <si>
    <t>LHS</t>
  </si>
  <si>
    <t>INTERLOCKING</t>
  </si>
  <si>
    <t>J89</t>
  </si>
  <si>
    <t>J29(A)</t>
  </si>
  <si>
    <t>J29</t>
  </si>
  <si>
    <t>J36</t>
  </si>
  <si>
    <t>J47</t>
  </si>
  <si>
    <t>J84</t>
  </si>
  <si>
    <t>J96</t>
  </si>
  <si>
    <t>J47(A)</t>
  </si>
  <si>
    <t>84(A)</t>
  </si>
  <si>
    <t>J96(A)</t>
  </si>
  <si>
    <t>95(A)</t>
  </si>
  <si>
    <t>J95</t>
  </si>
  <si>
    <t>J75</t>
  </si>
  <si>
    <t>J103</t>
  </si>
  <si>
    <t>J93</t>
  </si>
  <si>
    <t>J106</t>
  </si>
  <si>
    <t>J76</t>
  </si>
  <si>
    <t>J99</t>
  </si>
  <si>
    <t>J92</t>
  </si>
  <si>
    <t>J99(A)</t>
  </si>
  <si>
    <t>92(A)</t>
  </si>
  <si>
    <t>J100</t>
  </si>
  <si>
    <t>J102</t>
  </si>
  <si>
    <t>J94</t>
  </si>
  <si>
    <t>J82</t>
  </si>
  <si>
    <t>J82(A)</t>
  </si>
  <si>
    <t>63(A)</t>
  </si>
  <si>
    <t>J63</t>
  </si>
  <si>
    <t>J19</t>
  </si>
  <si>
    <t>J69</t>
  </si>
  <si>
    <t>J55</t>
  </si>
  <si>
    <t>J112</t>
  </si>
  <si>
    <t>J33</t>
  </si>
  <si>
    <t>J38</t>
  </si>
  <si>
    <t>J61</t>
  </si>
  <si>
    <t>J88</t>
  </si>
  <si>
    <t>J110</t>
  </si>
  <si>
    <t>J64</t>
  </si>
  <si>
    <t>J59</t>
  </si>
  <si>
    <t>J46</t>
  </si>
  <si>
    <t>J50</t>
  </si>
  <si>
    <t>J107</t>
  </si>
  <si>
    <t>J116</t>
  </si>
  <si>
    <t>J97</t>
  </si>
  <si>
    <t>J74</t>
  </si>
  <si>
    <t>J60</t>
  </si>
  <si>
    <t>J71</t>
  </si>
  <si>
    <t>J17</t>
  </si>
  <si>
    <t>J41</t>
  </si>
  <si>
    <t>J6</t>
  </si>
  <si>
    <t>J70</t>
  </si>
  <si>
    <t>J79</t>
  </si>
  <si>
    <t>J81</t>
  </si>
  <si>
    <t>J111</t>
  </si>
  <si>
    <t>J35</t>
  </si>
  <si>
    <t>J14</t>
  </si>
  <si>
    <t>J15</t>
  </si>
  <si>
    <t>J45</t>
  </si>
  <si>
    <t>J10</t>
  </si>
  <si>
    <t>J22</t>
  </si>
  <si>
    <t>J34</t>
  </si>
  <si>
    <t>J18</t>
  </si>
  <si>
    <t>J58</t>
  </si>
  <si>
    <t>J37</t>
  </si>
  <si>
    <t>J83</t>
  </si>
  <si>
    <t>j104</t>
  </si>
  <si>
    <t>J104</t>
  </si>
  <si>
    <t>OHT</t>
  </si>
  <si>
    <t>j94</t>
  </si>
  <si>
    <t>POWER MECH PROJECT LIMITED -BRCPCL(JV).</t>
  </si>
  <si>
    <t>MEDHAJ CONSULTANCY (THIRD PARTY INS.)</t>
  </si>
  <si>
    <t>UTTAR PRADESH JAL NIGAM(RURAL)-CLIENT.</t>
  </si>
  <si>
    <t xml:space="preserve">DESIGNATION </t>
  </si>
  <si>
    <t>NAME</t>
  </si>
  <si>
    <t>SIGN.with date</t>
  </si>
  <si>
    <t>HARDOI(road restoration)</t>
  </si>
  <si>
    <t>sqmeter</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</si>
</sst>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family val="2"/>
      <scheme val="minor"/>
    </font>
    <font>
      <sz val="11"/>
      <color theme="1"/>
      <name val="Calibri"/>
      <charset val="134"/>
      <scheme val="minor"/>
    </font>
    <font>
      <b/>
      <sz val="14"/>
      <color theme="1"/>
      <name val="Calibri"/>
      <family val="2"/>
      <scheme val="minor"/>
    </font>
    <font>
      <b/>
      <sz val="12"/>
      <color theme="1"/>
      <name val="Cambria"/>
      <family val="1"/>
      <scheme val="major"/>
    </font>
    <font>
      <b/>
      <sz val="12"/>
      <color theme="1"/>
      <name val="Calibri"/>
      <family val="2"/>
      <scheme val="minor"/>
    </font>
    <font>
      <sz val="14"/>
      <color theme="1"/>
      <name val="Calibri"/>
      <family val="2"/>
      <scheme val="minor"/>
    </font>
    <font>
      <sz val="12"/>
      <color theme="1"/>
      <name val="Calibri"/>
      <family val="2"/>
      <scheme val="minor"/>
    </font>
    <font>
      <b/>
      <sz val="14"/>
      <color rgb="FFFF0000"/>
      <name val="Cambria"/>
      <family val="1"/>
      <scheme val="major"/>
    </font>
  </fonts>
  <fills count="4">
    <fill>
      <patternFill patternType="none"/>
    </fill>
    <fill>
      <patternFill patternType="gray125"/>
    </fill>
    <fill>
      <patternFill patternType="solid">
        <fgColor theme="5" tint="0.79995117038483843"/>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1" fillId="0" borderId="0"/>
  </cellStyleXfs>
  <cellXfs count="41">
    <xf numFmtId="0" fontId="0" fillId="0" borderId="0" xfId="0"/>
    <xf numFmtId="0" fontId="2" fillId="0" borderId="1" xfId="1" applyFont="1" applyBorder="1"/>
    <xf numFmtId="0" fontId="2" fillId="0" borderId="2" xfId="1" applyFont="1" applyBorder="1" applyAlignment="1">
      <alignment horizontal="center"/>
    </xf>
    <xf numFmtId="0" fontId="2" fillId="0" borderId="3" xfId="1" applyFont="1" applyBorder="1" applyAlignment="1">
      <alignment horizontal="center"/>
    </xf>
    <xf numFmtId="0" fontId="2" fillId="0" borderId="4" xfId="1" applyFont="1" applyBorder="1" applyAlignment="1">
      <alignment horizontal="center"/>
    </xf>
    <xf numFmtId="0" fontId="1" fillId="0" borderId="1" xfId="1" applyBorder="1"/>
    <xf numFmtId="0" fontId="1" fillId="0" borderId="0" xfId="1"/>
    <xf numFmtId="0" fontId="2" fillId="0" borderId="1" xfId="1" applyFont="1" applyBorder="1" applyAlignment="1">
      <alignment horizontal="center" vertical="center"/>
    </xf>
    <xf numFmtId="0" fontId="3" fillId="0" borderId="1" xfId="1" applyFont="1" applyBorder="1" applyAlignment="1">
      <alignment horizontal="center"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1" xfId="1" applyFont="1" applyBorder="1" applyAlignment="1">
      <alignment horizontal="center" vertical="center" wrapText="1"/>
    </xf>
    <xf numFmtId="0" fontId="4" fillId="0" borderId="1" xfId="1" applyFont="1" applyBorder="1" applyAlignment="1">
      <alignment horizontal="center" vertical="center"/>
    </xf>
    <xf numFmtId="0" fontId="1" fillId="0" borderId="1" xfId="1" applyBorder="1" applyAlignment="1">
      <alignment horizontal="center" vertical="center"/>
    </xf>
    <xf numFmtId="0" fontId="4" fillId="2" borderId="1" xfId="1" applyFont="1" applyFill="1" applyBorder="1" applyAlignment="1">
      <alignment horizontal="center" vertical="center"/>
    </xf>
    <xf numFmtId="0" fontId="3" fillId="0" borderId="1" xfId="1" applyFont="1" applyBorder="1" applyAlignment="1">
      <alignment vertical="center" wrapText="1"/>
    </xf>
    <xf numFmtId="0" fontId="5" fillId="0" borderId="1" xfId="1" applyFont="1" applyBorder="1" applyAlignment="1">
      <alignment horizontal="center"/>
    </xf>
    <xf numFmtId="0" fontId="6" fillId="0" borderId="1" xfId="1" applyFont="1" applyBorder="1" applyAlignment="1">
      <alignment horizontal="center"/>
    </xf>
    <xf numFmtId="0" fontId="6" fillId="0" borderId="1" xfId="1" applyFont="1" applyBorder="1" applyAlignment="1">
      <alignment horizontal="center" vertical="center"/>
    </xf>
    <xf numFmtId="0" fontId="4" fillId="3" borderId="0" xfId="1" applyFont="1" applyFill="1" applyAlignment="1">
      <alignment horizontal="center" vertical="center"/>
    </xf>
    <xf numFmtId="0" fontId="6" fillId="0" borderId="0" xfId="1" applyFont="1"/>
    <xf numFmtId="0" fontId="6" fillId="3" borderId="1" xfId="1" applyFont="1" applyFill="1" applyBorder="1" applyAlignment="1">
      <alignment horizontal="center"/>
    </xf>
    <xf numFmtId="0" fontId="6" fillId="0" borderId="1" xfId="1" applyFont="1" applyBorder="1"/>
    <xf numFmtId="0" fontId="1" fillId="3" borderId="0" xfId="1" applyFill="1"/>
    <xf numFmtId="0" fontId="5" fillId="0" borderId="1" xfId="1" applyFont="1" applyBorder="1"/>
    <xf numFmtId="0" fontId="6" fillId="0" borderId="5" xfId="1" applyFont="1" applyBorder="1" applyAlignment="1">
      <alignment horizontal="center" vertical="center"/>
    </xf>
    <xf numFmtId="0" fontId="6" fillId="0" borderId="5" xfId="1" applyFont="1" applyBorder="1" applyAlignment="1">
      <alignment horizontal="center"/>
    </xf>
    <xf numFmtId="0" fontId="6" fillId="0" borderId="0" xfId="1" applyFont="1" applyAlignment="1">
      <alignment horizontal="center" vertical="center"/>
    </xf>
    <xf numFmtId="0" fontId="6" fillId="0" borderId="4" xfId="1" applyFont="1" applyBorder="1" applyAlignment="1">
      <alignment horizontal="center"/>
    </xf>
    <xf numFmtId="0" fontId="5" fillId="0" borderId="4" xfId="1" applyFont="1" applyBorder="1"/>
    <xf numFmtId="0" fontId="6" fillId="0" borderId="5" xfId="1" applyFont="1" applyBorder="1"/>
    <xf numFmtId="0" fontId="5" fillId="0" borderId="6" xfId="1" applyFont="1" applyBorder="1"/>
    <xf numFmtId="0" fontId="5" fillId="0" borderId="7" xfId="1" applyFont="1" applyBorder="1" applyAlignment="1">
      <alignment horizontal="center"/>
    </xf>
    <xf numFmtId="0" fontId="7" fillId="2" borderId="1" xfId="1" applyFont="1" applyFill="1" applyBorder="1" applyAlignment="1">
      <alignment horizontal="center" vertical="center"/>
    </xf>
    <xf numFmtId="0" fontId="1" fillId="0" borderId="2" xfId="1" applyBorder="1" applyAlignment="1">
      <alignment horizontal="center"/>
    </xf>
    <xf numFmtId="0" fontId="1" fillId="0" borderId="4" xfId="1" applyBorder="1" applyAlignment="1">
      <alignment horizontal="center"/>
    </xf>
    <xf numFmtId="0" fontId="1" fillId="0" borderId="2" xfId="1" applyBorder="1"/>
    <xf numFmtId="0" fontId="1" fillId="0" borderId="3" xfId="1" applyBorder="1" applyAlignment="1">
      <alignment horizontal="center"/>
    </xf>
    <xf numFmtId="0" fontId="2" fillId="0" borderId="2" xfId="1" applyFont="1" applyBorder="1" applyAlignment="1">
      <alignment horizontal="center"/>
    </xf>
    <xf numFmtId="0" fontId="0" fillId="0" borderId="1" xfId="0" applyBorder="1" applyAlignment="1">
      <alignment horizontal="center"/>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yagarh jagannath"/>
      <sheetName val="utras 2"/>
      <sheetName val="UTRAS"/>
      <sheetName val="brahapur"/>
      <sheetName val="brahapur 2"/>
      <sheetName val="aurangabad"/>
      <sheetName val="aurangabad 2"/>
      <sheetName val="bhausiya"/>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sakra 2"/>
      <sheetName val="HARDOI"/>
      <sheetName val="gehrauli"/>
      <sheetName val="SESHPUR ADHARGANJ"/>
      <sheetName val="seshpur adharganj 2"/>
      <sheetName val="Attarsand AK"/>
      <sheetName val="ATTARASAND AGS"/>
      <sheetName val="ATTARASAND KHAYATHI"/>
      <sheetName val="ATTARASAND PR"/>
      <sheetName val="MANGRAURA"/>
      <sheetName val="SARAI JAMMUVARI"/>
      <sheetName val="PURBHIKA AND RAIGARH"/>
      <sheetName val="Sheet1"/>
      <sheetName val="Barasarai"/>
      <sheetName val=" barasarai 2"/>
      <sheetName val="malaak"/>
      <sheetName val="shivapur khurd"/>
      <sheetName val="sarsidhi"/>
      <sheetName val="amuwahi1"/>
      <sheetName val="amuwahi"/>
      <sheetName val="hasthara"/>
      <sheetName val="hastha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A3:AA136"/>
  <sheetViews>
    <sheetView zoomScale="55" zoomScaleNormal="55" zoomScaleSheetLayoutView="55" workbookViewId="0">
      <selection activeCell="C15" sqref="C15:L116"/>
    </sheetView>
  </sheetViews>
  <sheetFormatPr defaultColWidth="9" defaultRowHeight="15"/>
  <cols>
    <col min="1" max="1" width="16.140625" style="6" customWidth="1"/>
    <col min="2" max="2" width="14.28515625" style="6" customWidth="1"/>
    <col min="3" max="3" width="25.140625" style="6" customWidth="1"/>
    <col min="4" max="4" width="20" style="6" customWidth="1"/>
    <col min="5" max="6" width="17.42578125" style="6" customWidth="1"/>
    <col min="7" max="7" width="14.28515625" style="6" customWidth="1"/>
    <col min="8" max="8" width="9.140625" style="6" customWidth="1"/>
    <col min="9" max="10" width="12" style="6" customWidth="1"/>
    <col min="11" max="11" width="9.140625" style="6" customWidth="1"/>
    <col min="12" max="12" width="10.42578125" style="6" customWidth="1"/>
    <col min="13" max="13" width="21.5703125" style="6" customWidth="1"/>
    <col min="14" max="14" width="10.7109375" style="6" hidden="1" customWidth="1"/>
    <col min="15" max="15" width="17.85546875" style="6" hidden="1" customWidth="1"/>
    <col min="16" max="16" width="28.5703125" style="6" customWidth="1"/>
    <col min="17" max="17" width="27.28515625" style="6" customWidth="1"/>
    <col min="18" max="18" width="13.42578125" style="6" customWidth="1"/>
    <col min="19" max="19" width="9" style="6" hidden="1" customWidth="1"/>
    <col min="20" max="20" width="9" style="6"/>
    <col min="21" max="21" width="15.28515625" style="6" customWidth="1"/>
    <col min="22" max="22" width="9.85546875" style="6" customWidth="1"/>
    <col min="23" max="26" width="9" style="6"/>
    <col min="27" max="27" width="13.42578125" style="6" customWidth="1"/>
    <col min="28" max="28" width="9" style="6"/>
    <col min="29" max="29" width="13.42578125" style="6" customWidth="1"/>
    <col min="30" max="16384" width="9" style="6"/>
  </cols>
  <sheetData>
    <row r="3" spans="1:27" ht="18.75">
      <c r="A3" s="1"/>
      <c r="B3" s="1"/>
      <c r="C3" s="2" t="s">
        <v>0</v>
      </c>
      <c r="D3" s="3"/>
      <c r="E3" s="3"/>
      <c r="F3" s="3"/>
      <c r="G3" s="3"/>
      <c r="H3" s="3"/>
      <c r="I3" s="3"/>
      <c r="J3" s="3"/>
      <c r="K3" s="3"/>
      <c r="L3" s="4"/>
      <c r="M3" s="2"/>
      <c r="N3" s="3"/>
      <c r="O3" s="4"/>
      <c r="P3" s="1"/>
      <c r="Q3" s="1"/>
      <c r="R3" s="1"/>
      <c r="S3" s="5"/>
    </row>
    <row r="4" spans="1:27" ht="45" customHeight="1">
      <c r="A4" s="7" t="s">
        <v>1</v>
      </c>
      <c r="B4" s="7" t="s">
        <v>2</v>
      </c>
      <c r="C4" s="7" t="s">
        <v>3</v>
      </c>
      <c r="D4" s="7" t="s">
        <v>4</v>
      </c>
      <c r="E4" s="7" t="s">
        <v>5</v>
      </c>
      <c r="F4" s="8" t="s">
        <v>6</v>
      </c>
      <c r="G4" s="7" t="s">
        <v>7</v>
      </c>
      <c r="H4" s="9" t="s">
        <v>8</v>
      </c>
      <c r="I4" s="10"/>
      <c r="J4" s="10"/>
      <c r="K4" s="10"/>
      <c r="L4" s="11"/>
      <c r="M4" s="12" t="s">
        <v>9</v>
      </c>
      <c r="N4" s="7" t="s">
        <v>10</v>
      </c>
      <c r="O4" s="12" t="s">
        <v>11</v>
      </c>
      <c r="P4" s="12" t="s">
        <v>12</v>
      </c>
      <c r="Q4" s="13" t="s">
        <v>13</v>
      </c>
      <c r="R4" s="7" t="s">
        <v>14</v>
      </c>
      <c r="S4" s="14"/>
      <c r="U4" s="15" t="s">
        <v>15</v>
      </c>
      <c r="V4" s="15" t="s">
        <v>16</v>
      </c>
      <c r="W4" s="15" t="s">
        <v>17</v>
      </c>
      <c r="X4" s="15" t="s">
        <v>18</v>
      </c>
      <c r="Y4" s="15" t="s">
        <v>19</v>
      </c>
      <c r="Z4" s="15" t="s">
        <v>20</v>
      </c>
      <c r="AA4" s="15" t="s">
        <v>21</v>
      </c>
    </row>
    <row r="5" spans="1:27" ht="18.75" hidden="1">
      <c r="A5" s="1"/>
      <c r="B5" s="1"/>
      <c r="C5" s="1"/>
      <c r="D5" s="1"/>
      <c r="E5" s="1"/>
      <c r="F5" s="16"/>
      <c r="G5" s="1"/>
      <c r="H5" s="7" t="s">
        <v>16</v>
      </c>
      <c r="I5" s="7" t="s">
        <v>17</v>
      </c>
      <c r="J5" s="7" t="s">
        <v>18</v>
      </c>
      <c r="K5" s="7" t="s">
        <v>19</v>
      </c>
      <c r="L5" s="7" t="s">
        <v>20</v>
      </c>
      <c r="M5" s="1"/>
      <c r="N5" s="1"/>
      <c r="O5" s="1"/>
      <c r="P5" s="1"/>
      <c r="Q5" s="13"/>
      <c r="R5" s="1"/>
      <c r="S5" s="5"/>
      <c r="U5" s="17" t="s">
        <v>22</v>
      </c>
      <c r="V5" s="14">
        <f>+SUMIF($E$6:$E$116,$U5,H$6:H$116)</f>
        <v>296.5</v>
      </c>
      <c r="W5" s="14">
        <f>+SUMIF($E$6:$E$116,$U5,I$6:I$116)</f>
        <v>116.1</v>
      </c>
      <c r="X5" s="14">
        <f>+SUMIF($E$6:$E$116,$U5,J$6:J$116)</f>
        <v>278.60000000000002</v>
      </c>
      <c r="Y5" s="14">
        <f>+SUMIF($E$6:$E$116,$U5,K$6:K$116)</f>
        <v>196.8</v>
      </c>
      <c r="Z5" s="14">
        <f>+SUMIF($E$6:$E$116,$U5,L$6:L$116)</f>
        <v>220.4</v>
      </c>
      <c r="AA5" s="14">
        <f>SUM(V5:Z5)</f>
        <v>1108.4000000000001</v>
      </c>
    </row>
    <row r="6" spans="1:27" ht="18.75" hidden="1">
      <c r="A6" s="18">
        <v>1</v>
      </c>
      <c r="B6" s="18"/>
      <c r="C6" s="18" t="s">
        <v>23</v>
      </c>
      <c r="D6" s="18">
        <v>91</v>
      </c>
      <c r="E6" s="18" t="s">
        <v>24</v>
      </c>
      <c r="F6" s="18"/>
      <c r="G6" s="18" t="s">
        <v>25</v>
      </c>
      <c r="H6" s="18">
        <v>162</v>
      </c>
      <c r="I6" s="18"/>
      <c r="J6" s="18"/>
      <c r="K6" s="18"/>
      <c r="L6" s="18"/>
      <c r="M6" s="18">
        <f>+H6</f>
        <v>162</v>
      </c>
      <c r="N6" s="18" t="s">
        <v>26</v>
      </c>
      <c r="O6" s="18"/>
      <c r="P6" s="18" t="s">
        <v>27</v>
      </c>
      <c r="Q6" s="18"/>
      <c r="R6" s="17"/>
      <c r="S6" s="17"/>
      <c r="U6" s="18" t="s">
        <v>28</v>
      </c>
      <c r="V6" s="14">
        <f t="shared" ref="V6:Z7" si="0">+SUMIF($E$6:$E$116,$U6,H$6:H$116)</f>
        <v>15.5</v>
      </c>
      <c r="W6" s="14">
        <f t="shared" si="0"/>
        <v>3</v>
      </c>
      <c r="X6" s="14">
        <f t="shared" si="0"/>
        <v>4</v>
      </c>
      <c r="Y6" s="14">
        <f t="shared" si="0"/>
        <v>3.5</v>
      </c>
      <c r="Z6" s="14">
        <f t="shared" si="0"/>
        <v>3.5</v>
      </c>
      <c r="AA6" s="14">
        <f t="shared" ref="AA6:AA7" si="1">SUM(V6:Z6)</f>
        <v>29.5</v>
      </c>
    </row>
    <row r="7" spans="1:27" ht="18.75" hidden="1">
      <c r="A7" s="18">
        <f>1+A6</f>
        <v>2</v>
      </c>
      <c r="B7" s="18"/>
      <c r="C7" s="18" t="s">
        <v>29</v>
      </c>
      <c r="D7" s="18">
        <v>20</v>
      </c>
      <c r="E7" s="18" t="s">
        <v>24</v>
      </c>
      <c r="F7" s="18"/>
      <c r="G7" s="18" t="s">
        <v>25</v>
      </c>
      <c r="H7" s="18">
        <v>34</v>
      </c>
      <c r="I7" s="18"/>
      <c r="J7" s="18"/>
      <c r="K7" s="18"/>
      <c r="L7" s="18"/>
      <c r="M7" s="18">
        <f>+M6+H7+I7+J7+K7+L7</f>
        <v>196</v>
      </c>
      <c r="N7" s="18" t="s">
        <v>30</v>
      </c>
      <c r="O7" s="18"/>
      <c r="P7" s="18" t="s">
        <v>27</v>
      </c>
      <c r="Q7" s="18"/>
      <c r="R7" s="17"/>
      <c r="S7" s="17"/>
      <c r="U7" s="19" t="s">
        <v>31</v>
      </c>
      <c r="V7" s="14">
        <f t="shared" si="0"/>
        <v>119</v>
      </c>
      <c r="W7" s="14">
        <f t="shared" si="0"/>
        <v>0</v>
      </c>
      <c r="X7" s="14">
        <f t="shared" si="0"/>
        <v>0</v>
      </c>
      <c r="Y7" s="14">
        <f t="shared" si="0"/>
        <v>0</v>
      </c>
      <c r="Z7" s="14">
        <f t="shared" si="0"/>
        <v>0</v>
      </c>
      <c r="AA7" s="14">
        <f t="shared" si="1"/>
        <v>119</v>
      </c>
    </row>
    <row r="8" spans="1:27" ht="18.75" hidden="1">
      <c r="A8" s="18">
        <f t="shared" ref="A8:A71" si="2">1+A7</f>
        <v>3</v>
      </c>
      <c r="B8" s="18"/>
      <c r="C8" s="18" t="s">
        <v>29</v>
      </c>
      <c r="D8" s="18">
        <v>89</v>
      </c>
      <c r="E8" s="18" t="s">
        <v>24</v>
      </c>
      <c r="F8" s="18"/>
      <c r="G8" s="18" t="s">
        <v>25</v>
      </c>
      <c r="H8" s="18">
        <v>76</v>
      </c>
      <c r="I8" s="18"/>
      <c r="J8" s="18"/>
      <c r="K8" s="18"/>
      <c r="L8" s="18"/>
      <c r="M8" s="18">
        <f t="shared" ref="M8:M71" si="3">+M7+H8+I8+J8+K8+L8</f>
        <v>272</v>
      </c>
      <c r="N8" s="18" t="s">
        <v>26</v>
      </c>
      <c r="O8" s="18"/>
      <c r="P8" s="18" t="s">
        <v>27</v>
      </c>
      <c r="Q8" s="18"/>
      <c r="R8" s="17"/>
      <c r="S8" s="17"/>
      <c r="Y8" s="20"/>
    </row>
    <row r="9" spans="1:27" ht="18.75" hidden="1">
      <c r="A9" s="18">
        <f t="shared" si="2"/>
        <v>4</v>
      </c>
      <c r="B9" s="18"/>
      <c r="C9" s="18" t="s">
        <v>32</v>
      </c>
      <c r="D9" s="18">
        <v>29</v>
      </c>
      <c r="E9" s="18" t="s">
        <v>24</v>
      </c>
      <c r="F9" s="18"/>
      <c r="G9" s="18" t="s">
        <v>25</v>
      </c>
      <c r="H9" s="18">
        <v>29</v>
      </c>
      <c r="I9" s="18"/>
      <c r="J9" s="18"/>
      <c r="K9" s="18"/>
      <c r="L9" s="18"/>
      <c r="M9" s="18">
        <f t="shared" si="3"/>
        <v>301</v>
      </c>
      <c r="N9" s="18" t="s">
        <v>26</v>
      </c>
      <c r="O9" s="18"/>
      <c r="P9" s="18" t="s">
        <v>27</v>
      </c>
      <c r="Q9" s="18"/>
      <c r="R9" s="17"/>
      <c r="S9" s="17"/>
    </row>
    <row r="10" spans="1:27" ht="18.75" hidden="1">
      <c r="A10" s="18">
        <f t="shared" si="2"/>
        <v>5</v>
      </c>
      <c r="B10" s="18"/>
      <c r="C10" s="18" t="s">
        <v>33</v>
      </c>
      <c r="D10" s="18">
        <v>36</v>
      </c>
      <c r="E10" s="18" t="s">
        <v>24</v>
      </c>
      <c r="F10" s="18"/>
      <c r="G10" s="18" t="s">
        <v>25</v>
      </c>
      <c r="H10" s="18"/>
      <c r="I10" s="18">
        <v>340</v>
      </c>
      <c r="J10" s="18"/>
      <c r="K10" s="18"/>
      <c r="L10" s="18"/>
      <c r="M10" s="18">
        <f t="shared" si="3"/>
        <v>641</v>
      </c>
      <c r="N10" s="18" t="s">
        <v>26</v>
      </c>
      <c r="O10" s="18"/>
      <c r="P10" s="18" t="s">
        <v>27</v>
      </c>
      <c r="Q10" s="18"/>
      <c r="R10" s="17"/>
      <c r="S10" s="17"/>
    </row>
    <row r="11" spans="1:27" ht="18.75" hidden="1">
      <c r="A11" s="18">
        <f t="shared" si="2"/>
        <v>6</v>
      </c>
      <c r="B11" s="18"/>
      <c r="C11" s="18" t="s">
        <v>34</v>
      </c>
      <c r="D11" s="18">
        <v>36</v>
      </c>
      <c r="E11" s="18" t="s">
        <v>24</v>
      </c>
      <c r="F11" s="18"/>
      <c r="G11" s="18" t="s">
        <v>25</v>
      </c>
      <c r="H11" s="18">
        <v>60</v>
      </c>
      <c r="I11" s="18"/>
      <c r="J11" s="18"/>
      <c r="K11" s="18"/>
      <c r="L11" s="18"/>
      <c r="M11" s="18">
        <f t="shared" si="3"/>
        <v>701</v>
      </c>
      <c r="N11" s="18"/>
      <c r="O11" s="18"/>
      <c r="P11" s="18" t="s">
        <v>27</v>
      </c>
      <c r="Q11" s="18"/>
      <c r="R11" s="17"/>
      <c r="S11" s="17"/>
    </row>
    <row r="12" spans="1:27" ht="18.75" hidden="1">
      <c r="A12" s="18">
        <f t="shared" si="2"/>
        <v>7</v>
      </c>
      <c r="B12" s="18"/>
      <c r="C12" s="18" t="s">
        <v>35</v>
      </c>
      <c r="D12" s="18">
        <v>47</v>
      </c>
      <c r="E12" s="18" t="s">
        <v>24</v>
      </c>
      <c r="F12" s="18"/>
      <c r="G12" s="18" t="s">
        <v>25</v>
      </c>
      <c r="H12" s="18">
        <v>60</v>
      </c>
      <c r="I12" s="18"/>
      <c r="J12" s="18"/>
      <c r="K12" s="18"/>
      <c r="L12" s="18"/>
      <c r="M12" s="18">
        <f t="shared" si="3"/>
        <v>761</v>
      </c>
      <c r="N12" s="18" t="s">
        <v>26</v>
      </c>
      <c r="O12" s="18"/>
      <c r="P12" s="18" t="s">
        <v>27</v>
      </c>
      <c r="Q12" s="18"/>
      <c r="R12" s="17"/>
      <c r="S12" s="17"/>
    </row>
    <row r="13" spans="1:27" ht="18.75" hidden="1">
      <c r="A13" s="18">
        <f t="shared" si="2"/>
        <v>8</v>
      </c>
      <c r="B13" s="18"/>
      <c r="C13" s="18" t="s">
        <v>36</v>
      </c>
      <c r="D13" s="18">
        <v>84</v>
      </c>
      <c r="E13" s="18" t="s">
        <v>24</v>
      </c>
      <c r="F13" s="18"/>
      <c r="G13" s="18" t="s">
        <v>25</v>
      </c>
      <c r="H13" s="18">
        <v>58</v>
      </c>
      <c r="I13" s="18"/>
      <c r="J13" s="18"/>
      <c r="K13" s="18"/>
      <c r="L13" s="18"/>
      <c r="M13" s="18">
        <f t="shared" si="3"/>
        <v>819</v>
      </c>
      <c r="N13" s="18" t="s">
        <v>26</v>
      </c>
      <c r="O13" s="18"/>
      <c r="P13" s="18" t="s">
        <v>27</v>
      </c>
      <c r="Q13" s="18"/>
      <c r="R13" s="17"/>
      <c r="S13" s="17"/>
      <c r="T13" s="6">
        <f>392-29</f>
        <v>363</v>
      </c>
    </row>
    <row r="14" spans="1:27" ht="18.75" hidden="1">
      <c r="A14" s="18">
        <f t="shared" si="2"/>
        <v>9</v>
      </c>
      <c r="B14" s="18"/>
      <c r="C14" s="18" t="s">
        <v>37</v>
      </c>
      <c r="D14" s="18">
        <v>96</v>
      </c>
      <c r="E14" s="18" t="s">
        <v>24</v>
      </c>
      <c r="F14" s="18"/>
      <c r="G14" s="18" t="s">
        <v>25</v>
      </c>
      <c r="H14" s="18"/>
      <c r="I14" s="18">
        <v>30</v>
      </c>
      <c r="J14" s="18"/>
      <c r="K14" s="18"/>
      <c r="L14" s="18"/>
      <c r="M14" s="18">
        <f t="shared" si="3"/>
        <v>849</v>
      </c>
      <c r="N14" s="18" t="s">
        <v>26</v>
      </c>
      <c r="O14" s="18"/>
      <c r="P14" s="18" t="s">
        <v>27</v>
      </c>
      <c r="Q14" s="18"/>
      <c r="R14" s="17"/>
      <c r="S14" s="17"/>
      <c r="T14" s="6">
        <v>36</v>
      </c>
    </row>
    <row r="15" spans="1:27" ht="18.75">
      <c r="A15" s="18">
        <f t="shared" si="2"/>
        <v>10</v>
      </c>
      <c r="B15" s="18"/>
      <c r="C15" s="18" t="s">
        <v>38</v>
      </c>
      <c r="D15" s="18">
        <v>95</v>
      </c>
      <c r="E15" s="18" t="s">
        <v>22</v>
      </c>
      <c r="F15" s="18">
        <v>0.45</v>
      </c>
      <c r="G15" s="18" t="s">
        <v>25</v>
      </c>
      <c r="H15" s="18"/>
      <c r="I15" s="18"/>
      <c r="J15" s="18"/>
      <c r="K15" s="18"/>
      <c r="L15" s="18">
        <v>58</v>
      </c>
      <c r="M15" s="18">
        <f t="shared" si="3"/>
        <v>907</v>
      </c>
      <c r="N15" s="18" t="s">
        <v>26</v>
      </c>
      <c r="O15" s="18"/>
      <c r="P15" s="18" t="s">
        <v>27</v>
      </c>
      <c r="Q15" s="18">
        <v>58</v>
      </c>
      <c r="R15" s="17">
        <f>+L15*F15</f>
        <v>26.1</v>
      </c>
      <c r="S15" s="17"/>
    </row>
    <row r="16" spans="1:27" ht="18.75">
      <c r="A16" s="18">
        <f t="shared" si="2"/>
        <v>11</v>
      </c>
      <c r="B16" s="18"/>
      <c r="C16" s="18" t="s">
        <v>39</v>
      </c>
      <c r="D16" s="18" t="s">
        <v>40</v>
      </c>
      <c r="E16" s="18" t="s">
        <v>22</v>
      </c>
      <c r="F16" s="18">
        <v>0.36</v>
      </c>
      <c r="G16" s="18" t="s">
        <v>25</v>
      </c>
      <c r="H16" s="18">
        <v>3</v>
      </c>
      <c r="I16" s="18"/>
      <c r="J16" s="18"/>
      <c r="K16" s="18"/>
      <c r="L16" s="18"/>
      <c r="M16" s="18">
        <f t="shared" si="3"/>
        <v>910</v>
      </c>
      <c r="N16" s="18" t="s">
        <v>26</v>
      </c>
      <c r="O16" s="18"/>
      <c r="P16" s="18" t="s">
        <v>27</v>
      </c>
      <c r="Q16" s="18">
        <v>3</v>
      </c>
      <c r="R16" s="17">
        <f>+Q16*H16</f>
        <v>9</v>
      </c>
      <c r="S16" s="17"/>
    </row>
    <row r="17" spans="1:20" ht="18.75">
      <c r="A17" s="18">
        <f t="shared" si="2"/>
        <v>12</v>
      </c>
      <c r="B17" s="18"/>
      <c r="C17" s="18" t="s">
        <v>41</v>
      </c>
      <c r="D17" s="18" t="s">
        <v>42</v>
      </c>
      <c r="E17" s="18" t="s">
        <v>22</v>
      </c>
      <c r="F17" s="18">
        <v>0.45</v>
      </c>
      <c r="G17" s="18" t="s">
        <v>25</v>
      </c>
      <c r="H17" s="18"/>
      <c r="I17" s="18"/>
      <c r="J17" s="18"/>
      <c r="K17" s="18"/>
      <c r="L17" s="18">
        <v>44</v>
      </c>
      <c r="M17" s="18">
        <f t="shared" si="3"/>
        <v>954</v>
      </c>
      <c r="N17" s="18" t="s">
        <v>26</v>
      </c>
      <c r="O17" s="18"/>
      <c r="P17" s="18" t="s">
        <v>27</v>
      </c>
      <c r="Q17" s="18">
        <v>44</v>
      </c>
      <c r="R17" s="17">
        <f>+Q17*H17</f>
        <v>0</v>
      </c>
      <c r="S17" s="17"/>
    </row>
    <row r="18" spans="1:20" ht="18.75">
      <c r="A18" s="18">
        <f t="shared" si="2"/>
        <v>13</v>
      </c>
      <c r="B18" s="18"/>
      <c r="C18" s="18" t="s">
        <v>43</v>
      </c>
      <c r="D18" s="18" t="s">
        <v>44</v>
      </c>
      <c r="E18" s="18" t="s">
        <v>22</v>
      </c>
      <c r="F18" s="18">
        <v>0.45</v>
      </c>
      <c r="G18" s="18" t="s">
        <v>25</v>
      </c>
      <c r="H18" s="18"/>
      <c r="I18" s="18"/>
      <c r="J18" s="18"/>
      <c r="K18" s="18"/>
      <c r="L18" s="18">
        <v>118.4</v>
      </c>
      <c r="M18" s="18">
        <f t="shared" si="3"/>
        <v>1072.4000000000001</v>
      </c>
      <c r="N18" s="18" t="s">
        <v>26</v>
      </c>
      <c r="O18" s="18"/>
      <c r="P18" s="18" t="s">
        <v>27</v>
      </c>
      <c r="Q18" s="18">
        <v>118.4</v>
      </c>
      <c r="R18" s="17">
        <f t="shared" ref="R18" si="4">58*0.45</f>
        <v>26.1</v>
      </c>
      <c r="S18" s="17"/>
    </row>
    <row r="19" spans="1:20" ht="18.75" hidden="1">
      <c r="A19" s="18">
        <f t="shared" si="2"/>
        <v>14</v>
      </c>
      <c r="B19" s="18"/>
      <c r="C19" s="18" t="s">
        <v>44</v>
      </c>
      <c r="D19" s="18">
        <v>104</v>
      </c>
      <c r="E19" s="18" t="s">
        <v>24</v>
      </c>
      <c r="F19" s="18"/>
      <c r="G19" s="18" t="s">
        <v>25</v>
      </c>
      <c r="H19" s="18"/>
      <c r="I19" s="18"/>
      <c r="J19" s="18"/>
      <c r="K19" s="18"/>
      <c r="L19" s="18">
        <v>196</v>
      </c>
      <c r="M19" s="18">
        <f t="shared" si="3"/>
        <v>1268.4000000000001</v>
      </c>
      <c r="N19" s="18" t="s">
        <v>26</v>
      </c>
      <c r="O19" s="18"/>
      <c r="P19" s="18" t="s">
        <v>27</v>
      </c>
      <c r="Q19" s="18"/>
      <c r="R19" s="17"/>
      <c r="S19" s="17"/>
    </row>
    <row r="20" spans="1:20" ht="18.75" hidden="1">
      <c r="A20" s="18">
        <f t="shared" si="2"/>
        <v>15</v>
      </c>
      <c r="B20" s="18"/>
      <c r="C20" s="18" t="s">
        <v>45</v>
      </c>
      <c r="D20" s="18">
        <v>93</v>
      </c>
      <c r="E20" s="18" t="s">
        <v>24</v>
      </c>
      <c r="F20" s="18"/>
      <c r="G20" s="18" t="s">
        <v>25</v>
      </c>
      <c r="H20" s="18"/>
      <c r="I20" s="18"/>
      <c r="J20" s="21"/>
      <c r="K20" s="22">
        <v>112</v>
      </c>
      <c r="L20" s="18"/>
      <c r="M20" s="18">
        <f t="shared" si="3"/>
        <v>1380.4</v>
      </c>
      <c r="N20" s="18" t="s">
        <v>26</v>
      </c>
      <c r="O20" s="18"/>
      <c r="P20" s="18" t="s">
        <v>27</v>
      </c>
      <c r="Q20" s="18"/>
      <c r="R20" s="17"/>
      <c r="S20" s="17"/>
    </row>
    <row r="21" spans="1:20" ht="18.75" hidden="1">
      <c r="A21" s="18">
        <f t="shared" si="2"/>
        <v>16</v>
      </c>
      <c r="B21" s="18"/>
      <c r="C21" s="18" t="s">
        <v>46</v>
      </c>
      <c r="D21" s="18">
        <v>106</v>
      </c>
      <c r="E21" s="18" t="s">
        <v>24</v>
      </c>
      <c r="F21" s="18"/>
      <c r="G21" s="18" t="s">
        <v>25</v>
      </c>
      <c r="H21" s="18"/>
      <c r="I21" s="23"/>
      <c r="J21" s="18">
        <v>50</v>
      </c>
      <c r="K21" s="18"/>
      <c r="L21" s="18"/>
      <c r="M21" s="18">
        <f t="shared" si="3"/>
        <v>1430.4</v>
      </c>
      <c r="N21" s="18" t="s">
        <v>26</v>
      </c>
      <c r="O21" s="18"/>
      <c r="P21" s="18" t="s">
        <v>27</v>
      </c>
      <c r="Q21" s="18"/>
      <c r="R21" s="17"/>
      <c r="S21" s="17"/>
    </row>
    <row r="22" spans="1:20" ht="18.75" hidden="1">
      <c r="A22" s="18">
        <f t="shared" si="2"/>
        <v>17</v>
      </c>
      <c r="B22" s="18"/>
      <c r="C22" s="18" t="s">
        <v>47</v>
      </c>
      <c r="D22" s="18">
        <v>77</v>
      </c>
      <c r="E22" s="18" t="s">
        <v>24</v>
      </c>
      <c r="F22" s="18"/>
      <c r="G22" s="18" t="s">
        <v>25</v>
      </c>
      <c r="H22" s="18"/>
      <c r="I22" s="23"/>
      <c r="J22" s="18">
        <v>252.1</v>
      </c>
      <c r="K22" s="18"/>
      <c r="L22" s="18"/>
      <c r="M22" s="18">
        <f t="shared" si="3"/>
        <v>1682.5</v>
      </c>
      <c r="N22" s="18" t="s">
        <v>26</v>
      </c>
      <c r="O22" s="18"/>
      <c r="P22" s="18" t="s">
        <v>27</v>
      </c>
      <c r="Q22" s="18"/>
      <c r="R22" s="17"/>
      <c r="S22" s="17"/>
    </row>
    <row r="23" spans="1:20" ht="18.75" hidden="1">
      <c r="A23" s="18">
        <f t="shared" si="2"/>
        <v>18</v>
      </c>
      <c r="B23" s="18"/>
      <c r="C23" s="18" t="s">
        <v>48</v>
      </c>
      <c r="D23" s="18">
        <v>99</v>
      </c>
      <c r="E23" s="18" t="s">
        <v>24</v>
      </c>
      <c r="F23" s="18"/>
      <c r="G23" s="18" t="s">
        <v>25</v>
      </c>
      <c r="H23" s="18">
        <v>165</v>
      </c>
      <c r="I23" s="18"/>
      <c r="J23" s="18"/>
      <c r="K23" s="18"/>
      <c r="L23" s="18"/>
      <c r="M23" s="18">
        <f t="shared" si="3"/>
        <v>1847.5</v>
      </c>
      <c r="N23" s="18" t="s">
        <v>26</v>
      </c>
      <c r="O23" s="18"/>
      <c r="P23" s="18" t="s">
        <v>27</v>
      </c>
      <c r="Q23" s="18"/>
      <c r="R23" s="17"/>
      <c r="S23" s="17"/>
    </row>
    <row r="24" spans="1:20" ht="18.75" hidden="1">
      <c r="A24" s="18">
        <f t="shared" si="2"/>
        <v>19</v>
      </c>
      <c r="B24" s="18"/>
      <c r="C24" s="18" t="s">
        <v>49</v>
      </c>
      <c r="D24" s="18">
        <v>92</v>
      </c>
      <c r="E24" s="18" t="s">
        <v>24</v>
      </c>
      <c r="F24" s="18"/>
      <c r="G24" s="18" t="s">
        <v>25</v>
      </c>
      <c r="H24" s="18">
        <v>62.8</v>
      </c>
      <c r="I24" s="18"/>
      <c r="J24" s="18"/>
      <c r="K24" s="18"/>
      <c r="L24" s="18"/>
      <c r="M24" s="18">
        <f t="shared" si="3"/>
        <v>1910.3</v>
      </c>
      <c r="N24" s="18" t="s">
        <v>26</v>
      </c>
      <c r="O24" s="18"/>
      <c r="P24" s="18" t="s">
        <v>27</v>
      </c>
      <c r="Q24" s="18"/>
      <c r="R24" s="17"/>
      <c r="S24" s="17"/>
    </row>
    <row r="25" spans="1:20" ht="18.75" hidden="1">
      <c r="A25" s="18">
        <f t="shared" si="2"/>
        <v>20</v>
      </c>
      <c r="B25" s="18"/>
      <c r="C25" s="18" t="s">
        <v>50</v>
      </c>
      <c r="D25" s="18">
        <v>100</v>
      </c>
      <c r="E25" s="18" t="s">
        <v>24</v>
      </c>
      <c r="F25" s="18"/>
      <c r="G25" s="18" t="s">
        <v>25</v>
      </c>
      <c r="H25" s="18">
        <v>20.2</v>
      </c>
      <c r="I25" s="18"/>
      <c r="J25" s="18"/>
      <c r="K25" s="21"/>
      <c r="L25" s="18"/>
      <c r="M25" s="18">
        <f t="shared" si="3"/>
        <v>1930.5</v>
      </c>
      <c r="N25" s="18" t="s">
        <v>26</v>
      </c>
      <c r="O25" s="18"/>
      <c r="P25" s="18" t="s">
        <v>27</v>
      </c>
      <c r="Q25" s="18"/>
      <c r="R25" s="17"/>
      <c r="S25" s="17"/>
      <c r="T25" s="24"/>
    </row>
    <row r="26" spans="1:20" ht="18.75" hidden="1">
      <c r="A26" s="18">
        <f t="shared" si="2"/>
        <v>21</v>
      </c>
      <c r="B26" s="18"/>
      <c r="C26" s="18" t="s">
        <v>51</v>
      </c>
      <c r="D26" s="18" t="s">
        <v>52</v>
      </c>
      <c r="E26" s="18" t="s">
        <v>24</v>
      </c>
      <c r="F26" s="18"/>
      <c r="G26" s="18" t="s">
        <v>25</v>
      </c>
      <c r="H26" s="18">
        <v>3.5</v>
      </c>
      <c r="I26" s="18"/>
      <c r="J26" s="18"/>
      <c r="K26" s="18"/>
      <c r="L26" s="18"/>
      <c r="M26" s="18">
        <f t="shared" si="3"/>
        <v>1934</v>
      </c>
      <c r="N26" s="18" t="s">
        <v>26</v>
      </c>
      <c r="O26" s="18"/>
      <c r="P26" s="18" t="s">
        <v>27</v>
      </c>
      <c r="Q26" s="18"/>
      <c r="R26" s="17"/>
      <c r="S26" s="17"/>
    </row>
    <row r="27" spans="1:20" ht="18.75" hidden="1">
      <c r="A27" s="18">
        <f t="shared" si="2"/>
        <v>22</v>
      </c>
      <c r="B27" s="18"/>
      <c r="C27" s="18" t="s">
        <v>49</v>
      </c>
      <c r="D27" s="18">
        <v>86</v>
      </c>
      <c r="E27" s="18" t="s">
        <v>24</v>
      </c>
      <c r="F27" s="18"/>
      <c r="G27" s="18" t="s">
        <v>25</v>
      </c>
      <c r="H27" s="18">
        <v>9.5</v>
      </c>
      <c r="I27" s="18"/>
      <c r="J27" s="18"/>
      <c r="K27" s="18"/>
      <c r="L27" s="18"/>
      <c r="M27" s="18">
        <f t="shared" si="3"/>
        <v>1943.5</v>
      </c>
      <c r="N27" s="18" t="s">
        <v>30</v>
      </c>
      <c r="O27" s="18"/>
      <c r="P27" s="18" t="s">
        <v>27</v>
      </c>
      <c r="Q27" s="18"/>
      <c r="R27" s="17"/>
      <c r="S27" s="17"/>
    </row>
    <row r="28" spans="1:20" ht="18.75" hidden="1">
      <c r="A28" s="18">
        <f t="shared" si="2"/>
        <v>23</v>
      </c>
      <c r="B28" s="18"/>
      <c r="C28" s="18" t="s">
        <v>50</v>
      </c>
      <c r="D28" s="18">
        <v>90</v>
      </c>
      <c r="E28" s="18" t="s">
        <v>24</v>
      </c>
      <c r="F28" s="18"/>
      <c r="G28" s="18" t="s">
        <v>25</v>
      </c>
      <c r="H28" s="18">
        <f>23-4</f>
        <v>19</v>
      </c>
      <c r="I28" s="18"/>
      <c r="J28" s="18"/>
      <c r="K28" s="18"/>
      <c r="L28" s="18"/>
      <c r="M28" s="18">
        <f t="shared" si="3"/>
        <v>1962.5</v>
      </c>
      <c r="N28" s="18" t="s">
        <v>30</v>
      </c>
      <c r="O28" s="18"/>
      <c r="P28" s="18" t="s">
        <v>27</v>
      </c>
      <c r="Q28" s="18"/>
      <c r="R28" s="17"/>
      <c r="S28" s="17"/>
    </row>
    <row r="29" spans="1:20" ht="18.75">
      <c r="A29" s="18">
        <f t="shared" si="2"/>
        <v>24</v>
      </c>
      <c r="B29" s="18"/>
      <c r="C29" s="18" t="s">
        <v>50</v>
      </c>
      <c r="D29" s="18">
        <v>90</v>
      </c>
      <c r="E29" s="18" t="s">
        <v>28</v>
      </c>
      <c r="F29" s="18">
        <v>0.36299999999999999</v>
      </c>
      <c r="G29" s="18" t="s">
        <v>25</v>
      </c>
      <c r="H29" s="18">
        <v>4</v>
      </c>
      <c r="I29" s="18"/>
      <c r="J29" s="18"/>
      <c r="K29" s="18"/>
      <c r="L29" s="18"/>
      <c r="M29" s="18">
        <f t="shared" si="3"/>
        <v>1966.5</v>
      </c>
      <c r="N29" s="18"/>
      <c r="O29" s="18"/>
      <c r="P29" s="18" t="s">
        <v>27</v>
      </c>
      <c r="Q29" s="18">
        <v>4</v>
      </c>
      <c r="R29" s="17"/>
      <c r="S29" s="17"/>
    </row>
    <row r="30" spans="1:20" ht="18.75" hidden="1">
      <c r="A30" s="18">
        <f t="shared" si="2"/>
        <v>25</v>
      </c>
      <c r="B30" s="18"/>
      <c r="C30" s="18" t="s">
        <v>50</v>
      </c>
      <c r="D30" s="18" t="s">
        <v>53</v>
      </c>
      <c r="E30" s="18" t="s">
        <v>24</v>
      </c>
      <c r="F30" s="18"/>
      <c r="G30" s="18" t="s">
        <v>25</v>
      </c>
      <c r="H30" s="18">
        <v>32</v>
      </c>
      <c r="I30" s="18"/>
      <c r="J30" s="18"/>
      <c r="K30" s="18"/>
      <c r="L30" s="18"/>
      <c r="M30" s="18">
        <f t="shared" si="3"/>
        <v>1998.5</v>
      </c>
      <c r="N30" s="18" t="s">
        <v>26</v>
      </c>
      <c r="O30" s="18"/>
      <c r="P30" s="18" t="s">
        <v>27</v>
      </c>
      <c r="Q30" s="18"/>
      <c r="R30" s="17"/>
      <c r="S30" s="17"/>
    </row>
    <row r="31" spans="1:20" ht="18.75" hidden="1">
      <c r="A31" s="18">
        <f t="shared" si="2"/>
        <v>26</v>
      </c>
      <c r="B31" s="18"/>
      <c r="C31" s="18" t="s">
        <v>53</v>
      </c>
      <c r="D31" s="18">
        <v>102</v>
      </c>
      <c r="E31" s="18" t="s">
        <v>24</v>
      </c>
      <c r="F31" s="18"/>
      <c r="G31" s="18" t="s">
        <v>25</v>
      </c>
      <c r="H31" s="18">
        <v>20</v>
      </c>
      <c r="I31" s="18"/>
      <c r="J31" s="18"/>
      <c r="K31" s="18"/>
      <c r="L31" s="18"/>
      <c r="M31" s="18">
        <f t="shared" si="3"/>
        <v>2018.5</v>
      </c>
      <c r="N31" s="18" t="s">
        <v>26</v>
      </c>
      <c r="O31" s="18"/>
      <c r="P31" s="18" t="s">
        <v>27</v>
      </c>
      <c r="Q31" s="18"/>
      <c r="R31" s="17"/>
      <c r="S31" s="17"/>
    </row>
    <row r="32" spans="1:20" ht="18.75" hidden="1">
      <c r="A32" s="18">
        <f t="shared" si="2"/>
        <v>27</v>
      </c>
      <c r="B32" s="18"/>
      <c r="C32" s="18" t="s">
        <v>54</v>
      </c>
      <c r="D32" s="18">
        <v>94</v>
      </c>
      <c r="E32" s="18" t="s">
        <v>24</v>
      </c>
      <c r="F32" s="18"/>
      <c r="G32" s="18" t="s">
        <v>25</v>
      </c>
      <c r="H32" s="18">
        <v>12</v>
      </c>
      <c r="I32" s="18"/>
      <c r="J32" s="18"/>
      <c r="K32" s="18"/>
      <c r="L32" s="18"/>
      <c r="M32" s="18">
        <f t="shared" si="3"/>
        <v>2030.5</v>
      </c>
      <c r="N32" s="18" t="s">
        <v>26</v>
      </c>
      <c r="O32" s="18"/>
      <c r="P32" s="18" t="s">
        <v>27</v>
      </c>
      <c r="Q32" s="18"/>
      <c r="R32" s="17"/>
      <c r="S32" s="17"/>
    </row>
    <row r="33" spans="1:19" ht="18.75" hidden="1">
      <c r="A33" s="18">
        <f t="shared" si="2"/>
        <v>28</v>
      </c>
      <c r="B33" s="18"/>
      <c r="C33" s="18" t="s">
        <v>55</v>
      </c>
      <c r="D33" s="18">
        <v>82</v>
      </c>
      <c r="E33" s="18" t="s">
        <v>24</v>
      </c>
      <c r="F33" s="18"/>
      <c r="G33" s="18" t="s">
        <v>25</v>
      </c>
      <c r="H33" s="18"/>
      <c r="I33" s="18"/>
      <c r="J33" s="18">
        <v>125.4</v>
      </c>
      <c r="K33" s="18"/>
      <c r="L33" s="18"/>
      <c r="M33" s="18">
        <f t="shared" si="3"/>
        <v>2155.9</v>
      </c>
      <c r="N33" s="18" t="s">
        <v>30</v>
      </c>
      <c r="O33" s="18"/>
      <c r="P33" s="18" t="s">
        <v>27</v>
      </c>
      <c r="Q33" s="18"/>
      <c r="R33" s="17"/>
      <c r="S33" s="17"/>
    </row>
    <row r="34" spans="1:19" ht="18.75" hidden="1">
      <c r="A34" s="18">
        <f t="shared" si="2"/>
        <v>29</v>
      </c>
      <c r="B34" s="18"/>
      <c r="C34" s="18" t="s">
        <v>56</v>
      </c>
      <c r="D34" s="18">
        <v>52</v>
      </c>
      <c r="E34" s="18" t="s">
        <v>24</v>
      </c>
      <c r="F34" s="18"/>
      <c r="G34" s="18" t="s">
        <v>25</v>
      </c>
      <c r="H34" s="18">
        <v>182</v>
      </c>
      <c r="I34" s="18"/>
      <c r="J34" s="18"/>
      <c r="K34" s="18"/>
      <c r="L34" s="18"/>
      <c r="M34" s="18">
        <f t="shared" si="3"/>
        <v>2337.9</v>
      </c>
      <c r="N34" s="18" t="s">
        <v>30</v>
      </c>
      <c r="O34" s="18"/>
      <c r="P34" s="18" t="s">
        <v>27</v>
      </c>
      <c r="Q34" s="18"/>
      <c r="R34" s="17"/>
      <c r="S34" s="17"/>
    </row>
    <row r="35" spans="1:19" ht="18.75" hidden="1">
      <c r="A35" s="18">
        <f t="shared" si="2"/>
        <v>30</v>
      </c>
      <c r="B35" s="23"/>
      <c r="C35" s="19" t="s">
        <v>56</v>
      </c>
      <c r="D35" s="19">
        <v>63</v>
      </c>
      <c r="E35" s="18" t="s">
        <v>24</v>
      </c>
      <c r="F35" s="23"/>
      <c r="G35" s="18" t="s">
        <v>25</v>
      </c>
      <c r="H35" s="18"/>
      <c r="I35" s="18">
        <v>58.5</v>
      </c>
      <c r="J35" s="18"/>
      <c r="K35" s="18"/>
      <c r="L35" s="18"/>
      <c r="M35" s="18">
        <f t="shared" si="3"/>
        <v>2396.4</v>
      </c>
      <c r="N35" s="18" t="s">
        <v>30</v>
      </c>
      <c r="O35" s="18"/>
      <c r="P35" s="18" t="s">
        <v>27</v>
      </c>
      <c r="Q35" s="18"/>
      <c r="R35" s="25"/>
      <c r="S35" s="25"/>
    </row>
    <row r="36" spans="1:19" ht="18.75" hidden="1">
      <c r="A36" s="18">
        <f t="shared" si="2"/>
        <v>31</v>
      </c>
      <c r="B36" s="23"/>
      <c r="C36" s="19" t="s">
        <v>57</v>
      </c>
      <c r="D36" s="19" t="s">
        <v>58</v>
      </c>
      <c r="E36" s="18" t="s">
        <v>24</v>
      </c>
      <c r="F36" s="23"/>
      <c r="G36" s="18" t="s">
        <v>25</v>
      </c>
      <c r="H36" s="18">
        <v>3.5</v>
      </c>
      <c r="I36" s="18"/>
      <c r="J36" s="18"/>
      <c r="K36" s="18"/>
      <c r="L36" s="18"/>
      <c r="M36" s="18">
        <f t="shared" si="3"/>
        <v>2399.9</v>
      </c>
      <c r="N36" s="18" t="s">
        <v>30</v>
      </c>
      <c r="O36" s="18"/>
      <c r="P36" s="18" t="s">
        <v>27</v>
      </c>
      <c r="Q36" s="18"/>
      <c r="R36" s="25"/>
      <c r="S36" s="25"/>
    </row>
    <row r="37" spans="1:19" ht="18.75" hidden="1">
      <c r="A37" s="18">
        <f t="shared" si="2"/>
        <v>32</v>
      </c>
      <c r="B37" s="23"/>
      <c r="C37" s="19" t="s">
        <v>59</v>
      </c>
      <c r="D37" s="19">
        <v>26</v>
      </c>
      <c r="E37" s="18" t="s">
        <v>24</v>
      </c>
      <c r="F37" s="23"/>
      <c r="G37" s="18" t="s">
        <v>25</v>
      </c>
      <c r="H37" s="18">
        <f>14.5-4</f>
        <v>10.5</v>
      </c>
      <c r="I37" s="18"/>
      <c r="J37" s="18"/>
      <c r="K37" s="18"/>
      <c r="L37" s="18"/>
      <c r="M37" s="18">
        <f t="shared" si="3"/>
        <v>2410.4</v>
      </c>
      <c r="N37" s="18" t="s">
        <v>30</v>
      </c>
      <c r="O37" s="18"/>
      <c r="P37" s="18" t="s">
        <v>27</v>
      </c>
      <c r="Q37" s="18"/>
      <c r="R37" s="25"/>
      <c r="S37" s="25"/>
    </row>
    <row r="38" spans="1:19" ht="18.75">
      <c r="A38" s="18">
        <f t="shared" si="2"/>
        <v>33</v>
      </c>
      <c r="B38" s="23"/>
      <c r="C38" s="19" t="s">
        <v>59</v>
      </c>
      <c r="D38" s="19">
        <v>26</v>
      </c>
      <c r="E38" s="18" t="s">
        <v>28</v>
      </c>
      <c r="F38" s="18">
        <v>0.36299999999999999</v>
      </c>
      <c r="G38" s="18" t="s">
        <v>25</v>
      </c>
      <c r="H38" s="18">
        <v>4</v>
      </c>
      <c r="I38" s="18"/>
      <c r="J38" s="18"/>
      <c r="K38" s="18"/>
      <c r="L38" s="18"/>
      <c r="M38" s="18">
        <f t="shared" si="3"/>
        <v>2414.4</v>
      </c>
      <c r="N38" s="18"/>
      <c r="O38" s="18"/>
      <c r="P38" s="18" t="s">
        <v>27</v>
      </c>
      <c r="Q38" s="18">
        <v>4</v>
      </c>
      <c r="R38" s="25"/>
      <c r="S38" s="25"/>
    </row>
    <row r="39" spans="1:19" ht="18.75" hidden="1">
      <c r="A39" s="18">
        <f t="shared" si="2"/>
        <v>34</v>
      </c>
      <c r="B39" s="23"/>
      <c r="C39" s="19" t="s">
        <v>59</v>
      </c>
      <c r="D39" s="19">
        <v>19</v>
      </c>
      <c r="E39" s="18" t="s">
        <v>24</v>
      </c>
      <c r="F39" s="23"/>
      <c r="G39" s="18" t="s">
        <v>25</v>
      </c>
      <c r="H39" s="18">
        <v>33</v>
      </c>
      <c r="I39" s="18"/>
      <c r="J39" s="18"/>
      <c r="K39" s="18"/>
      <c r="L39" s="18"/>
      <c r="M39" s="18">
        <f t="shared" si="3"/>
        <v>2447.4</v>
      </c>
      <c r="N39" s="18" t="s">
        <v>30</v>
      </c>
      <c r="O39" s="18"/>
      <c r="P39" s="18" t="s">
        <v>27</v>
      </c>
      <c r="Q39" s="18"/>
      <c r="R39" s="25"/>
      <c r="S39" s="25"/>
    </row>
    <row r="40" spans="1:19" ht="18.75" hidden="1">
      <c r="A40" s="18">
        <f t="shared" si="2"/>
        <v>35</v>
      </c>
      <c r="B40" s="23"/>
      <c r="C40" s="19" t="s">
        <v>60</v>
      </c>
      <c r="D40" s="19">
        <v>25</v>
      </c>
      <c r="E40" s="18" t="s">
        <v>24</v>
      </c>
      <c r="F40" s="23"/>
      <c r="G40" s="18" t="s">
        <v>25</v>
      </c>
      <c r="H40" s="18">
        <v>67</v>
      </c>
      <c r="I40" s="18"/>
      <c r="J40" s="18"/>
      <c r="K40" s="18"/>
      <c r="L40" s="18"/>
      <c r="M40" s="18">
        <f t="shared" si="3"/>
        <v>2514.4</v>
      </c>
      <c r="N40" s="18" t="s">
        <v>30</v>
      </c>
      <c r="O40" s="18"/>
      <c r="P40" s="18" t="s">
        <v>27</v>
      </c>
      <c r="Q40" s="18"/>
      <c r="R40" s="25"/>
      <c r="S40" s="25"/>
    </row>
    <row r="41" spans="1:19" ht="18.75">
      <c r="A41" s="18">
        <f t="shared" si="2"/>
        <v>36</v>
      </c>
      <c r="B41" s="23"/>
      <c r="C41" s="19" t="s">
        <v>45</v>
      </c>
      <c r="D41" s="19">
        <v>69</v>
      </c>
      <c r="E41" s="19" t="s">
        <v>22</v>
      </c>
      <c r="F41" s="19">
        <v>0.39</v>
      </c>
      <c r="G41" s="18" t="s">
        <v>25</v>
      </c>
      <c r="H41" s="18"/>
      <c r="I41" s="18"/>
      <c r="J41" s="18">
        <v>150.19999999999999</v>
      </c>
      <c r="K41" s="18"/>
      <c r="L41" s="18"/>
      <c r="M41" s="18">
        <f t="shared" si="3"/>
        <v>2664.6</v>
      </c>
      <c r="N41" s="18" t="s">
        <v>30</v>
      </c>
      <c r="O41" s="18"/>
      <c r="P41" s="18" t="s">
        <v>27</v>
      </c>
      <c r="Q41" s="18">
        <v>150.19999999999999</v>
      </c>
      <c r="R41" s="17">
        <f t="shared" ref="R41:R42" si="5">58*0.45</f>
        <v>26.1</v>
      </c>
      <c r="S41" s="25"/>
    </row>
    <row r="42" spans="1:19" ht="18.75">
      <c r="A42" s="18">
        <f t="shared" si="2"/>
        <v>37</v>
      </c>
      <c r="B42" s="23"/>
      <c r="C42" s="19" t="s">
        <v>61</v>
      </c>
      <c r="D42" s="19">
        <v>76</v>
      </c>
      <c r="E42" s="19" t="s">
        <v>22</v>
      </c>
      <c r="F42" s="19">
        <v>0.36299999999999999</v>
      </c>
      <c r="G42" s="18" t="s">
        <v>25</v>
      </c>
      <c r="H42" s="18">
        <v>52</v>
      </c>
      <c r="I42" s="18"/>
      <c r="J42" s="18"/>
      <c r="K42" s="18"/>
      <c r="L42" s="18"/>
      <c r="M42" s="18">
        <f t="shared" si="3"/>
        <v>2716.6</v>
      </c>
      <c r="N42" s="18" t="s">
        <v>30</v>
      </c>
      <c r="O42" s="18"/>
      <c r="P42" s="18" t="s">
        <v>27</v>
      </c>
      <c r="Q42" s="18">
        <v>52</v>
      </c>
      <c r="R42" s="17">
        <f t="shared" si="5"/>
        <v>26.1</v>
      </c>
      <c r="S42" s="25"/>
    </row>
    <row r="43" spans="1:19" ht="18.75" hidden="1">
      <c r="A43" s="18">
        <f t="shared" si="2"/>
        <v>38</v>
      </c>
      <c r="B43" s="23"/>
      <c r="C43" s="19" t="s">
        <v>48</v>
      </c>
      <c r="D43" s="19">
        <v>128</v>
      </c>
      <c r="E43" s="18" t="s">
        <v>24</v>
      </c>
      <c r="F43" s="23"/>
      <c r="G43" s="18" t="s">
        <v>25</v>
      </c>
      <c r="H43" s="18">
        <v>38.6</v>
      </c>
      <c r="I43" s="18"/>
      <c r="J43" s="18"/>
      <c r="K43" s="18"/>
      <c r="L43" s="18"/>
      <c r="M43" s="18">
        <f t="shared" si="3"/>
        <v>2755.2</v>
      </c>
      <c r="N43" s="18" t="s">
        <v>30</v>
      </c>
      <c r="O43" s="18"/>
      <c r="P43" s="18" t="s">
        <v>27</v>
      </c>
      <c r="Q43" s="18"/>
      <c r="R43" s="25"/>
      <c r="S43" s="25"/>
    </row>
    <row r="44" spans="1:19" ht="18.75" hidden="1">
      <c r="A44" s="18">
        <f t="shared" si="2"/>
        <v>39</v>
      </c>
      <c r="B44" s="23"/>
      <c r="C44" s="19" t="s">
        <v>48</v>
      </c>
      <c r="D44" s="19" t="s">
        <v>36</v>
      </c>
      <c r="E44" s="18" t="s">
        <v>24</v>
      </c>
      <c r="F44" s="23"/>
      <c r="G44" s="18" t="s">
        <v>25</v>
      </c>
      <c r="H44" s="18">
        <v>36.799999999999997</v>
      </c>
      <c r="I44" s="18"/>
      <c r="J44" s="18"/>
      <c r="K44" s="18"/>
      <c r="L44" s="18"/>
      <c r="M44" s="18">
        <f t="shared" si="3"/>
        <v>2792</v>
      </c>
      <c r="N44" s="18" t="s">
        <v>30</v>
      </c>
      <c r="O44" s="18"/>
      <c r="P44" s="18" t="s">
        <v>27</v>
      </c>
      <c r="Q44" s="18"/>
      <c r="R44" s="25"/>
      <c r="S44" s="25"/>
    </row>
    <row r="45" spans="1:19" ht="18.75" hidden="1">
      <c r="A45" s="18">
        <f t="shared" si="2"/>
        <v>40</v>
      </c>
      <c r="B45" s="23"/>
      <c r="C45" s="19" t="s">
        <v>61</v>
      </c>
      <c r="D45" s="19" t="s">
        <v>35</v>
      </c>
      <c r="E45" s="18" t="s">
        <v>24</v>
      </c>
      <c r="F45" s="23"/>
      <c r="G45" s="18" t="s">
        <v>25</v>
      </c>
      <c r="H45" s="18"/>
      <c r="I45" s="18"/>
      <c r="J45" s="18">
        <v>117</v>
      </c>
      <c r="K45" s="18"/>
      <c r="L45" s="18"/>
      <c r="M45" s="18">
        <f t="shared" si="3"/>
        <v>2909</v>
      </c>
      <c r="N45" s="18" t="s">
        <v>30</v>
      </c>
      <c r="O45" s="18"/>
      <c r="P45" s="18" t="s">
        <v>27</v>
      </c>
      <c r="Q45" s="18"/>
      <c r="R45" s="25"/>
      <c r="S45" s="25"/>
    </row>
    <row r="46" spans="1:19" ht="18.75" hidden="1">
      <c r="A46" s="18">
        <f t="shared" si="2"/>
        <v>41</v>
      </c>
      <c r="B46" s="23"/>
      <c r="C46" s="19" t="s">
        <v>38</v>
      </c>
      <c r="D46" s="19" t="s">
        <v>62</v>
      </c>
      <c r="E46" s="18" t="s">
        <v>24</v>
      </c>
      <c r="F46" s="23"/>
      <c r="G46" s="18" t="s">
        <v>25</v>
      </c>
      <c r="H46" s="18"/>
      <c r="I46" s="18"/>
      <c r="J46" s="18"/>
      <c r="K46" s="18"/>
      <c r="L46" s="18">
        <v>321.8</v>
      </c>
      <c r="M46" s="18">
        <f t="shared" si="3"/>
        <v>3230.8</v>
      </c>
      <c r="N46" s="18" t="s">
        <v>26</v>
      </c>
      <c r="O46" s="18"/>
      <c r="P46" s="18" t="s">
        <v>27</v>
      </c>
      <c r="Q46" s="18"/>
      <c r="R46" s="25"/>
      <c r="S46" s="25"/>
    </row>
    <row r="47" spans="1:19" ht="18.75" hidden="1">
      <c r="A47" s="18">
        <f t="shared" si="2"/>
        <v>42</v>
      </c>
      <c r="B47" s="23"/>
      <c r="C47" s="19" t="s">
        <v>62</v>
      </c>
      <c r="D47" s="19">
        <v>112</v>
      </c>
      <c r="E47" s="18" t="s">
        <v>24</v>
      </c>
      <c r="F47" s="23"/>
      <c r="G47" s="18" t="s">
        <v>25</v>
      </c>
      <c r="H47" s="18"/>
      <c r="I47" s="18"/>
      <c r="J47" s="18"/>
      <c r="K47" s="22">
        <v>119.8</v>
      </c>
      <c r="L47" s="18"/>
      <c r="M47" s="18">
        <f t="shared" si="3"/>
        <v>3350.6000000000004</v>
      </c>
      <c r="N47" s="18" t="s">
        <v>26</v>
      </c>
      <c r="O47" s="18"/>
      <c r="P47" s="18" t="s">
        <v>27</v>
      </c>
      <c r="Q47" s="18"/>
      <c r="R47" s="25"/>
      <c r="S47" s="25"/>
    </row>
    <row r="48" spans="1:19" ht="18.75" hidden="1">
      <c r="A48" s="18">
        <f t="shared" si="2"/>
        <v>43</v>
      </c>
      <c r="B48" s="23"/>
      <c r="C48" s="19" t="s">
        <v>63</v>
      </c>
      <c r="D48" s="19">
        <v>33</v>
      </c>
      <c r="E48" s="18" t="s">
        <v>24</v>
      </c>
      <c r="F48" s="23"/>
      <c r="G48" s="18" t="s">
        <v>25</v>
      </c>
      <c r="H48" s="18"/>
      <c r="I48" s="18"/>
      <c r="J48" s="18"/>
      <c r="K48" s="22">
        <v>61.5</v>
      </c>
      <c r="L48" s="18"/>
      <c r="M48" s="18">
        <f t="shared" si="3"/>
        <v>3412.1000000000004</v>
      </c>
      <c r="N48" s="18" t="s">
        <v>30</v>
      </c>
      <c r="O48" s="18"/>
      <c r="P48" s="18" t="s">
        <v>27</v>
      </c>
      <c r="Q48" s="18"/>
      <c r="R48" s="25"/>
      <c r="S48" s="25"/>
    </row>
    <row r="49" spans="1:19" ht="18.75" hidden="1">
      <c r="A49" s="18">
        <f t="shared" si="2"/>
        <v>44</v>
      </c>
      <c r="B49" s="23"/>
      <c r="C49" s="19" t="s">
        <v>64</v>
      </c>
      <c r="D49" s="19">
        <v>51</v>
      </c>
      <c r="E49" s="18" t="s">
        <v>24</v>
      </c>
      <c r="F49" s="23"/>
      <c r="G49" s="18" t="s">
        <v>25</v>
      </c>
      <c r="H49" s="18">
        <v>6.4</v>
      </c>
      <c r="I49" s="18"/>
      <c r="J49" s="18"/>
      <c r="K49" s="18"/>
      <c r="L49" s="18"/>
      <c r="M49" s="18">
        <f t="shared" si="3"/>
        <v>3418.5000000000005</v>
      </c>
      <c r="N49" s="18" t="s">
        <v>26</v>
      </c>
      <c r="O49" s="18"/>
      <c r="P49" s="18" t="s">
        <v>27</v>
      </c>
      <c r="Q49" s="18"/>
      <c r="R49" s="25"/>
      <c r="S49" s="25"/>
    </row>
    <row r="50" spans="1:19" ht="18.75" hidden="1">
      <c r="A50" s="18">
        <f t="shared" si="2"/>
        <v>45</v>
      </c>
      <c r="B50" s="23"/>
      <c r="C50" s="19" t="s">
        <v>64</v>
      </c>
      <c r="D50" s="19">
        <v>38</v>
      </c>
      <c r="E50" s="18" t="s">
        <v>24</v>
      </c>
      <c r="F50" s="23"/>
      <c r="G50" s="18" t="s">
        <v>25</v>
      </c>
      <c r="H50" s="18">
        <v>15.6</v>
      </c>
      <c r="I50" s="18"/>
      <c r="J50" s="18"/>
      <c r="K50" s="18"/>
      <c r="L50" s="18"/>
      <c r="M50" s="18">
        <f t="shared" si="3"/>
        <v>3434.1000000000004</v>
      </c>
      <c r="N50" s="18" t="s">
        <v>30</v>
      </c>
      <c r="O50" s="18"/>
      <c r="P50" s="18" t="s">
        <v>27</v>
      </c>
      <c r="Q50" s="18"/>
      <c r="R50" s="25"/>
      <c r="S50" s="25"/>
    </row>
    <row r="51" spans="1:19" ht="18.75" hidden="1">
      <c r="A51" s="18">
        <f t="shared" si="2"/>
        <v>46</v>
      </c>
      <c r="B51" s="23"/>
      <c r="C51" s="19" t="s">
        <v>65</v>
      </c>
      <c r="D51" s="19">
        <v>44</v>
      </c>
      <c r="E51" s="18" t="s">
        <v>24</v>
      </c>
      <c r="F51" s="23"/>
      <c r="G51" s="18" t="s">
        <v>25</v>
      </c>
      <c r="H51" s="18">
        <v>34</v>
      </c>
      <c r="I51" s="18"/>
      <c r="J51" s="18"/>
      <c r="K51" s="18"/>
      <c r="L51" s="18"/>
      <c r="M51" s="18">
        <f t="shared" si="3"/>
        <v>3468.1000000000004</v>
      </c>
      <c r="N51" s="18" t="s">
        <v>30</v>
      </c>
      <c r="O51" s="18"/>
      <c r="P51" s="18" t="s">
        <v>27</v>
      </c>
      <c r="Q51" s="18"/>
      <c r="R51" s="25"/>
      <c r="S51" s="25"/>
    </row>
    <row r="52" spans="1:19" ht="18.75" hidden="1">
      <c r="A52" s="18">
        <f t="shared" si="2"/>
        <v>47</v>
      </c>
      <c r="B52" s="23"/>
      <c r="C52" s="19" t="s">
        <v>65</v>
      </c>
      <c r="D52" s="19">
        <v>61</v>
      </c>
      <c r="E52" s="18" t="s">
        <v>24</v>
      </c>
      <c r="F52" s="23"/>
      <c r="G52" s="18" t="s">
        <v>25</v>
      </c>
      <c r="H52" s="18">
        <v>15</v>
      </c>
      <c r="I52" s="18"/>
      <c r="J52" s="18"/>
      <c r="K52" s="18"/>
      <c r="L52" s="18"/>
      <c r="M52" s="18">
        <f t="shared" si="3"/>
        <v>3483.1000000000004</v>
      </c>
      <c r="N52" s="18" t="s">
        <v>30</v>
      </c>
      <c r="O52" s="18"/>
      <c r="P52" s="18" t="s">
        <v>27</v>
      </c>
      <c r="Q52" s="18"/>
      <c r="R52" s="25"/>
      <c r="S52" s="25"/>
    </row>
    <row r="53" spans="1:19" ht="18.75" hidden="1">
      <c r="A53" s="18">
        <f t="shared" si="2"/>
        <v>48</v>
      </c>
      <c r="B53" s="23"/>
      <c r="C53" s="19" t="s">
        <v>66</v>
      </c>
      <c r="D53" s="19">
        <v>80</v>
      </c>
      <c r="E53" s="18" t="s">
        <v>24</v>
      </c>
      <c r="F53" s="23"/>
      <c r="G53" s="18" t="s">
        <v>25</v>
      </c>
      <c r="H53" s="18">
        <v>92</v>
      </c>
      <c r="I53" s="18"/>
      <c r="J53" s="18"/>
      <c r="K53" s="18"/>
      <c r="L53" s="18"/>
      <c r="M53" s="18">
        <f t="shared" si="3"/>
        <v>3575.1000000000004</v>
      </c>
      <c r="N53" s="18" t="s">
        <v>30</v>
      </c>
      <c r="O53" s="18"/>
      <c r="P53" s="18" t="s">
        <v>27</v>
      </c>
      <c r="Q53" s="18"/>
      <c r="R53" s="25"/>
      <c r="S53" s="25"/>
    </row>
    <row r="54" spans="1:19" ht="18.75" hidden="1">
      <c r="A54" s="18">
        <f t="shared" si="2"/>
        <v>49</v>
      </c>
      <c r="B54" s="23"/>
      <c r="C54" s="19" t="s">
        <v>66</v>
      </c>
      <c r="D54" s="19">
        <v>88</v>
      </c>
      <c r="E54" s="18" t="s">
        <v>24</v>
      </c>
      <c r="F54" s="23"/>
      <c r="G54" s="18" t="s">
        <v>25</v>
      </c>
      <c r="H54" s="18">
        <v>133.5</v>
      </c>
      <c r="I54" s="18"/>
      <c r="J54" s="18"/>
      <c r="K54" s="18"/>
      <c r="L54" s="18"/>
      <c r="M54" s="18">
        <f t="shared" si="3"/>
        <v>3708.6000000000004</v>
      </c>
      <c r="N54" s="18" t="s">
        <v>26</v>
      </c>
      <c r="O54" s="18"/>
      <c r="P54" s="18" t="s">
        <v>27</v>
      </c>
      <c r="Q54" s="18"/>
      <c r="R54" s="25"/>
      <c r="S54" s="25"/>
    </row>
    <row r="55" spans="1:19" ht="18.75" hidden="1">
      <c r="A55" s="18">
        <f t="shared" si="2"/>
        <v>50</v>
      </c>
      <c r="B55" s="23"/>
      <c r="C55" s="19" t="s">
        <v>67</v>
      </c>
      <c r="D55" s="19">
        <v>100</v>
      </c>
      <c r="E55" s="18" t="s">
        <v>24</v>
      </c>
      <c r="F55" s="23"/>
      <c r="G55" s="18" t="s">
        <v>25</v>
      </c>
      <c r="H55" s="18">
        <v>112.3</v>
      </c>
      <c r="I55" s="18"/>
      <c r="J55" s="18"/>
      <c r="K55" s="18"/>
      <c r="L55" s="18"/>
      <c r="M55" s="18">
        <f t="shared" si="3"/>
        <v>3820.9000000000005</v>
      </c>
      <c r="N55" s="18" t="s">
        <v>30</v>
      </c>
      <c r="O55" s="18"/>
      <c r="P55" s="18" t="s">
        <v>27</v>
      </c>
      <c r="Q55" s="18"/>
      <c r="R55" s="25"/>
      <c r="S55" s="25"/>
    </row>
    <row r="56" spans="1:19" ht="18.75" hidden="1">
      <c r="A56" s="18">
        <f t="shared" si="2"/>
        <v>51</v>
      </c>
      <c r="B56" s="23"/>
      <c r="C56" s="19" t="s">
        <v>68</v>
      </c>
      <c r="D56" s="19">
        <v>78</v>
      </c>
      <c r="E56" s="18" t="s">
        <v>24</v>
      </c>
      <c r="F56" s="23"/>
      <c r="G56" s="18" t="s">
        <v>25</v>
      </c>
      <c r="H56" s="18">
        <v>87</v>
      </c>
      <c r="I56" s="18"/>
      <c r="J56" s="18"/>
      <c r="K56" s="18"/>
      <c r="L56" s="18"/>
      <c r="M56" s="18">
        <f t="shared" si="3"/>
        <v>3907.9000000000005</v>
      </c>
      <c r="N56" s="18" t="s">
        <v>30</v>
      </c>
      <c r="O56" s="18"/>
      <c r="P56" s="18" t="s">
        <v>27</v>
      </c>
      <c r="Q56" s="18"/>
      <c r="R56" s="25"/>
      <c r="S56" s="25"/>
    </row>
    <row r="57" spans="1:19" ht="18.75" hidden="1">
      <c r="A57" s="18">
        <f t="shared" si="2"/>
        <v>52</v>
      </c>
      <c r="B57" s="23"/>
      <c r="C57" s="19" t="s">
        <v>68</v>
      </c>
      <c r="D57" s="19">
        <v>64</v>
      </c>
      <c r="E57" s="18" t="s">
        <v>24</v>
      </c>
      <c r="F57" s="23"/>
      <c r="G57" s="18" t="s">
        <v>25</v>
      </c>
      <c r="H57" s="18">
        <v>151.6</v>
      </c>
      <c r="I57" s="18"/>
      <c r="J57" s="18"/>
      <c r="K57" s="18"/>
      <c r="L57" s="18"/>
      <c r="M57" s="18">
        <f t="shared" si="3"/>
        <v>4059.5000000000005</v>
      </c>
      <c r="N57" s="18" t="s">
        <v>30</v>
      </c>
      <c r="O57" s="18"/>
      <c r="P57" s="18" t="s">
        <v>27</v>
      </c>
      <c r="Q57" s="18"/>
      <c r="R57" s="25"/>
      <c r="S57" s="25"/>
    </row>
    <row r="58" spans="1:19" ht="18.75">
      <c r="A58" s="18">
        <f t="shared" si="2"/>
        <v>53</v>
      </c>
      <c r="B58" s="23"/>
      <c r="C58" s="19" t="s">
        <v>68</v>
      </c>
      <c r="D58" s="19">
        <v>64</v>
      </c>
      <c r="E58" s="18" t="s">
        <v>28</v>
      </c>
      <c r="F58" s="19">
        <v>0.36299999999999999</v>
      </c>
      <c r="G58" s="18" t="s">
        <v>25</v>
      </c>
      <c r="H58" s="18">
        <v>4</v>
      </c>
      <c r="I58" s="18"/>
      <c r="J58" s="18"/>
      <c r="K58" s="18"/>
      <c r="L58" s="18"/>
      <c r="M58" s="18">
        <f t="shared" si="3"/>
        <v>4063.5000000000005</v>
      </c>
      <c r="N58" s="18"/>
      <c r="O58" s="18"/>
      <c r="P58" s="18" t="s">
        <v>27</v>
      </c>
      <c r="Q58" s="18">
        <v>4</v>
      </c>
      <c r="R58" s="25"/>
      <c r="S58" s="25"/>
    </row>
    <row r="59" spans="1:19" ht="18.75" hidden="1">
      <c r="A59" s="18">
        <f t="shared" si="2"/>
        <v>54</v>
      </c>
      <c r="B59" s="23"/>
      <c r="C59" s="19" t="s">
        <v>69</v>
      </c>
      <c r="D59" s="19">
        <v>68</v>
      </c>
      <c r="E59" s="18" t="s">
        <v>24</v>
      </c>
      <c r="F59" s="23"/>
      <c r="G59" s="18" t="s">
        <v>25</v>
      </c>
      <c r="H59" s="18">
        <v>91.9</v>
      </c>
      <c r="I59" s="18"/>
      <c r="J59" s="18"/>
      <c r="K59" s="18"/>
      <c r="L59" s="18"/>
      <c r="M59" s="18">
        <f t="shared" si="3"/>
        <v>4155.4000000000005</v>
      </c>
      <c r="N59" s="18" t="s">
        <v>30</v>
      </c>
      <c r="O59" s="18"/>
      <c r="P59" s="18" t="s">
        <v>27</v>
      </c>
      <c r="Q59" s="18"/>
      <c r="R59" s="25"/>
      <c r="S59" s="25"/>
    </row>
    <row r="60" spans="1:19" ht="18.75" hidden="1">
      <c r="A60" s="18">
        <f t="shared" si="2"/>
        <v>55</v>
      </c>
      <c r="B60" s="23"/>
      <c r="C60" s="19" t="s">
        <v>67</v>
      </c>
      <c r="D60" s="19">
        <v>59</v>
      </c>
      <c r="E60" s="18" t="s">
        <v>24</v>
      </c>
      <c r="F60" s="23"/>
      <c r="G60" s="18" t="s">
        <v>25</v>
      </c>
      <c r="H60" s="18">
        <v>128</v>
      </c>
      <c r="I60" s="18"/>
      <c r="J60" s="18"/>
      <c r="K60" s="18"/>
      <c r="L60" s="18"/>
      <c r="M60" s="18">
        <f t="shared" si="3"/>
        <v>4283.4000000000005</v>
      </c>
      <c r="N60" s="18" t="s">
        <v>30</v>
      </c>
      <c r="O60" s="18"/>
      <c r="P60" s="18" t="s">
        <v>27</v>
      </c>
      <c r="Q60" s="18"/>
      <c r="R60" s="25"/>
      <c r="S60" s="25"/>
    </row>
    <row r="61" spans="1:19" ht="18.75" hidden="1">
      <c r="A61" s="18">
        <f t="shared" si="2"/>
        <v>56</v>
      </c>
      <c r="B61" s="23"/>
      <c r="C61" s="19" t="s">
        <v>70</v>
      </c>
      <c r="D61" s="19">
        <v>46</v>
      </c>
      <c r="E61" s="18" t="s">
        <v>24</v>
      </c>
      <c r="F61" s="23"/>
      <c r="G61" s="18" t="s">
        <v>25</v>
      </c>
      <c r="H61" s="18">
        <v>106</v>
      </c>
      <c r="I61" s="18"/>
      <c r="J61" s="18"/>
      <c r="K61" s="18"/>
      <c r="L61" s="18"/>
      <c r="M61" s="18">
        <f t="shared" si="3"/>
        <v>4389.4000000000005</v>
      </c>
      <c r="N61" s="18" t="s">
        <v>30</v>
      </c>
      <c r="O61" s="18"/>
      <c r="P61" s="18" t="s">
        <v>27</v>
      </c>
      <c r="Q61" s="18"/>
      <c r="R61" s="25"/>
      <c r="S61" s="25"/>
    </row>
    <row r="62" spans="1:19" ht="18.75" hidden="1">
      <c r="A62" s="18">
        <f t="shared" si="2"/>
        <v>57</v>
      </c>
      <c r="B62" s="23"/>
      <c r="C62" s="19" t="s">
        <v>71</v>
      </c>
      <c r="D62" s="19">
        <v>54</v>
      </c>
      <c r="E62" s="18" t="s">
        <v>24</v>
      </c>
      <c r="F62" s="23"/>
      <c r="G62" s="18" t="s">
        <v>25</v>
      </c>
      <c r="H62" s="18">
        <v>30</v>
      </c>
      <c r="I62" s="18"/>
      <c r="J62" s="18"/>
      <c r="K62" s="18"/>
      <c r="L62" s="18"/>
      <c r="M62" s="18">
        <f t="shared" si="3"/>
        <v>4419.4000000000005</v>
      </c>
      <c r="N62" s="18" t="s">
        <v>30</v>
      </c>
      <c r="O62" s="18"/>
      <c r="P62" s="18" t="s">
        <v>27</v>
      </c>
      <c r="Q62" s="18"/>
      <c r="R62" s="25"/>
      <c r="S62" s="25"/>
    </row>
    <row r="63" spans="1:19" ht="18.75" hidden="1">
      <c r="A63" s="18">
        <f t="shared" si="2"/>
        <v>58</v>
      </c>
      <c r="B63" s="23"/>
      <c r="C63" s="19" t="s">
        <v>71</v>
      </c>
      <c r="D63" s="19">
        <v>50</v>
      </c>
      <c r="E63" s="18" t="s">
        <v>24</v>
      </c>
      <c r="F63" s="23"/>
      <c r="G63" s="18" t="s">
        <v>25</v>
      </c>
      <c r="H63" s="18">
        <v>20</v>
      </c>
      <c r="I63" s="18"/>
      <c r="J63" s="18"/>
      <c r="K63" s="18"/>
      <c r="L63" s="18"/>
      <c r="M63" s="18">
        <f t="shared" si="3"/>
        <v>4439.4000000000005</v>
      </c>
      <c r="N63" s="18" t="s">
        <v>30</v>
      </c>
      <c r="O63" s="18"/>
      <c r="P63" s="18" t="s">
        <v>27</v>
      </c>
      <c r="Q63" s="18"/>
      <c r="R63" s="25"/>
      <c r="S63" s="25"/>
    </row>
    <row r="64" spans="1:19" ht="18.75" hidden="1">
      <c r="A64" s="18">
        <f t="shared" si="2"/>
        <v>59</v>
      </c>
      <c r="B64" s="23"/>
      <c r="C64" s="19" t="s">
        <v>72</v>
      </c>
      <c r="D64" s="19">
        <v>55</v>
      </c>
      <c r="E64" s="18" t="s">
        <v>24</v>
      </c>
      <c r="F64" s="23"/>
      <c r="G64" s="18" t="s">
        <v>25</v>
      </c>
      <c r="H64" s="18"/>
      <c r="I64" s="18"/>
      <c r="J64" s="18"/>
      <c r="K64" s="22">
        <v>108</v>
      </c>
      <c r="L64" s="18"/>
      <c r="M64" s="18">
        <f t="shared" si="3"/>
        <v>4547.4000000000005</v>
      </c>
      <c r="N64" s="18" t="s">
        <v>30</v>
      </c>
      <c r="O64" s="18"/>
      <c r="P64" s="18" t="s">
        <v>27</v>
      </c>
      <c r="Q64" s="18"/>
      <c r="R64" s="25"/>
      <c r="S64" s="25"/>
    </row>
    <row r="65" spans="1:19" ht="18.75">
      <c r="A65" s="18">
        <f t="shared" si="2"/>
        <v>60</v>
      </c>
      <c r="B65" s="23"/>
      <c r="C65" s="19" t="s">
        <v>63</v>
      </c>
      <c r="D65" s="19">
        <v>107</v>
      </c>
      <c r="E65" s="18" t="s">
        <v>22</v>
      </c>
      <c r="F65" s="18">
        <v>0.41</v>
      </c>
      <c r="G65" s="18" t="s">
        <v>25</v>
      </c>
      <c r="H65" s="18"/>
      <c r="I65" s="18"/>
      <c r="J65" s="18"/>
      <c r="K65" s="22">
        <v>118.5</v>
      </c>
      <c r="L65" s="18"/>
      <c r="M65" s="18">
        <f t="shared" si="3"/>
        <v>4665.9000000000005</v>
      </c>
      <c r="N65" s="18" t="s">
        <v>26</v>
      </c>
      <c r="O65" s="18"/>
      <c r="P65" s="18" t="s">
        <v>27</v>
      </c>
      <c r="Q65" s="22">
        <v>118.5</v>
      </c>
      <c r="R65" s="17">
        <f t="shared" ref="R65:R67" si="6">58*0.45</f>
        <v>26.1</v>
      </c>
      <c r="S65" s="25"/>
    </row>
    <row r="66" spans="1:19" ht="18.75">
      <c r="A66" s="18">
        <f t="shared" si="2"/>
        <v>61</v>
      </c>
      <c r="B66" s="23"/>
      <c r="C66" s="19" t="s">
        <v>73</v>
      </c>
      <c r="D66" s="19" t="s">
        <v>74</v>
      </c>
      <c r="E66" s="18" t="s">
        <v>22</v>
      </c>
      <c r="F66" s="18">
        <v>0.41</v>
      </c>
      <c r="G66" s="18" t="s">
        <v>25</v>
      </c>
      <c r="H66" s="18"/>
      <c r="I66" s="18"/>
      <c r="J66" s="18"/>
      <c r="K66" s="22">
        <v>53.3</v>
      </c>
      <c r="L66" s="18"/>
      <c r="M66" s="18">
        <f t="shared" si="3"/>
        <v>4719.2000000000007</v>
      </c>
      <c r="N66" s="18" t="s">
        <v>30</v>
      </c>
      <c r="O66" s="18"/>
      <c r="P66" s="18" t="s">
        <v>27</v>
      </c>
      <c r="Q66" s="22">
        <v>53.3</v>
      </c>
      <c r="R66" s="17">
        <f t="shared" si="6"/>
        <v>26.1</v>
      </c>
      <c r="S66" s="25"/>
    </row>
    <row r="67" spans="1:19" ht="18.75">
      <c r="A67" s="18">
        <f t="shared" si="2"/>
        <v>62</v>
      </c>
      <c r="B67" s="23"/>
      <c r="C67" s="19" t="s">
        <v>73</v>
      </c>
      <c r="D67" s="19" t="s">
        <v>74</v>
      </c>
      <c r="E67" s="18" t="s">
        <v>22</v>
      </c>
      <c r="F67" s="18">
        <v>0.41</v>
      </c>
      <c r="G67" s="18" t="s">
        <v>25</v>
      </c>
      <c r="H67" s="18"/>
      <c r="I67" s="18"/>
      <c r="J67" s="18"/>
      <c r="K67" s="22">
        <v>25</v>
      </c>
      <c r="L67" s="18"/>
      <c r="M67" s="18">
        <f t="shared" si="3"/>
        <v>4744.2000000000007</v>
      </c>
      <c r="N67" s="18"/>
      <c r="O67" s="18"/>
      <c r="P67" s="18" t="s">
        <v>27</v>
      </c>
      <c r="Q67" s="22">
        <v>25</v>
      </c>
      <c r="R67" s="17">
        <f t="shared" si="6"/>
        <v>26.1</v>
      </c>
      <c r="S67" s="25"/>
    </row>
    <row r="68" spans="1:19" ht="18.75" hidden="1">
      <c r="A68" s="18">
        <f t="shared" si="2"/>
        <v>63</v>
      </c>
      <c r="B68" s="23"/>
      <c r="C68" s="19" t="s">
        <v>75</v>
      </c>
      <c r="D68" s="19">
        <v>74</v>
      </c>
      <c r="E68" s="18" t="s">
        <v>24</v>
      </c>
      <c r="F68" s="23"/>
      <c r="G68" s="18" t="s">
        <v>25</v>
      </c>
      <c r="H68" s="18"/>
      <c r="I68" s="18"/>
      <c r="J68" s="18">
        <v>155.80000000000001</v>
      </c>
      <c r="K68" s="18"/>
      <c r="L68" s="18"/>
      <c r="M68" s="18">
        <f t="shared" si="3"/>
        <v>4900.0000000000009</v>
      </c>
      <c r="N68" s="18" t="s">
        <v>26</v>
      </c>
      <c r="O68" s="18"/>
      <c r="P68" s="18" t="s">
        <v>27</v>
      </c>
      <c r="Q68" s="18"/>
      <c r="R68" s="25"/>
      <c r="S68" s="25"/>
    </row>
    <row r="69" spans="1:19" ht="18.75" hidden="1">
      <c r="A69" s="18">
        <f t="shared" si="2"/>
        <v>64</v>
      </c>
      <c r="B69" s="23"/>
      <c r="C69" s="19" t="s">
        <v>76</v>
      </c>
      <c r="D69" s="19">
        <v>60</v>
      </c>
      <c r="E69" s="18" t="s">
        <v>24</v>
      </c>
      <c r="F69" s="23"/>
      <c r="G69" s="18" t="s">
        <v>25</v>
      </c>
      <c r="H69" s="18"/>
      <c r="I69" s="18">
        <v>32</v>
      </c>
      <c r="J69" s="18"/>
      <c r="K69" s="18"/>
      <c r="L69" s="18"/>
      <c r="M69" s="18">
        <f t="shared" si="3"/>
        <v>4932.0000000000009</v>
      </c>
      <c r="N69" s="18" t="s">
        <v>26</v>
      </c>
      <c r="O69" s="18"/>
      <c r="P69" s="18" t="s">
        <v>27</v>
      </c>
      <c r="Q69" s="18"/>
      <c r="R69" s="25"/>
      <c r="S69" s="25"/>
    </row>
    <row r="70" spans="1:19" ht="18.75" hidden="1">
      <c r="A70" s="18">
        <f t="shared" si="2"/>
        <v>65</v>
      </c>
      <c r="B70" s="23"/>
      <c r="C70" s="19" t="s">
        <v>77</v>
      </c>
      <c r="D70" s="19">
        <v>31</v>
      </c>
      <c r="E70" s="18" t="s">
        <v>24</v>
      </c>
      <c r="F70" s="23"/>
      <c r="G70" s="18" t="s">
        <v>25</v>
      </c>
      <c r="H70" s="18"/>
      <c r="I70" s="18">
        <v>42.3</v>
      </c>
      <c r="J70" s="18"/>
      <c r="K70" s="18"/>
      <c r="L70" s="18"/>
      <c r="M70" s="18">
        <f t="shared" si="3"/>
        <v>4974.3000000000011</v>
      </c>
      <c r="N70" s="18" t="s">
        <v>26</v>
      </c>
      <c r="O70" s="18"/>
      <c r="P70" s="18" t="s">
        <v>27</v>
      </c>
      <c r="Q70" s="18"/>
      <c r="R70" s="25"/>
      <c r="S70" s="25"/>
    </row>
    <row r="71" spans="1:19" ht="18.75" hidden="1">
      <c r="A71" s="18">
        <f t="shared" si="2"/>
        <v>66</v>
      </c>
      <c r="B71" s="23"/>
      <c r="C71" s="19" t="s">
        <v>77</v>
      </c>
      <c r="D71" s="19">
        <v>71</v>
      </c>
      <c r="E71" s="18" t="s">
        <v>24</v>
      </c>
      <c r="F71" s="23"/>
      <c r="G71" s="18" t="s">
        <v>25</v>
      </c>
      <c r="H71" s="18"/>
      <c r="I71" s="18">
        <v>75</v>
      </c>
      <c r="J71" s="18"/>
      <c r="K71" s="18"/>
      <c r="L71" s="18"/>
      <c r="M71" s="18">
        <f t="shared" si="3"/>
        <v>5049.3000000000011</v>
      </c>
      <c r="N71" s="18" t="s">
        <v>26</v>
      </c>
      <c r="O71" s="18"/>
      <c r="P71" s="18" t="s">
        <v>27</v>
      </c>
      <c r="Q71" s="18"/>
      <c r="R71" s="25"/>
      <c r="S71" s="25"/>
    </row>
    <row r="72" spans="1:19" ht="18.75" hidden="1">
      <c r="A72" s="18">
        <f t="shared" ref="A72:A117" si="7">1+A71</f>
        <v>67</v>
      </c>
      <c r="B72" s="23"/>
      <c r="C72" s="19" t="s">
        <v>78</v>
      </c>
      <c r="D72" s="19">
        <v>17</v>
      </c>
      <c r="E72" s="18" t="s">
        <v>24</v>
      </c>
      <c r="F72" s="23"/>
      <c r="G72" s="18" t="s">
        <v>25</v>
      </c>
      <c r="H72" s="18">
        <v>37.4</v>
      </c>
      <c r="I72" s="18"/>
      <c r="J72" s="18"/>
      <c r="K72" s="18"/>
      <c r="L72" s="18"/>
      <c r="M72" s="18">
        <f t="shared" ref="M72:M117" si="8">+M71+H72+I72+J72+K72+L72</f>
        <v>5086.7000000000007</v>
      </c>
      <c r="N72" s="18" t="s">
        <v>30</v>
      </c>
      <c r="O72" s="18"/>
      <c r="P72" s="18" t="s">
        <v>27</v>
      </c>
      <c r="Q72" s="18"/>
      <c r="R72" s="25"/>
      <c r="S72" s="25"/>
    </row>
    <row r="73" spans="1:19" ht="18.75" hidden="1">
      <c r="A73" s="18">
        <f t="shared" si="7"/>
        <v>68</v>
      </c>
      <c r="B73" s="23"/>
      <c r="C73" s="19" t="s">
        <v>79</v>
      </c>
      <c r="D73" s="19">
        <v>23</v>
      </c>
      <c r="E73" s="18" t="s">
        <v>24</v>
      </c>
      <c r="F73" s="23"/>
      <c r="G73" s="18" t="s">
        <v>25</v>
      </c>
      <c r="H73" s="18">
        <v>32.6</v>
      </c>
      <c r="I73" s="18"/>
      <c r="J73" s="18"/>
      <c r="K73" s="18"/>
      <c r="L73" s="18"/>
      <c r="M73" s="18">
        <f t="shared" si="8"/>
        <v>5119.3000000000011</v>
      </c>
      <c r="N73" s="18" t="s">
        <v>30</v>
      </c>
      <c r="O73" s="18"/>
      <c r="P73" s="18" t="s">
        <v>27</v>
      </c>
      <c r="Q73" s="18"/>
      <c r="R73" s="25"/>
      <c r="S73" s="25"/>
    </row>
    <row r="74" spans="1:19" ht="18.75" hidden="1">
      <c r="A74" s="18">
        <f t="shared" si="7"/>
        <v>69</v>
      </c>
      <c r="B74" s="23"/>
      <c r="C74" s="19" t="s">
        <v>79</v>
      </c>
      <c r="D74" s="19">
        <v>41</v>
      </c>
      <c r="E74" s="18" t="s">
        <v>24</v>
      </c>
      <c r="F74" s="23"/>
      <c r="G74" s="18" t="s">
        <v>25</v>
      </c>
      <c r="H74" s="18">
        <v>25</v>
      </c>
      <c r="I74" s="18"/>
      <c r="J74" s="18"/>
      <c r="K74" s="18"/>
      <c r="L74" s="18"/>
      <c r="M74" s="18">
        <f t="shared" si="8"/>
        <v>5144.3000000000011</v>
      </c>
      <c r="N74" s="18" t="s">
        <v>30</v>
      </c>
      <c r="O74" s="18"/>
      <c r="P74" s="18" t="s">
        <v>27</v>
      </c>
      <c r="Q74" s="18"/>
      <c r="R74" s="25"/>
      <c r="S74" s="25"/>
    </row>
    <row r="75" spans="1:19" ht="18.75" hidden="1">
      <c r="A75" s="18">
        <f t="shared" si="7"/>
        <v>70</v>
      </c>
      <c r="B75" s="23"/>
      <c r="C75" s="19" t="s">
        <v>80</v>
      </c>
      <c r="D75" s="19">
        <v>53</v>
      </c>
      <c r="E75" s="18" t="s">
        <v>24</v>
      </c>
      <c r="F75" s="23"/>
      <c r="G75" s="18" t="s">
        <v>25</v>
      </c>
      <c r="H75" s="18">
        <v>26.8</v>
      </c>
      <c r="I75" s="18"/>
      <c r="J75" s="18"/>
      <c r="K75" s="18"/>
      <c r="L75" s="18"/>
      <c r="M75" s="18">
        <f t="shared" si="8"/>
        <v>5171.1000000000013</v>
      </c>
      <c r="N75" s="18" t="s">
        <v>30</v>
      </c>
      <c r="O75" s="18"/>
      <c r="P75" s="18" t="s">
        <v>27</v>
      </c>
      <c r="Q75" s="18"/>
      <c r="R75" s="25"/>
      <c r="S75" s="25"/>
    </row>
    <row r="76" spans="1:19" ht="18.75" hidden="1">
      <c r="A76" s="18">
        <f t="shared" si="7"/>
        <v>71</v>
      </c>
      <c r="B76" s="23"/>
      <c r="C76" s="19" t="s">
        <v>80</v>
      </c>
      <c r="D76" s="19">
        <v>6</v>
      </c>
      <c r="E76" s="18" t="s">
        <v>24</v>
      </c>
      <c r="F76" s="23"/>
      <c r="G76" s="18" t="s">
        <v>25</v>
      </c>
      <c r="H76" s="18">
        <v>73</v>
      </c>
      <c r="I76" s="18"/>
      <c r="J76" s="18"/>
      <c r="K76" s="18"/>
      <c r="L76" s="18"/>
      <c r="M76" s="18">
        <f t="shared" si="8"/>
        <v>5244.1000000000013</v>
      </c>
      <c r="N76" s="18" t="s">
        <v>30</v>
      </c>
      <c r="O76" s="18"/>
      <c r="P76" s="18" t="s">
        <v>27</v>
      </c>
      <c r="Q76" s="18"/>
      <c r="R76" s="25"/>
      <c r="S76" s="25"/>
    </row>
    <row r="77" spans="1:19" ht="18.75">
      <c r="A77" s="18">
        <f t="shared" si="7"/>
        <v>72</v>
      </c>
      <c r="B77" s="23"/>
      <c r="C77" s="19" t="s">
        <v>81</v>
      </c>
      <c r="D77" s="19">
        <v>5</v>
      </c>
      <c r="E77" s="18" t="s">
        <v>22</v>
      </c>
      <c r="F77" s="18">
        <v>0.36299999999999999</v>
      </c>
      <c r="G77" s="18" t="s">
        <v>25</v>
      </c>
      <c r="H77" s="18">
        <v>40</v>
      </c>
      <c r="I77" s="18"/>
      <c r="J77" s="18"/>
      <c r="K77" s="18"/>
      <c r="L77" s="18"/>
      <c r="M77" s="18">
        <f t="shared" si="8"/>
        <v>5284.1000000000013</v>
      </c>
      <c r="N77" s="18" t="s">
        <v>30</v>
      </c>
      <c r="O77" s="18"/>
      <c r="P77" s="18" t="s">
        <v>27</v>
      </c>
      <c r="Q77" s="18">
        <v>40</v>
      </c>
      <c r="R77" s="17">
        <f>58*0.45</f>
        <v>26.1</v>
      </c>
      <c r="S77" s="25"/>
    </row>
    <row r="78" spans="1:19" ht="18.75" hidden="1">
      <c r="A78" s="18">
        <f t="shared" si="7"/>
        <v>73</v>
      </c>
      <c r="B78" s="23"/>
      <c r="C78" s="19" t="s">
        <v>81</v>
      </c>
      <c r="D78" s="19">
        <v>13</v>
      </c>
      <c r="E78" s="18" t="s">
        <v>24</v>
      </c>
      <c r="F78" s="23"/>
      <c r="G78" s="18" t="s">
        <v>25</v>
      </c>
      <c r="H78" s="18">
        <v>41.5</v>
      </c>
      <c r="I78" s="18"/>
      <c r="J78" s="18"/>
      <c r="K78" s="18"/>
      <c r="L78" s="18"/>
      <c r="M78" s="18">
        <f t="shared" si="8"/>
        <v>5325.6000000000013</v>
      </c>
      <c r="N78" s="18" t="s">
        <v>30</v>
      </c>
      <c r="O78" s="18"/>
      <c r="P78" s="18" t="s">
        <v>27</v>
      </c>
      <c r="Q78" s="18"/>
      <c r="R78" s="25"/>
      <c r="S78" s="25"/>
    </row>
    <row r="79" spans="1:19" ht="18.75" hidden="1">
      <c r="A79" s="18">
        <f t="shared" si="7"/>
        <v>74</v>
      </c>
      <c r="B79" s="23"/>
      <c r="C79" s="19" t="s">
        <v>82</v>
      </c>
      <c r="D79" s="19">
        <v>71</v>
      </c>
      <c r="E79" s="18" t="s">
        <v>24</v>
      </c>
      <c r="F79" s="23"/>
      <c r="G79" s="18" t="s">
        <v>25</v>
      </c>
      <c r="H79" s="18"/>
      <c r="I79" s="18">
        <v>16</v>
      </c>
      <c r="J79" s="18"/>
      <c r="K79" s="18"/>
      <c r="L79" s="18"/>
      <c r="M79" s="18">
        <f t="shared" si="8"/>
        <v>5341.6000000000013</v>
      </c>
      <c r="N79" s="18" t="s">
        <v>30</v>
      </c>
      <c r="O79" s="18"/>
      <c r="P79" s="18" t="s">
        <v>27</v>
      </c>
      <c r="Q79" s="18"/>
      <c r="R79" s="25"/>
      <c r="S79" s="25"/>
    </row>
    <row r="80" spans="1:19" ht="18.75" hidden="1">
      <c r="A80" s="18">
        <f t="shared" si="7"/>
        <v>75</v>
      </c>
      <c r="B80" s="23"/>
      <c r="C80" s="19" t="s">
        <v>82</v>
      </c>
      <c r="D80" s="19">
        <v>79</v>
      </c>
      <c r="E80" s="18" t="s">
        <v>24</v>
      </c>
      <c r="F80" s="23"/>
      <c r="G80" s="18" t="s">
        <v>25</v>
      </c>
      <c r="H80" s="18"/>
      <c r="I80" s="18">
        <v>67.2</v>
      </c>
      <c r="J80" s="18"/>
      <c r="K80" s="18"/>
      <c r="L80" s="18"/>
      <c r="M80" s="18">
        <f t="shared" si="8"/>
        <v>5408.8000000000011</v>
      </c>
      <c r="N80" s="18" t="s">
        <v>26</v>
      </c>
      <c r="O80" s="18"/>
      <c r="P80" s="18" t="s">
        <v>27</v>
      </c>
      <c r="Q80" s="18"/>
      <c r="R80" s="25"/>
      <c r="S80" s="25"/>
    </row>
    <row r="81" spans="1:19" ht="18.75" hidden="1">
      <c r="A81" s="18">
        <f t="shared" si="7"/>
        <v>76</v>
      </c>
      <c r="B81" s="23"/>
      <c r="C81" s="19" t="s">
        <v>83</v>
      </c>
      <c r="D81" s="19">
        <v>81</v>
      </c>
      <c r="E81" s="18" t="s">
        <v>24</v>
      </c>
      <c r="F81" s="23"/>
      <c r="G81" s="18" t="s">
        <v>25</v>
      </c>
      <c r="H81" s="18"/>
      <c r="I81" s="18"/>
      <c r="J81" s="18">
        <v>60.8</v>
      </c>
      <c r="K81" s="18"/>
      <c r="L81" s="18"/>
      <c r="M81" s="18">
        <f t="shared" si="8"/>
        <v>5469.6000000000013</v>
      </c>
      <c r="N81" s="18" t="s">
        <v>26</v>
      </c>
      <c r="O81" s="18"/>
      <c r="P81" s="18" t="s">
        <v>27</v>
      </c>
      <c r="Q81" s="18"/>
      <c r="R81" s="25"/>
      <c r="S81" s="25"/>
    </row>
    <row r="82" spans="1:19" ht="15.75" hidden="1">
      <c r="A82" s="18">
        <f t="shared" si="7"/>
        <v>77</v>
      </c>
      <c r="B82" s="23"/>
      <c r="C82" s="19" t="s">
        <v>84</v>
      </c>
      <c r="D82" s="19">
        <v>2</v>
      </c>
      <c r="E82" s="18" t="s">
        <v>24</v>
      </c>
      <c r="F82" s="23"/>
      <c r="G82" s="18" t="s">
        <v>25</v>
      </c>
      <c r="H82" s="18">
        <v>30</v>
      </c>
      <c r="I82" s="18"/>
      <c r="J82" s="18"/>
      <c r="K82" s="18"/>
      <c r="L82" s="18"/>
      <c r="M82" s="18">
        <f t="shared" si="8"/>
        <v>5499.6000000000013</v>
      </c>
      <c r="N82" s="18" t="s">
        <v>26</v>
      </c>
      <c r="O82" s="18"/>
      <c r="P82" s="18" t="s">
        <v>27</v>
      </c>
      <c r="Q82" s="18"/>
      <c r="R82" s="5"/>
      <c r="S82" s="5"/>
    </row>
    <row r="83" spans="1:19" ht="15.75" hidden="1">
      <c r="A83" s="18">
        <f t="shared" si="7"/>
        <v>78</v>
      </c>
      <c r="B83" s="23"/>
      <c r="C83" s="19" t="s">
        <v>84</v>
      </c>
      <c r="D83" s="19">
        <v>88</v>
      </c>
      <c r="E83" s="18" t="s">
        <v>24</v>
      </c>
      <c r="F83" s="23"/>
      <c r="G83" s="18" t="s">
        <v>25</v>
      </c>
      <c r="H83" s="18"/>
      <c r="I83" s="18">
        <v>170.3</v>
      </c>
      <c r="J83" s="18"/>
      <c r="K83" s="18"/>
      <c r="L83" s="18"/>
      <c r="M83" s="18">
        <f t="shared" si="8"/>
        <v>5669.9000000000015</v>
      </c>
      <c r="N83" s="18" t="s">
        <v>26</v>
      </c>
      <c r="O83" s="18"/>
      <c r="P83" s="18" t="s">
        <v>27</v>
      </c>
      <c r="Q83" s="18"/>
      <c r="R83" s="5"/>
      <c r="S83" s="5"/>
    </row>
    <row r="84" spans="1:19" ht="15.75" hidden="1">
      <c r="A84" s="18">
        <f t="shared" si="7"/>
        <v>79</v>
      </c>
      <c r="B84" s="23"/>
      <c r="C84" s="19" t="s">
        <v>83</v>
      </c>
      <c r="D84" s="19">
        <v>111</v>
      </c>
      <c r="E84" s="18" t="s">
        <v>24</v>
      </c>
      <c r="F84" s="23"/>
      <c r="G84" s="18" t="s">
        <v>25</v>
      </c>
      <c r="H84" s="18"/>
      <c r="I84" s="18"/>
      <c r="J84" s="18">
        <f>59-4</f>
        <v>55</v>
      </c>
      <c r="K84" s="18"/>
      <c r="L84" s="18"/>
      <c r="M84" s="18">
        <f t="shared" si="8"/>
        <v>5724.9000000000015</v>
      </c>
      <c r="N84" s="18" t="s">
        <v>26</v>
      </c>
      <c r="O84" s="18"/>
      <c r="P84" s="18" t="s">
        <v>27</v>
      </c>
      <c r="Q84" s="18"/>
      <c r="R84" s="5"/>
      <c r="S84" s="5"/>
    </row>
    <row r="85" spans="1:19" ht="15.75">
      <c r="A85" s="18">
        <f t="shared" si="7"/>
        <v>80</v>
      </c>
      <c r="B85" s="23"/>
      <c r="C85" s="19" t="s">
        <v>83</v>
      </c>
      <c r="D85" s="19">
        <v>111</v>
      </c>
      <c r="E85" s="19" t="s">
        <v>28</v>
      </c>
      <c r="F85" s="19">
        <v>0.39</v>
      </c>
      <c r="G85" s="18" t="s">
        <v>25</v>
      </c>
      <c r="H85" s="18"/>
      <c r="I85" s="18"/>
      <c r="J85" s="18">
        <v>4</v>
      </c>
      <c r="K85" s="18"/>
      <c r="L85" s="18"/>
      <c r="M85" s="18">
        <f t="shared" si="8"/>
        <v>5728.9000000000015</v>
      </c>
      <c r="N85" s="18"/>
      <c r="O85" s="18"/>
      <c r="P85" s="18" t="s">
        <v>27</v>
      </c>
      <c r="Q85" s="18">
        <v>4</v>
      </c>
      <c r="R85" s="5"/>
      <c r="S85" s="5"/>
    </row>
    <row r="86" spans="1:19" ht="15.75" hidden="1">
      <c r="A86" s="18">
        <f t="shared" si="7"/>
        <v>81</v>
      </c>
      <c r="B86" s="23"/>
      <c r="C86" s="19" t="s">
        <v>85</v>
      </c>
      <c r="D86" s="19">
        <v>114</v>
      </c>
      <c r="E86" s="18" t="s">
        <v>24</v>
      </c>
      <c r="F86" s="23"/>
      <c r="G86" s="18" t="s">
        <v>25</v>
      </c>
      <c r="H86" s="18">
        <v>34</v>
      </c>
      <c r="I86" s="18"/>
      <c r="J86" s="18"/>
      <c r="K86" s="18"/>
      <c r="L86" s="18"/>
      <c r="M86" s="18">
        <f t="shared" si="8"/>
        <v>5762.9000000000015</v>
      </c>
      <c r="N86" s="18" t="s">
        <v>26</v>
      </c>
      <c r="O86" s="18"/>
      <c r="P86" s="18" t="s">
        <v>27</v>
      </c>
      <c r="Q86" s="18"/>
      <c r="R86" s="5"/>
      <c r="S86" s="5"/>
    </row>
    <row r="87" spans="1:19" ht="15.75" hidden="1">
      <c r="A87" s="18">
        <f t="shared" si="7"/>
        <v>82</v>
      </c>
      <c r="B87" s="23"/>
      <c r="C87" s="19" t="s">
        <v>85</v>
      </c>
      <c r="D87" s="19">
        <v>115</v>
      </c>
      <c r="E87" s="18" t="s">
        <v>24</v>
      </c>
      <c r="F87" s="23"/>
      <c r="G87" s="18" t="s">
        <v>25</v>
      </c>
      <c r="H87" s="18">
        <v>4.5</v>
      </c>
      <c r="I87" s="18"/>
      <c r="J87" s="18"/>
      <c r="K87" s="18"/>
      <c r="L87" s="18"/>
      <c r="M87" s="18">
        <f t="shared" si="8"/>
        <v>5767.4000000000015</v>
      </c>
      <c r="N87" s="18" t="s">
        <v>26</v>
      </c>
      <c r="O87" s="18"/>
      <c r="P87" s="18" t="s">
        <v>27</v>
      </c>
      <c r="Q87" s="18"/>
      <c r="R87" s="5"/>
      <c r="S87" s="5"/>
    </row>
    <row r="88" spans="1:19" ht="18.75">
      <c r="A88" s="18">
        <f t="shared" si="7"/>
        <v>83</v>
      </c>
      <c r="B88" s="23"/>
      <c r="C88" s="19" t="s">
        <v>85</v>
      </c>
      <c r="D88" s="19">
        <v>116</v>
      </c>
      <c r="E88" s="18" t="s">
        <v>22</v>
      </c>
      <c r="F88" s="18">
        <v>0.39</v>
      </c>
      <c r="G88" s="18" t="s">
        <v>25</v>
      </c>
      <c r="H88" s="18"/>
      <c r="I88" s="18"/>
      <c r="J88" s="18">
        <v>128.4</v>
      </c>
      <c r="K88" s="18"/>
      <c r="L88" s="18"/>
      <c r="M88" s="18">
        <f t="shared" si="8"/>
        <v>5895.8000000000011</v>
      </c>
      <c r="N88" s="18" t="s">
        <v>26</v>
      </c>
      <c r="O88" s="18"/>
      <c r="P88" s="18" t="s">
        <v>27</v>
      </c>
      <c r="Q88" s="18">
        <v>128.4</v>
      </c>
      <c r="R88" s="17">
        <f>58*0.45</f>
        <v>26.1</v>
      </c>
      <c r="S88" s="5"/>
    </row>
    <row r="89" spans="1:19" ht="15.75" hidden="1">
      <c r="A89" s="18">
        <f t="shared" si="7"/>
        <v>84</v>
      </c>
      <c r="B89" s="23"/>
      <c r="C89" s="19" t="s">
        <v>74</v>
      </c>
      <c r="D89" s="19">
        <v>70</v>
      </c>
      <c r="E89" s="18" t="s">
        <v>24</v>
      </c>
      <c r="F89" s="23"/>
      <c r="G89" s="18" t="s">
        <v>25</v>
      </c>
      <c r="H89" s="18"/>
      <c r="I89" s="18"/>
      <c r="J89" s="18">
        <v>109.7</v>
      </c>
      <c r="K89" s="18"/>
      <c r="L89" s="18"/>
      <c r="M89" s="18">
        <f t="shared" si="8"/>
        <v>6005.5000000000009</v>
      </c>
      <c r="N89" s="18" t="s">
        <v>26</v>
      </c>
      <c r="O89" s="18"/>
      <c r="P89" s="18" t="s">
        <v>27</v>
      </c>
      <c r="Q89" s="18"/>
      <c r="R89" s="5"/>
      <c r="S89" s="5"/>
    </row>
    <row r="90" spans="1:19" ht="15.75" hidden="1">
      <c r="A90" s="18">
        <f t="shared" si="7"/>
        <v>85</v>
      </c>
      <c r="B90" s="23"/>
      <c r="C90" s="19" t="s">
        <v>74</v>
      </c>
      <c r="D90" s="19">
        <v>107</v>
      </c>
      <c r="E90" s="18" t="s">
        <v>24</v>
      </c>
      <c r="F90" s="23"/>
      <c r="G90" s="18" t="s">
        <v>25</v>
      </c>
      <c r="H90" s="18"/>
      <c r="I90" s="18"/>
      <c r="J90" s="18"/>
      <c r="K90" s="22">
        <v>64.400000000000006</v>
      </c>
      <c r="L90" s="18"/>
      <c r="M90" s="18">
        <f t="shared" si="8"/>
        <v>6069.9000000000005</v>
      </c>
      <c r="N90" s="18" t="s">
        <v>30</v>
      </c>
      <c r="O90" s="18"/>
      <c r="P90" s="18" t="s">
        <v>27</v>
      </c>
      <c r="Q90" s="18"/>
      <c r="R90" s="5"/>
      <c r="S90" s="5"/>
    </row>
    <row r="91" spans="1:19" ht="15.75" hidden="1">
      <c r="A91" s="18">
        <f t="shared" si="7"/>
        <v>86</v>
      </c>
      <c r="B91" s="23"/>
      <c r="C91" s="19" t="s">
        <v>75</v>
      </c>
      <c r="D91" s="19">
        <v>35</v>
      </c>
      <c r="E91" s="18" t="s">
        <v>24</v>
      </c>
      <c r="F91" s="23"/>
      <c r="G91" s="18" t="s">
        <v>25</v>
      </c>
      <c r="H91" s="18"/>
      <c r="I91" s="18"/>
      <c r="J91" s="18"/>
      <c r="K91" s="22">
        <v>62.8</v>
      </c>
      <c r="L91" s="18"/>
      <c r="M91" s="18">
        <f t="shared" si="8"/>
        <v>6132.7000000000007</v>
      </c>
      <c r="N91" s="18" t="s">
        <v>30</v>
      </c>
      <c r="O91" s="18"/>
      <c r="P91" s="18" t="s">
        <v>27</v>
      </c>
      <c r="Q91" s="18"/>
      <c r="R91" s="5"/>
      <c r="S91" s="5"/>
    </row>
    <row r="92" spans="1:19" ht="15.75" hidden="1">
      <c r="A92" s="18">
        <f t="shared" si="7"/>
        <v>87</v>
      </c>
      <c r="B92" s="23"/>
      <c r="C92" s="19" t="s">
        <v>86</v>
      </c>
      <c r="D92" s="19">
        <v>14</v>
      </c>
      <c r="E92" s="18" t="s">
        <v>24</v>
      </c>
      <c r="F92" s="23"/>
      <c r="G92" s="18" t="s">
        <v>25</v>
      </c>
      <c r="H92" s="18"/>
      <c r="I92" s="18"/>
      <c r="J92" s="18"/>
      <c r="K92" s="18"/>
      <c r="L92" s="18">
        <v>62</v>
      </c>
      <c r="M92" s="18">
        <f t="shared" si="8"/>
        <v>6194.7000000000007</v>
      </c>
      <c r="N92" s="18" t="s">
        <v>30</v>
      </c>
      <c r="O92" s="18"/>
      <c r="P92" s="18" t="s">
        <v>27</v>
      </c>
      <c r="Q92" s="18"/>
      <c r="R92" s="5"/>
      <c r="S92" s="5"/>
    </row>
    <row r="93" spans="1:19" ht="15.75" hidden="1">
      <c r="A93" s="18">
        <f t="shared" si="7"/>
        <v>88</v>
      </c>
      <c r="B93" s="23"/>
      <c r="C93" s="19" t="s">
        <v>87</v>
      </c>
      <c r="D93" s="19">
        <v>15</v>
      </c>
      <c r="E93" s="18" t="s">
        <v>24</v>
      </c>
      <c r="F93" s="23"/>
      <c r="G93" s="18" t="s">
        <v>25</v>
      </c>
      <c r="H93" s="18"/>
      <c r="I93" s="18"/>
      <c r="J93" s="18"/>
      <c r="K93" s="18"/>
      <c r="L93" s="18">
        <v>8</v>
      </c>
      <c r="M93" s="18">
        <f t="shared" si="8"/>
        <v>6202.7000000000007</v>
      </c>
      <c r="N93" s="18" t="s">
        <v>30</v>
      </c>
      <c r="O93" s="18"/>
      <c r="P93" s="18" t="s">
        <v>27</v>
      </c>
      <c r="Q93" s="18"/>
      <c r="R93" s="5"/>
      <c r="S93" s="5"/>
    </row>
    <row r="94" spans="1:19" ht="15.75" hidden="1">
      <c r="A94" s="18">
        <f t="shared" si="7"/>
        <v>89</v>
      </c>
      <c r="B94" s="23"/>
      <c r="C94" s="19" t="s">
        <v>88</v>
      </c>
      <c r="D94" s="19">
        <v>75</v>
      </c>
      <c r="E94" s="18" t="s">
        <v>24</v>
      </c>
      <c r="F94" s="23"/>
      <c r="G94" s="18" t="s">
        <v>25</v>
      </c>
      <c r="H94" s="18"/>
      <c r="I94" s="18"/>
      <c r="J94" s="18"/>
      <c r="K94" s="18"/>
      <c r="L94" s="18">
        <v>274.2</v>
      </c>
      <c r="M94" s="18">
        <f t="shared" si="8"/>
        <v>6476.9000000000005</v>
      </c>
      <c r="N94" s="18" t="s">
        <v>30</v>
      </c>
      <c r="O94" s="18"/>
      <c r="P94" s="18" t="s">
        <v>27</v>
      </c>
      <c r="Q94" s="18"/>
      <c r="R94" s="5"/>
      <c r="S94" s="5"/>
    </row>
    <row r="95" spans="1:19" ht="18.75">
      <c r="A95" s="18">
        <f t="shared" si="7"/>
        <v>90</v>
      </c>
      <c r="B95" s="23"/>
      <c r="C95" s="19" t="s">
        <v>37</v>
      </c>
      <c r="D95" s="19">
        <v>45</v>
      </c>
      <c r="E95" s="18" t="s">
        <v>22</v>
      </c>
      <c r="F95" s="18">
        <v>0.375</v>
      </c>
      <c r="G95" s="18" t="s">
        <v>25</v>
      </c>
      <c r="H95" s="19"/>
      <c r="I95" s="19">
        <v>116.1</v>
      </c>
      <c r="J95" s="18"/>
      <c r="K95" s="18"/>
      <c r="L95" s="18"/>
      <c r="M95" s="18">
        <f t="shared" si="8"/>
        <v>6593.0000000000009</v>
      </c>
      <c r="N95" s="18" t="s">
        <v>26</v>
      </c>
      <c r="O95" s="18"/>
      <c r="P95" s="18" t="s">
        <v>27</v>
      </c>
      <c r="Q95" s="19">
        <v>116.1</v>
      </c>
      <c r="R95" s="17">
        <f>58*0.45</f>
        <v>26.1</v>
      </c>
      <c r="S95" s="5"/>
    </row>
    <row r="96" spans="1:19" ht="18.75" hidden="1">
      <c r="A96" s="18">
        <f t="shared" si="7"/>
        <v>91</v>
      </c>
      <c r="B96" s="23"/>
      <c r="C96" s="19" t="s">
        <v>89</v>
      </c>
      <c r="D96" s="19">
        <v>7</v>
      </c>
      <c r="E96" s="18" t="s">
        <v>24</v>
      </c>
      <c r="F96" s="23"/>
      <c r="G96" s="18" t="s">
        <v>25</v>
      </c>
      <c r="H96" s="19">
        <v>53.5</v>
      </c>
      <c r="I96" s="19"/>
      <c r="J96" s="18"/>
      <c r="K96" s="18"/>
      <c r="L96" s="18"/>
      <c r="M96" s="18">
        <f t="shared" si="8"/>
        <v>6646.5000000000009</v>
      </c>
      <c r="N96" s="18" t="s">
        <v>26</v>
      </c>
      <c r="O96" s="18"/>
      <c r="P96" s="18" t="s">
        <v>27</v>
      </c>
      <c r="Q96" s="18"/>
      <c r="R96" s="25"/>
      <c r="S96" s="5"/>
    </row>
    <row r="97" spans="1:19" ht="18.75" hidden="1">
      <c r="A97" s="18">
        <f t="shared" si="7"/>
        <v>92</v>
      </c>
      <c r="B97" s="23"/>
      <c r="C97" s="19" t="s">
        <v>89</v>
      </c>
      <c r="D97" s="19">
        <v>10</v>
      </c>
      <c r="E97" s="18" t="s">
        <v>24</v>
      </c>
      <c r="F97" s="23"/>
      <c r="G97" s="18" t="s">
        <v>25</v>
      </c>
      <c r="H97" s="19"/>
      <c r="I97" s="19">
        <f>102.6-3</f>
        <v>99.6</v>
      </c>
      <c r="J97" s="18"/>
      <c r="K97" s="18"/>
      <c r="L97" s="18"/>
      <c r="M97" s="18">
        <f t="shared" si="8"/>
        <v>6746.1000000000013</v>
      </c>
      <c r="N97" s="18" t="s">
        <v>26</v>
      </c>
      <c r="O97" s="18"/>
      <c r="P97" s="18" t="s">
        <v>27</v>
      </c>
      <c r="Q97" s="19">
        <v>3</v>
      </c>
      <c r="R97" s="25"/>
      <c r="S97" s="5"/>
    </row>
    <row r="98" spans="1:19" ht="18.75">
      <c r="A98" s="18">
        <f t="shared" si="7"/>
        <v>93</v>
      </c>
      <c r="B98" s="23"/>
      <c r="C98" s="19" t="s">
        <v>89</v>
      </c>
      <c r="D98" s="19">
        <v>10</v>
      </c>
      <c r="E98" s="18" t="s">
        <v>28</v>
      </c>
      <c r="F98" s="18">
        <v>0.375</v>
      </c>
      <c r="G98" s="18" t="s">
        <v>25</v>
      </c>
      <c r="H98" s="19"/>
      <c r="I98" s="19">
        <v>3</v>
      </c>
      <c r="J98" s="18"/>
      <c r="K98" s="18"/>
      <c r="L98" s="18"/>
      <c r="M98" s="18">
        <f t="shared" si="8"/>
        <v>6749.1000000000013</v>
      </c>
      <c r="N98" s="18"/>
      <c r="O98" s="18"/>
      <c r="P98" s="18" t="s">
        <v>27</v>
      </c>
      <c r="Q98" s="18"/>
      <c r="R98" s="25"/>
      <c r="S98" s="5"/>
    </row>
    <row r="99" spans="1:19" ht="18.75" hidden="1">
      <c r="A99" s="18">
        <f t="shared" si="7"/>
        <v>94</v>
      </c>
      <c r="B99" s="23"/>
      <c r="C99" s="19" t="s">
        <v>90</v>
      </c>
      <c r="D99" s="19">
        <v>22</v>
      </c>
      <c r="E99" s="18" t="s">
        <v>24</v>
      </c>
      <c r="F99" s="23"/>
      <c r="G99" s="18" t="s">
        <v>25</v>
      </c>
      <c r="H99" s="19">
        <v>80.5</v>
      </c>
      <c r="I99" s="19"/>
      <c r="J99" s="18"/>
      <c r="K99" s="18"/>
      <c r="L99" s="18"/>
      <c r="M99" s="18">
        <f t="shared" si="8"/>
        <v>6829.6000000000013</v>
      </c>
      <c r="N99" s="18" t="s">
        <v>30</v>
      </c>
      <c r="O99" s="18"/>
      <c r="P99" s="18" t="s">
        <v>27</v>
      </c>
      <c r="Q99" s="18"/>
      <c r="R99" s="25"/>
      <c r="S99" s="5"/>
    </row>
    <row r="100" spans="1:19" ht="18.75" hidden="1">
      <c r="A100" s="18">
        <f t="shared" si="7"/>
        <v>95</v>
      </c>
      <c r="B100" s="23"/>
      <c r="C100" s="19" t="s">
        <v>91</v>
      </c>
      <c r="D100" s="19">
        <v>21</v>
      </c>
      <c r="E100" s="18" t="s">
        <v>24</v>
      </c>
      <c r="F100" s="23"/>
      <c r="G100" s="18" t="s">
        <v>25</v>
      </c>
      <c r="H100" s="19">
        <v>36</v>
      </c>
      <c r="I100" s="19"/>
      <c r="J100" s="18"/>
      <c r="K100" s="18"/>
      <c r="L100" s="18"/>
      <c r="M100" s="18">
        <f t="shared" si="8"/>
        <v>6865.6000000000013</v>
      </c>
      <c r="N100" s="18" t="s">
        <v>30</v>
      </c>
      <c r="O100" s="18"/>
      <c r="P100" s="18" t="s">
        <v>27</v>
      </c>
      <c r="Q100" s="18"/>
      <c r="R100" s="25"/>
      <c r="S100" s="5"/>
    </row>
    <row r="101" spans="1:19" ht="18.75" hidden="1">
      <c r="A101" s="18">
        <f t="shared" si="7"/>
        <v>96</v>
      </c>
      <c r="B101" s="23"/>
      <c r="C101" s="19" t="s">
        <v>91</v>
      </c>
      <c r="D101" s="19">
        <v>34</v>
      </c>
      <c r="E101" s="18" t="s">
        <v>24</v>
      </c>
      <c r="F101" s="23"/>
      <c r="G101" s="18" t="s">
        <v>25</v>
      </c>
      <c r="H101" s="19">
        <v>296</v>
      </c>
      <c r="I101" s="19"/>
      <c r="J101" s="18"/>
      <c r="K101" s="18"/>
      <c r="L101" s="18"/>
      <c r="M101" s="18">
        <f t="shared" si="8"/>
        <v>7161.6000000000013</v>
      </c>
      <c r="N101" s="18" t="s">
        <v>30</v>
      </c>
      <c r="O101" s="18"/>
      <c r="P101" s="18" t="s">
        <v>27</v>
      </c>
      <c r="Q101" s="18"/>
      <c r="R101" s="25"/>
      <c r="S101" s="5"/>
    </row>
    <row r="102" spans="1:19" ht="18.75">
      <c r="A102" s="18">
        <f t="shared" si="7"/>
        <v>97</v>
      </c>
      <c r="B102" s="23"/>
      <c r="C102" s="19" t="s">
        <v>92</v>
      </c>
      <c r="D102" s="19">
        <v>18</v>
      </c>
      <c r="E102" s="19" t="s">
        <v>31</v>
      </c>
      <c r="F102" s="19">
        <v>0.36299999999999999</v>
      </c>
      <c r="G102" s="18" t="s">
        <v>25</v>
      </c>
      <c r="H102" s="19">
        <v>119</v>
      </c>
      <c r="I102" s="19"/>
      <c r="J102" s="18"/>
      <c r="K102" s="18"/>
      <c r="L102" s="18"/>
      <c r="M102" s="18">
        <f t="shared" si="8"/>
        <v>7280.6000000000013</v>
      </c>
      <c r="N102" s="18" t="s">
        <v>30</v>
      </c>
      <c r="O102" s="18"/>
      <c r="P102" s="18" t="s">
        <v>27</v>
      </c>
      <c r="Q102" s="19">
        <v>119</v>
      </c>
      <c r="R102" s="25"/>
      <c r="S102" s="5"/>
    </row>
    <row r="103" spans="1:19" ht="18.75" hidden="1">
      <c r="A103" s="18">
        <f t="shared" si="7"/>
        <v>98</v>
      </c>
      <c r="B103" s="23"/>
      <c r="C103" s="19" t="s">
        <v>93</v>
      </c>
      <c r="D103" s="19">
        <v>12</v>
      </c>
      <c r="E103" s="18" t="s">
        <v>24</v>
      </c>
      <c r="F103" s="23"/>
      <c r="G103" s="18" t="s">
        <v>25</v>
      </c>
      <c r="H103" s="19">
        <v>22</v>
      </c>
      <c r="I103" s="19"/>
      <c r="J103" s="18"/>
      <c r="K103" s="18"/>
      <c r="L103" s="18"/>
      <c r="M103" s="18">
        <f t="shared" si="8"/>
        <v>7302.6000000000013</v>
      </c>
      <c r="N103" s="18" t="s">
        <v>30</v>
      </c>
      <c r="O103" s="18"/>
      <c r="P103" s="18" t="s">
        <v>27</v>
      </c>
      <c r="Q103" s="18"/>
      <c r="R103" s="25"/>
      <c r="S103" s="5"/>
    </row>
    <row r="104" spans="1:19" ht="18.75" hidden="1">
      <c r="A104" s="18">
        <f t="shared" si="7"/>
        <v>99</v>
      </c>
      <c r="B104" s="23"/>
      <c r="C104" s="19" t="s">
        <v>93</v>
      </c>
      <c r="D104" s="19">
        <v>58</v>
      </c>
      <c r="E104" s="18" t="s">
        <v>24</v>
      </c>
      <c r="F104" s="23"/>
      <c r="G104" s="18" t="s">
        <v>25</v>
      </c>
      <c r="H104" s="19">
        <v>109.8</v>
      </c>
      <c r="I104" s="19"/>
      <c r="J104" s="18"/>
      <c r="K104" s="18"/>
      <c r="L104" s="18"/>
      <c r="M104" s="18">
        <f t="shared" si="8"/>
        <v>7412.4000000000015</v>
      </c>
      <c r="N104" s="18" t="s">
        <v>26</v>
      </c>
      <c r="O104" s="18"/>
      <c r="P104" s="18" t="s">
        <v>27</v>
      </c>
      <c r="Q104" s="18"/>
      <c r="R104" s="25"/>
      <c r="S104" s="5"/>
    </row>
    <row r="105" spans="1:19" ht="18.75" hidden="1">
      <c r="A105" s="18">
        <f t="shared" si="7"/>
        <v>100</v>
      </c>
      <c r="B105" s="23"/>
      <c r="C105" s="19" t="s">
        <v>94</v>
      </c>
      <c r="D105" s="19">
        <v>3</v>
      </c>
      <c r="E105" s="18" t="s">
        <v>24</v>
      </c>
      <c r="F105" s="23"/>
      <c r="G105" s="18" t="s">
        <v>25</v>
      </c>
      <c r="H105" s="19">
        <v>34.1</v>
      </c>
      <c r="I105" s="19"/>
      <c r="J105" s="18"/>
      <c r="K105" s="18"/>
      <c r="L105" s="18"/>
      <c r="M105" s="18">
        <f t="shared" si="8"/>
        <v>7446.5000000000018</v>
      </c>
      <c r="N105" s="18" t="s">
        <v>26</v>
      </c>
      <c r="O105" s="18"/>
      <c r="P105" s="18" t="s">
        <v>27</v>
      </c>
      <c r="Q105" s="18"/>
      <c r="R105" s="25"/>
      <c r="S105" s="5"/>
    </row>
    <row r="106" spans="1:19" ht="18.75" hidden="1">
      <c r="A106" s="18">
        <f t="shared" si="7"/>
        <v>101</v>
      </c>
      <c r="B106" s="23"/>
      <c r="C106" s="19" t="s">
        <v>94</v>
      </c>
      <c r="D106" s="19">
        <v>73</v>
      </c>
      <c r="E106" s="18" t="s">
        <v>24</v>
      </c>
      <c r="F106" s="23"/>
      <c r="G106" s="18" t="s">
        <v>25</v>
      </c>
      <c r="H106" s="19">
        <v>55</v>
      </c>
      <c r="I106" s="19"/>
      <c r="J106" s="18"/>
      <c r="K106" s="18"/>
      <c r="L106" s="18"/>
      <c r="M106" s="18">
        <f t="shared" si="8"/>
        <v>7501.5000000000018</v>
      </c>
      <c r="N106" s="18" t="s">
        <v>26</v>
      </c>
      <c r="O106" s="18"/>
      <c r="P106" s="18" t="s">
        <v>27</v>
      </c>
      <c r="Q106" s="18"/>
      <c r="R106" s="25"/>
      <c r="S106" s="5"/>
    </row>
    <row r="107" spans="1:19" ht="18.75" hidden="1">
      <c r="A107" s="18">
        <f t="shared" si="7"/>
        <v>102</v>
      </c>
      <c r="B107" s="23"/>
      <c r="C107" s="19" t="s">
        <v>92</v>
      </c>
      <c r="D107" s="19">
        <v>37</v>
      </c>
      <c r="E107" s="18" t="s">
        <v>24</v>
      </c>
      <c r="F107" s="23"/>
      <c r="G107" s="18" t="s">
        <v>25</v>
      </c>
      <c r="H107" s="19">
        <v>29.8</v>
      </c>
      <c r="I107" s="19"/>
      <c r="J107" s="18"/>
      <c r="K107" s="18"/>
      <c r="L107" s="18"/>
      <c r="M107" s="18">
        <f t="shared" si="8"/>
        <v>7531.300000000002</v>
      </c>
      <c r="N107" s="18" t="s">
        <v>26</v>
      </c>
      <c r="O107" s="18"/>
      <c r="P107" s="18" t="s">
        <v>27</v>
      </c>
      <c r="Q107" s="18"/>
      <c r="R107" s="25"/>
      <c r="S107" s="5"/>
    </row>
    <row r="108" spans="1:19" ht="18.75" hidden="1">
      <c r="A108" s="18">
        <f t="shared" si="7"/>
        <v>103</v>
      </c>
      <c r="B108" s="23"/>
      <c r="C108" s="19" t="s">
        <v>95</v>
      </c>
      <c r="D108" s="19">
        <v>85</v>
      </c>
      <c r="E108" s="18" t="s">
        <v>24</v>
      </c>
      <c r="F108" s="23"/>
      <c r="G108" s="18" t="s">
        <v>25</v>
      </c>
      <c r="H108" s="19">
        <v>14</v>
      </c>
      <c r="I108" s="19"/>
      <c r="J108" s="18"/>
      <c r="K108" s="18"/>
      <c r="L108" s="18"/>
      <c r="M108" s="18">
        <f t="shared" si="8"/>
        <v>7545.300000000002</v>
      </c>
      <c r="N108" s="18" t="s">
        <v>26</v>
      </c>
      <c r="O108" s="18"/>
      <c r="P108" s="18" t="s">
        <v>27</v>
      </c>
      <c r="Q108" s="18"/>
      <c r="R108" s="25"/>
      <c r="S108" s="5"/>
    </row>
    <row r="109" spans="1:19" ht="18.75" hidden="1">
      <c r="A109" s="18">
        <f t="shared" si="7"/>
        <v>104</v>
      </c>
      <c r="B109" s="23"/>
      <c r="C109" s="19" t="s">
        <v>95</v>
      </c>
      <c r="D109" s="19">
        <v>56</v>
      </c>
      <c r="E109" s="18" t="s">
        <v>24</v>
      </c>
      <c r="F109" s="23"/>
      <c r="G109" s="18" t="s">
        <v>25</v>
      </c>
      <c r="H109" s="19">
        <v>25.6</v>
      </c>
      <c r="I109" s="19"/>
      <c r="J109" s="18"/>
      <c r="K109" s="18"/>
      <c r="L109" s="18"/>
      <c r="M109" s="18">
        <f t="shared" si="8"/>
        <v>7570.9000000000024</v>
      </c>
      <c r="N109" s="18" t="s">
        <v>26</v>
      </c>
      <c r="O109" s="18"/>
      <c r="P109" s="18" t="s">
        <v>27</v>
      </c>
      <c r="Q109" s="18"/>
      <c r="R109" s="25"/>
      <c r="S109" s="5"/>
    </row>
    <row r="110" spans="1:19" ht="18.75">
      <c r="A110" s="18">
        <f t="shared" si="7"/>
        <v>105</v>
      </c>
      <c r="B110" s="23"/>
      <c r="C110" s="19" t="s">
        <v>96</v>
      </c>
      <c r="D110" s="19">
        <v>65</v>
      </c>
      <c r="E110" s="18" t="s">
        <v>22</v>
      </c>
      <c r="F110" s="18">
        <v>0.36299999999999999</v>
      </c>
      <c r="G110" s="18" t="s">
        <v>25</v>
      </c>
      <c r="H110" s="19">
        <v>35</v>
      </c>
      <c r="I110" s="23"/>
      <c r="J110" s="23"/>
      <c r="K110" s="23"/>
      <c r="L110" s="23"/>
      <c r="M110" s="18">
        <f t="shared" si="8"/>
        <v>7605.9000000000024</v>
      </c>
      <c r="N110" s="23"/>
      <c r="O110" s="23"/>
      <c r="P110" s="18" t="s">
        <v>27</v>
      </c>
      <c r="Q110" s="19">
        <v>35</v>
      </c>
      <c r="R110" s="17">
        <f t="shared" ref="R110:R111" si="9">58*0.45</f>
        <v>26.1</v>
      </c>
      <c r="S110" s="5"/>
    </row>
    <row r="111" spans="1:19" ht="18.75">
      <c r="A111" s="18">
        <f t="shared" si="7"/>
        <v>106</v>
      </c>
      <c r="B111" s="23"/>
      <c r="C111" s="26" t="s">
        <v>87</v>
      </c>
      <c r="D111" s="26">
        <v>11</v>
      </c>
      <c r="E111" s="18" t="s">
        <v>22</v>
      </c>
      <c r="F111" s="27">
        <v>0.36299999999999999</v>
      </c>
      <c r="G111" s="27" t="s">
        <v>25</v>
      </c>
      <c r="H111" s="28">
        <v>166.5</v>
      </c>
      <c r="I111" s="23"/>
      <c r="J111" s="23"/>
      <c r="K111" s="23"/>
      <c r="L111" s="23"/>
      <c r="M111" s="18">
        <f t="shared" si="8"/>
        <v>7772.4000000000024</v>
      </c>
      <c r="N111" s="21"/>
      <c r="O111" s="21"/>
      <c r="P111" s="18" t="s">
        <v>27</v>
      </c>
      <c r="Q111" s="28">
        <v>166.5</v>
      </c>
      <c r="R111" s="17">
        <f t="shared" si="9"/>
        <v>26.1</v>
      </c>
      <c r="S111" s="5"/>
    </row>
    <row r="112" spans="1:19" ht="18.75">
      <c r="A112" s="18">
        <f t="shared" si="7"/>
        <v>107</v>
      </c>
      <c r="B112" s="23"/>
      <c r="C112" s="26" t="s">
        <v>87</v>
      </c>
      <c r="D112" s="26">
        <v>11</v>
      </c>
      <c r="E112" s="19" t="s">
        <v>28</v>
      </c>
      <c r="F112" s="26"/>
      <c r="G112" s="27" t="s">
        <v>25</v>
      </c>
      <c r="H112" s="19">
        <v>3.5</v>
      </c>
      <c r="I112" s="23"/>
      <c r="J112" s="23"/>
      <c r="K112" s="23"/>
      <c r="L112" s="23"/>
      <c r="M112" s="18">
        <f t="shared" si="8"/>
        <v>7775.9000000000024</v>
      </c>
      <c r="N112" s="21"/>
      <c r="O112" s="21"/>
      <c r="P112" s="18" t="s">
        <v>27</v>
      </c>
      <c r="Q112" s="18"/>
      <c r="R112" s="25"/>
      <c r="S112" s="5"/>
    </row>
    <row r="113" spans="1:19" ht="18.75" hidden="1">
      <c r="A113" s="18">
        <f t="shared" si="7"/>
        <v>108</v>
      </c>
      <c r="B113" s="23"/>
      <c r="C113" s="26" t="s">
        <v>45</v>
      </c>
      <c r="D113" s="26" t="s">
        <v>97</v>
      </c>
      <c r="E113" s="18" t="s">
        <v>24</v>
      </c>
      <c r="F113" s="26"/>
      <c r="G113" s="27" t="s">
        <v>25</v>
      </c>
      <c r="H113" s="19"/>
      <c r="I113" s="23"/>
      <c r="J113" s="23"/>
      <c r="K113" s="23"/>
      <c r="L113" s="19">
        <v>38</v>
      </c>
      <c r="M113" s="18">
        <f t="shared" si="8"/>
        <v>7813.9000000000024</v>
      </c>
      <c r="N113" s="23"/>
      <c r="O113" s="23"/>
      <c r="P113" s="18" t="s">
        <v>27</v>
      </c>
      <c r="Q113" s="18"/>
      <c r="R113" s="25"/>
      <c r="S113" s="5"/>
    </row>
    <row r="114" spans="1:19" ht="18.75" hidden="1">
      <c r="A114" s="18">
        <f t="shared" si="7"/>
        <v>109</v>
      </c>
      <c r="B114" s="23"/>
      <c r="C114" s="19" t="s">
        <v>98</v>
      </c>
      <c r="D114" s="19" t="s">
        <v>99</v>
      </c>
      <c r="E114" s="18" t="s">
        <v>24</v>
      </c>
      <c r="F114" s="19"/>
      <c r="G114" s="18" t="s">
        <v>25</v>
      </c>
      <c r="H114" s="19"/>
      <c r="I114" s="23"/>
      <c r="J114" s="23"/>
      <c r="K114" s="23"/>
      <c r="L114" s="19">
        <v>46.5</v>
      </c>
      <c r="M114" s="18">
        <f t="shared" si="8"/>
        <v>7860.4000000000024</v>
      </c>
      <c r="N114" s="23"/>
      <c r="O114" s="23"/>
      <c r="P114" s="18" t="s">
        <v>27</v>
      </c>
      <c r="Q114" s="29"/>
      <c r="R114" s="30"/>
      <c r="S114" s="5"/>
    </row>
    <row r="115" spans="1:19" ht="18.75">
      <c r="A115" s="18">
        <f t="shared" si="7"/>
        <v>110</v>
      </c>
      <c r="B115" s="23"/>
      <c r="C115" s="19" t="s">
        <v>98</v>
      </c>
      <c r="D115" s="19" t="s">
        <v>99</v>
      </c>
      <c r="E115" s="19" t="s">
        <v>28</v>
      </c>
      <c r="F115" s="19">
        <v>0.41</v>
      </c>
      <c r="G115" s="18" t="s">
        <v>25</v>
      </c>
      <c r="H115" s="19"/>
      <c r="I115" s="23"/>
      <c r="J115" s="23"/>
      <c r="K115" s="23"/>
      <c r="L115" s="19">
        <v>3.5</v>
      </c>
      <c r="M115" s="18">
        <f t="shared" si="8"/>
        <v>7863.9000000000024</v>
      </c>
      <c r="N115" s="23"/>
      <c r="O115" s="23"/>
      <c r="P115" s="18" t="s">
        <v>27</v>
      </c>
      <c r="Q115" s="19">
        <v>3.5</v>
      </c>
      <c r="R115" s="30"/>
      <c r="S115" s="5"/>
    </row>
    <row r="116" spans="1:19" ht="18.75">
      <c r="A116" s="18">
        <f t="shared" si="7"/>
        <v>111</v>
      </c>
      <c r="B116" s="31"/>
      <c r="C116" s="26" t="s">
        <v>98</v>
      </c>
      <c r="D116" s="26" t="s">
        <v>55</v>
      </c>
      <c r="E116" s="26" t="s">
        <v>28</v>
      </c>
      <c r="F116" s="26">
        <v>0.41</v>
      </c>
      <c r="G116" s="27" t="s">
        <v>25</v>
      </c>
      <c r="H116" s="26"/>
      <c r="I116" s="31"/>
      <c r="J116" s="31"/>
      <c r="K116" s="26">
        <v>3.5</v>
      </c>
      <c r="L116" s="26"/>
      <c r="M116" s="18">
        <f t="shared" si="8"/>
        <v>7867.4000000000024</v>
      </c>
      <c r="N116" s="21"/>
      <c r="O116" s="21"/>
      <c r="P116" s="27" t="s">
        <v>27</v>
      </c>
      <c r="Q116" s="19">
        <v>3.5</v>
      </c>
      <c r="R116" s="32"/>
      <c r="S116" s="5"/>
    </row>
    <row r="117" spans="1:19" ht="18.75" hidden="1">
      <c r="A117" s="18">
        <f t="shared" si="7"/>
        <v>112</v>
      </c>
      <c r="B117" s="23"/>
      <c r="C117" s="19" t="s">
        <v>100</v>
      </c>
      <c r="D117" s="19" t="s">
        <v>97</v>
      </c>
      <c r="E117" s="18" t="s">
        <v>24</v>
      </c>
      <c r="F117" s="19"/>
      <c r="G117" s="18" t="s">
        <v>25</v>
      </c>
      <c r="H117" s="19"/>
      <c r="I117" s="23"/>
      <c r="J117" s="23"/>
      <c r="K117" s="19">
        <v>187</v>
      </c>
      <c r="L117" s="19"/>
      <c r="M117" s="18">
        <f t="shared" si="8"/>
        <v>8054.4000000000024</v>
      </c>
      <c r="N117" s="23"/>
      <c r="O117" s="23"/>
      <c r="P117" s="18" t="s">
        <v>27</v>
      </c>
      <c r="Q117" s="18"/>
      <c r="R117" s="25"/>
    </row>
    <row r="118" spans="1:19" ht="18.75" hidden="1">
      <c r="A118" s="33"/>
      <c r="H118" s="33">
        <f>+SUM(H6:H117)</f>
        <v>3709.8</v>
      </c>
      <c r="I118" s="33">
        <f>+SUM(I6:I117)</f>
        <v>1050</v>
      </c>
      <c r="J118" s="33">
        <f t="shared" ref="J118:L118" si="10">+SUM(J6:J117)</f>
        <v>1208.4000000000001</v>
      </c>
      <c r="K118" s="33">
        <f t="shared" si="10"/>
        <v>915.79999999999984</v>
      </c>
      <c r="L118" s="33">
        <f t="shared" si="10"/>
        <v>1170.4000000000001</v>
      </c>
      <c r="M118" s="17">
        <f>+H118+I118+J118+K118+L118</f>
        <v>8054.4000000000015</v>
      </c>
    </row>
    <row r="119" spans="1:19" ht="18.75" hidden="1">
      <c r="H119" s="34">
        <v>4079</v>
      </c>
      <c r="I119" s="34">
        <v>1233</v>
      </c>
      <c r="J119" s="34">
        <v>1154</v>
      </c>
      <c r="K119" s="34">
        <v>874</v>
      </c>
      <c r="L119" s="34">
        <v>1186</v>
      </c>
      <c r="M119" s="17">
        <f>+H119+I119+J119+K119+L119</f>
        <v>8526</v>
      </c>
    </row>
    <row r="121" spans="1:19" ht="15.75">
      <c r="A121" s="23" t="s">
        <v>101</v>
      </c>
      <c r="B121" s="5"/>
      <c r="C121" s="5"/>
      <c r="D121" s="5"/>
      <c r="E121" s="5" t="s">
        <v>102</v>
      </c>
      <c r="F121" s="5"/>
      <c r="G121" s="5"/>
      <c r="H121" s="5"/>
      <c r="I121" s="5"/>
      <c r="J121" s="5" t="s">
        <v>103</v>
      </c>
      <c r="K121" s="5"/>
      <c r="L121" s="5"/>
      <c r="M121" s="5"/>
    </row>
    <row r="122" spans="1:19" ht="15.75">
      <c r="A122" s="23" t="s">
        <v>104</v>
      </c>
      <c r="B122" s="5"/>
      <c r="C122" s="35"/>
      <c r="D122" s="36"/>
      <c r="E122" s="5" t="s">
        <v>104</v>
      </c>
      <c r="F122" s="37"/>
      <c r="G122" s="35"/>
      <c r="H122" s="38"/>
      <c r="I122" s="36"/>
      <c r="J122" s="5" t="s">
        <v>104</v>
      </c>
      <c r="K122" s="5"/>
      <c r="L122" s="35"/>
      <c r="M122" s="36"/>
    </row>
    <row r="123" spans="1:19" ht="15.75">
      <c r="A123" s="23" t="s">
        <v>105</v>
      </c>
      <c r="B123" s="5"/>
      <c r="C123" s="35"/>
      <c r="D123" s="36"/>
      <c r="E123" s="5" t="s">
        <v>105</v>
      </c>
      <c r="F123" s="37"/>
      <c r="G123" s="35"/>
      <c r="H123" s="38"/>
      <c r="I123" s="36"/>
      <c r="J123" s="5" t="s">
        <v>105</v>
      </c>
      <c r="K123" s="35"/>
      <c r="L123" s="38"/>
      <c r="M123" s="36"/>
    </row>
    <row r="124" spans="1:19" ht="15.75">
      <c r="A124" s="23" t="s">
        <v>106</v>
      </c>
      <c r="B124" s="5"/>
      <c r="C124" s="35"/>
      <c r="D124" s="36"/>
      <c r="E124" s="5" t="s">
        <v>106</v>
      </c>
      <c r="F124" s="37"/>
      <c r="G124" s="35"/>
      <c r="H124" s="38"/>
      <c r="I124" s="36"/>
      <c r="J124" s="5" t="s">
        <v>106</v>
      </c>
      <c r="K124" s="5"/>
      <c r="L124" s="35"/>
      <c r="M124" s="36"/>
    </row>
    <row r="128" spans="1:19" ht="15.75">
      <c r="A128" s="15" t="s">
        <v>15</v>
      </c>
      <c r="B128" s="15"/>
      <c r="C128" s="15"/>
      <c r="D128" s="15" t="s">
        <v>16</v>
      </c>
      <c r="E128" s="15" t="s">
        <v>17</v>
      </c>
      <c r="F128" s="15" t="s">
        <v>18</v>
      </c>
      <c r="G128" s="15" t="s">
        <v>19</v>
      </c>
      <c r="H128" s="15" t="s">
        <v>20</v>
      </c>
      <c r="I128" s="15" t="s">
        <v>21</v>
      </c>
    </row>
    <row r="129" spans="1:9" ht="15" customHeight="1">
      <c r="A129" s="17" t="s">
        <v>22</v>
      </c>
      <c r="B129" s="17"/>
      <c r="C129" s="17"/>
      <c r="D129" s="14">
        <f>+SUMIF($E$6:$E$116,$A129,H$6:H$116)</f>
        <v>296.5</v>
      </c>
      <c r="E129" s="14">
        <f t="shared" ref="D129:H131" si="11">+SUMIF($E$6:$E$116,$A129,I$6:I$116)</f>
        <v>116.1</v>
      </c>
      <c r="F129" s="14">
        <f t="shared" si="11"/>
        <v>278.60000000000002</v>
      </c>
      <c r="G129" s="14">
        <f t="shared" si="11"/>
        <v>196.8</v>
      </c>
      <c r="H129" s="14">
        <f t="shared" si="11"/>
        <v>220.4</v>
      </c>
      <c r="I129" s="14">
        <f>+SUM(D129:H129)</f>
        <v>1108.4000000000001</v>
      </c>
    </row>
    <row r="130" spans="1:9" ht="15" customHeight="1">
      <c r="A130" s="18" t="s">
        <v>28</v>
      </c>
      <c r="B130" s="18"/>
      <c r="C130" s="18"/>
      <c r="D130" s="14">
        <f t="shared" si="11"/>
        <v>15.5</v>
      </c>
      <c r="E130" s="14">
        <f t="shared" si="11"/>
        <v>3</v>
      </c>
      <c r="F130" s="14">
        <f t="shared" si="11"/>
        <v>4</v>
      </c>
      <c r="G130" s="14">
        <f t="shared" si="11"/>
        <v>3.5</v>
      </c>
      <c r="H130" s="14">
        <f t="shared" si="11"/>
        <v>3.5</v>
      </c>
      <c r="I130" s="14">
        <f>+SUM(D130:H130)</f>
        <v>29.5</v>
      </c>
    </row>
    <row r="131" spans="1:9" ht="15" customHeight="1">
      <c r="A131" s="19" t="s">
        <v>31</v>
      </c>
      <c r="B131" s="19"/>
      <c r="C131" s="19"/>
      <c r="D131" s="14">
        <f t="shared" si="11"/>
        <v>119</v>
      </c>
      <c r="E131" s="14">
        <f t="shared" si="11"/>
        <v>0</v>
      </c>
      <c r="F131" s="14">
        <f t="shared" si="11"/>
        <v>0</v>
      </c>
      <c r="G131" s="14">
        <f t="shared" si="11"/>
        <v>0</v>
      </c>
      <c r="H131" s="14">
        <f t="shared" si="11"/>
        <v>0</v>
      </c>
      <c r="I131" s="14">
        <f>+SUM(D131:H131)</f>
        <v>119</v>
      </c>
    </row>
    <row r="134" spans="1:9">
      <c r="D134" s="6">
        <f>296.5*0.363</f>
        <v>107.62949999999999</v>
      </c>
      <c r="E134" s="6">
        <f>116.1*0.375</f>
        <v>43.537499999999994</v>
      </c>
      <c r="F134" s="6">
        <f>278.6*0.39</f>
        <v>108.65400000000001</v>
      </c>
      <c r="G134" s="6">
        <f>196.8*0.41</f>
        <v>80.688000000000002</v>
      </c>
      <c r="H134" s="6">
        <f>220.4*0.45</f>
        <v>99.18</v>
      </c>
    </row>
    <row r="135" spans="1:9">
      <c r="D135" s="6">
        <f>15.5*0.363</f>
        <v>5.6265000000000001</v>
      </c>
      <c r="E135" s="6">
        <f>3*0.375</f>
        <v>1.125</v>
      </c>
      <c r="F135" s="6">
        <f>4*0.39</f>
        <v>1.56</v>
      </c>
      <c r="G135" s="6">
        <f>3.5*0.41</f>
        <v>1.4349999999999998</v>
      </c>
      <c r="H135" s="6">
        <v>1.4350000000000001</v>
      </c>
    </row>
    <row r="136" spans="1:9">
      <c r="D136" s="6">
        <f>119*0.363</f>
        <v>43.196999999999996</v>
      </c>
    </row>
  </sheetData>
  <autoFilter ref="A4:AA119">
    <filterColumn colId="4">
      <filters>
        <filter val="B.T ROAD"/>
        <filter val="BRICK ROAD"/>
        <filter val="INTERLOCKING"/>
      </filters>
    </filterColumn>
    <filterColumn colId="7" showButton="0"/>
    <filterColumn colId="8" showButton="0"/>
    <filterColumn colId="9" showButton="0"/>
    <filterColumn colId="10" showButton="0"/>
  </autoFilter>
  <mergeCells count="12">
    <mergeCell ref="C123:D123"/>
    <mergeCell ref="G123:I123"/>
    <mergeCell ref="K123:M123"/>
    <mergeCell ref="C124:D124"/>
    <mergeCell ref="G124:I124"/>
    <mergeCell ref="L124:M124"/>
    <mergeCell ref="C3:L3"/>
    <mergeCell ref="M3:O3"/>
    <mergeCell ref="H4:L4"/>
    <mergeCell ref="C122:D122"/>
    <mergeCell ref="G122:I122"/>
    <mergeCell ref="L122:M122"/>
  </mergeCells>
  <printOptions horizontalCentered="1" verticalCentered="1"/>
  <pageMargins left="0" right="0" top="0" bottom="0" header="0" footer="0.31496062992126"/>
  <pageSetup paperSize="9" scale="55" fitToWidth="3" fitToHeight="3" orientation="landscape" horizontalDpi="300" verticalDpi="300"/>
  <rowBreaks count="2" manualBreakCount="2">
    <brk id="48" max="17" man="1"/>
    <brk id="97"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O34"/>
  <sheetViews>
    <sheetView tabSelected="1" topLeftCell="A5" workbookViewId="0">
      <selection activeCell="A13" sqref="A13:A34"/>
    </sheetView>
  </sheetViews>
  <sheetFormatPr defaultRowHeight="15"/>
  <cols>
    <col min="5" max="5" width="19.7109375" customWidth="1"/>
    <col min="7" max="7" width="19" customWidth="1"/>
    <col min="13" max="13" width="20.7109375" customWidth="1"/>
    <col min="14" max="16" width="24.42578125" customWidth="1"/>
  </cols>
  <sheetData>
    <row r="9" spans="1:15" ht="18.75">
      <c r="A9" s="1"/>
      <c r="B9" s="1"/>
      <c r="C9" s="2" t="s">
        <v>107</v>
      </c>
      <c r="D9" s="3"/>
      <c r="E9" s="3"/>
      <c r="F9" s="3"/>
      <c r="G9" s="3"/>
      <c r="H9" s="3"/>
      <c r="I9" s="3"/>
      <c r="J9" s="3"/>
      <c r="K9" s="3"/>
      <c r="L9" s="4"/>
      <c r="M9" s="39"/>
      <c r="N9" s="1"/>
      <c r="O9" s="1"/>
    </row>
    <row r="10" spans="1:15" ht="63">
      <c r="A10" s="7" t="s">
        <v>1</v>
      </c>
      <c r="B10" s="7" t="s">
        <v>2</v>
      </c>
      <c r="C10" s="7" t="s">
        <v>3</v>
      </c>
      <c r="D10" s="7" t="s">
        <v>4</v>
      </c>
      <c r="E10" s="7" t="s">
        <v>5</v>
      </c>
      <c r="F10" s="8" t="s">
        <v>6</v>
      </c>
      <c r="G10" s="7" t="s">
        <v>7</v>
      </c>
      <c r="H10" s="9" t="s">
        <v>8</v>
      </c>
      <c r="I10" s="10"/>
      <c r="J10" s="10"/>
      <c r="K10" s="10"/>
      <c r="L10" s="11"/>
      <c r="M10" s="12" t="s">
        <v>108</v>
      </c>
      <c r="N10" s="13" t="s">
        <v>13</v>
      </c>
      <c r="O10" s="7" t="s">
        <v>14</v>
      </c>
    </row>
    <row r="11" spans="1:15" ht="18.75">
      <c r="A11" s="1"/>
      <c r="B11" s="1"/>
      <c r="C11" s="1"/>
      <c r="D11" s="1"/>
      <c r="E11" s="1"/>
      <c r="F11" s="16"/>
      <c r="G11" s="1"/>
      <c r="H11" s="7" t="s">
        <v>16</v>
      </c>
      <c r="I11" s="7" t="s">
        <v>17</v>
      </c>
      <c r="J11" s="7" t="s">
        <v>18</v>
      </c>
      <c r="K11" s="7" t="s">
        <v>19</v>
      </c>
      <c r="L11" s="7" t="s">
        <v>20</v>
      </c>
      <c r="M11" s="1"/>
      <c r="N11" s="13"/>
      <c r="O11" s="1"/>
    </row>
    <row r="12" spans="1:15" ht="15.75">
      <c r="A12" s="40">
        <v>1</v>
      </c>
      <c r="B12" s="40"/>
      <c r="C12" s="18" t="s">
        <v>38</v>
      </c>
      <c r="D12" s="18">
        <v>95</v>
      </c>
      <c r="E12" s="18" t="s">
        <v>22</v>
      </c>
      <c r="F12" s="18">
        <v>0.45</v>
      </c>
      <c r="G12" s="18" t="s">
        <v>25</v>
      </c>
      <c r="H12" s="18"/>
      <c r="I12" s="18"/>
      <c r="J12" s="18"/>
      <c r="K12" s="18"/>
      <c r="L12" s="18">
        <v>58</v>
      </c>
      <c r="M12" s="40">
        <f>+L12*F12</f>
        <v>26.1</v>
      </c>
      <c r="N12" s="40"/>
      <c r="O12" s="40"/>
    </row>
    <row r="13" spans="1:15" ht="15.75">
      <c r="A13" s="40">
        <f>+A12+1</f>
        <v>2</v>
      </c>
      <c r="B13" s="40"/>
      <c r="C13" s="18" t="s">
        <v>39</v>
      </c>
      <c r="D13" s="18" t="s">
        <v>40</v>
      </c>
      <c r="E13" s="18" t="s">
        <v>22</v>
      </c>
      <c r="F13" s="18">
        <v>0.36</v>
      </c>
      <c r="G13" s="18" t="s">
        <v>25</v>
      </c>
      <c r="H13" s="18">
        <v>3</v>
      </c>
      <c r="I13" s="18"/>
      <c r="J13" s="18"/>
      <c r="K13" s="18"/>
      <c r="L13" s="18"/>
      <c r="M13" s="40">
        <f>+H13*F13</f>
        <v>1.08</v>
      </c>
      <c r="N13" s="40"/>
      <c r="O13" s="40"/>
    </row>
    <row r="14" spans="1:15" ht="15.75">
      <c r="A14" s="40">
        <f t="shared" ref="A14:A34" si="0">+A13+1</f>
        <v>3</v>
      </c>
      <c r="B14" s="40"/>
      <c r="C14" s="18" t="s">
        <v>41</v>
      </c>
      <c r="D14" s="18" t="s">
        <v>42</v>
      </c>
      <c r="E14" s="18" t="s">
        <v>22</v>
      </c>
      <c r="F14" s="18">
        <v>0.45</v>
      </c>
      <c r="G14" s="18" t="s">
        <v>25</v>
      </c>
      <c r="H14" s="18"/>
      <c r="I14" s="18"/>
      <c r="J14" s="18"/>
      <c r="K14" s="18"/>
      <c r="L14" s="18">
        <v>44</v>
      </c>
      <c r="M14" s="40">
        <f>+L14*F14</f>
        <v>19.8</v>
      </c>
      <c r="N14" s="40"/>
      <c r="O14" s="40"/>
    </row>
    <row r="15" spans="1:15" ht="15.75">
      <c r="A15" s="40">
        <f t="shared" si="0"/>
        <v>4</v>
      </c>
      <c r="B15" s="40"/>
      <c r="C15" s="18" t="s">
        <v>43</v>
      </c>
      <c r="D15" s="18" t="s">
        <v>44</v>
      </c>
      <c r="E15" s="18" t="s">
        <v>22</v>
      </c>
      <c r="F15" s="18">
        <v>0.45</v>
      </c>
      <c r="G15" s="18" t="s">
        <v>25</v>
      </c>
      <c r="H15" s="18"/>
      <c r="I15" s="18"/>
      <c r="J15" s="18"/>
      <c r="K15" s="18"/>
      <c r="L15" s="18">
        <v>118.4</v>
      </c>
      <c r="M15" s="40">
        <f>+L15*F15</f>
        <v>53.28</v>
      </c>
      <c r="N15" s="40"/>
      <c r="O15" s="40"/>
    </row>
    <row r="16" spans="1:15" ht="15.75">
      <c r="A16" s="40">
        <f t="shared" si="0"/>
        <v>5</v>
      </c>
      <c r="B16" s="40"/>
      <c r="C16" s="18" t="s">
        <v>50</v>
      </c>
      <c r="D16" s="18">
        <v>90</v>
      </c>
      <c r="E16" s="18" t="s">
        <v>28</v>
      </c>
      <c r="F16" s="18">
        <v>0.36299999999999999</v>
      </c>
      <c r="G16" s="18" t="s">
        <v>25</v>
      </c>
      <c r="H16" s="18">
        <v>4</v>
      </c>
      <c r="I16" s="18"/>
      <c r="J16" s="18"/>
      <c r="K16" s="18"/>
      <c r="L16" s="18"/>
      <c r="M16" s="40">
        <f>+H16*F16</f>
        <v>1.452</v>
      </c>
      <c r="N16" s="40"/>
      <c r="O16" s="40"/>
    </row>
    <row r="17" spans="1:15" ht="15.75">
      <c r="A17" s="40">
        <f t="shared" si="0"/>
        <v>6</v>
      </c>
      <c r="B17" s="40"/>
      <c r="C17" s="19" t="s">
        <v>59</v>
      </c>
      <c r="D17" s="19">
        <v>26</v>
      </c>
      <c r="E17" s="18" t="s">
        <v>28</v>
      </c>
      <c r="F17" s="18">
        <v>0.36299999999999999</v>
      </c>
      <c r="G17" s="18" t="s">
        <v>25</v>
      </c>
      <c r="H17" s="18">
        <v>4</v>
      </c>
      <c r="I17" s="18"/>
      <c r="J17" s="18"/>
      <c r="K17" s="18"/>
      <c r="L17" s="18"/>
      <c r="M17" s="40">
        <f>+H17*F17</f>
        <v>1.452</v>
      </c>
      <c r="N17" s="40"/>
      <c r="O17" s="40"/>
    </row>
    <row r="18" spans="1:15" ht="15.75">
      <c r="A18" s="40">
        <f t="shared" si="0"/>
        <v>7</v>
      </c>
      <c r="B18" s="40"/>
      <c r="C18" s="19" t="s">
        <v>45</v>
      </c>
      <c r="D18" s="19">
        <v>69</v>
      </c>
      <c r="E18" s="19" t="s">
        <v>22</v>
      </c>
      <c r="F18" s="19">
        <v>0.39</v>
      </c>
      <c r="G18" s="18" t="s">
        <v>25</v>
      </c>
      <c r="H18" s="18"/>
      <c r="I18" s="18"/>
      <c r="J18" s="18">
        <v>150.19999999999999</v>
      </c>
      <c r="K18" s="18"/>
      <c r="L18" s="18"/>
      <c r="M18" s="40">
        <f>+J18*F18</f>
        <v>58.577999999999996</v>
      </c>
      <c r="N18" s="40"/>
      <c r="O18" s="40"/>
    </row>
    <row r="19" spans="1:15" ht="15.75">
      <c r="A19" s="40">
        <f t="shared" si="0"/>
        <v>8</v>
      </c>
      <c r="B19" s="40"/>
      <c r="C19" s="19" t="s">
        <v>61</v>
      </c>
      <c r="D19" s="19">
        <v>76</v>
      </c>
      <c r="E19" s="19" t="s">
        <v>22</v>
      </c>
      <c r="F19" s="19">
        <v>0.36299999999999999</v>
      </c>
      <c r="G19" s="18" t="s">
        <v>25</v>
      </c>
      <c r="H19" s="18">
        <v>52</v>
      </c>
      <c r="I19" s="18"/>
      <c r="J19" s="18"/>
      <c r="K19" s="18"/>
      <c r="L19" s="18"/>
      <c r="M19" s="40">
        <f>+H19*F19</f>
        <v>18.875999999999998</v>
      </c>
      <c r="N19" s="40"/>
      <c r="O19" s="40"/>
    </row>
    <row r="20" spans="1:15" ht="15.75">
      <c r="A20" s="40">
        <f t="shared" si="0"/>
        <v>9</v>
      </c>
      <c r="B20" s="40"/>
      <c r="C20" s="19" t="s">
        <v>68</v>
      </c>
      <c r="D20" s="19">
        <v>64</v>
      </c>
      <c r="E20" s="18" t="s">
        <v>28</v>
      </c>
      <c r="F20" s="19">
        <v>0.36299999999999999</v>
      </c>
      <c r="G20" s="18" t="s">
        <v>25</v>
      </c>
      <c r="H20" s="18">
        <v>4</v>
      </c>
      <c r="I20" s="18"/>
      <c r="J20" s="18"/>
      <c r="K20" s="18"/>
      <c r="L20" s="18"/>
      <c r="M20" s="40">
        <f>+H20*F20</f>
        <v>1.452</v>
      </c>
      <c r="N20" s="40"/>
      <c r="O20" s="40"/>
    </row>
    <row r="21" spans="1:15" ht="15.75">
      <c r="A21" s="40">
        <f t="shared" si="0"/>
        <v>10</v>
      </c>
      <c r="B21" s="40"/>
      <c r="C21" s="19" t="s">
        <v>63</v>
      </c>
      <c r="D21" s="19">
        <v>107</v>
      </c>
      <c r="E21" s="18" t="s">
        <v>22</v>
      </c>
      <c r="F21" s="18">
        <v>0.41</v>
      </c>
      <c r="G21" s="18" t="s">
        <v>25</v>
      </c>
      <c r="H21" s="18"/>
      <c r="I21" s="18"/>
      <c r="J21" s="18"/>
      <c r="K21" s="22">
        <v>118.5</v>
      </c>
      <c r="L21" s="18"/>
      <c r="M21" s="40">
        <f>+K21*F21</f>
        <v>48.584999999999994</v>
      </c>
      <c r="N21" s="40"/>
      <c r="O21" s="40"/>
    </row>
    <row r="22" spans="1:15" ht="15.75">
      <c r="A22" s="40">
        <f t="shared" si="0"/>
        <v>11</v>
      </c>
      <c r="B22" s="40"/>
      <c r="C22" s="19" t="s">
        <v>73</v>
      </c>
      <c r="D22" s="19" t="s">
        <v>74</v>
      </c>
      <c r="E22" s="18" t="s">
        <v>22</v>
      </c>
      <c r="F22" s="18">
        <v>0.41</v>
      </c>
      <c r="G22" s="18" t="s">
        <v>25</v>
      </c>
      <c r="H22" s="18"/>
      <c r="I22" s="18"/>
      <c r="J22" s="18"/>
      <c r="K22" s="22">
        <v>53.3</v>
      </c>
      <c r="L22" s="18"/>
      <c r="M22" s="40">
        <f t="shared" ref="M22:M23" si="1">+K22*F22</f>
        <v>21.852999999999998</v>
      </c>
      <c r="N22" s="40"/>
      <c r="O22" s="40"/>
    </row>
    <row r="23" spans="1:15" ht="15.75">
      <c r="A23" s="40">
        <f t="shared" si="0"/>
        <v>12</v>
      </c>
      <c r="B23" s="40"/>
      <c r="C23" s="19" t="s">
        <v>73</v>
      </c>
      <c r="D23" s="19" t="s">
        <v>74</v>
      </c>
      <c r="E23" s="18" t="s">
        <v>22</v>
      </c>
      <c r="F23" s="18">
        <v>0.41</v>
      </c>
      <c r="G23" s="18" t="s">
        <v>25</v>
      </c>
      <c r="H23" s="18"/>
      <c r="I23" s="18"/>
      <c r="J23" s="18"/>
      <c r="K23" s="22">
        <v>25</v>
      </c>
      <c r="L23" s="18"/>
      <c r="M23" s="40">
        <f t="shared" si="1"/>
        <v>10.25</v>
      </c>
      <c r="N23" s="40"/>
      <c r="O23" s="40"/>
    </row>
    <row r="24" spans="1:15" ht="15.75">
      <c r="A24" s="40">
        <f t="shared" si="0"/>
        <v>13</v>
      </c>
      <c r="B24" s="40"/>
      <c r="C24" s="19" t="s">
        <v>81</v>
      </c>
      <c r="D24" s="19">
        <v>5</v>
      </c>
      <c r="E24" s="18" t="s">
        <v>22</v>
      </c>
      <c r="F24" s="18">
        <v>0.36299999999999999</v>
      </c>
      <c r="G24" s="18" t="s">
        <v>25</v>
      </c>
      <c r="H24" s="18">
        <v>40</v>
      </c>
      <c r="I24" s="18"/>
      <c r="J24" s="18"/>
      <c r="K24" s="18"/>
      <c r="L24" s="18"/>
      <c r="M24" s="40">
        <f>+H24*F24</f>
        <v>14.52</v>
      </c>
      <c r="N24" s="40"/>
      <c r="O24" s="40"/>
    </row>
    <row r="25" spans="1:15" ht="15.75">
      <c r="A25" s="40">
        <f t="shared" si="0"/>
        <v>14</v>
      </c>
      <c r="B25" s="40"/>
      <c r="C25" s="19" t="s">
        <v>83</v>
      </c>
      <c r="D25" s="19">
        <v>111</v>
      </c>
      <c r="E25" s="19" t="s">
        <v>28</v>
      </c>
      <c r="F25" s="19">
        <v>0.39</v>
      </c>
      <c r="G25" s="18" t="s">
        <v>25</v>
      </c>
      <c r="H25" s="18"/>
      <c r="I25" s="18"/>
      <c r="J25" s="18">
        <v>4</v>
      </c>
      <c r="K25" s="18"/>
      <c r="L25" s="18"/>
      <c r="M25" s="40">
        <f>+J25*F25</f>
        <v>1.56</v>
      </c>
      <c r="N25" s="40"/>
      <c r="O25" s="40"/>
    </row>
    <row r="26" spans="1:15" ht="15.75">
      <c r="A26" s="40">
        <f t="shared" si="0"/>
        <v>15</v>
      </c>
      <c r="B26" s="40"/>
      <c r="C26" s="19" t="s">
        <v>85</v>
      </c>
      <c r="D26" s="19">
        <v>116</v>
      </c>
      <c r="E26" s="18" t="s">
        <v>22</v>
      </c>
      <c r="F26" s="18">
        <v>0.39</v>
      </c>
      <c r="G26" s="18" t="s">
        <v>25</v>
      </c>
      <c r="H26" s="18"/>
      <c r="I26" s="18"/>
      <c r="J26" s="18">
        <v>128.4</v>
      </c>
      <c r="K26" s="18"/>
      <c r="L26" s="18"/>
      <c r="M26" s="40">
        <f>+J26*F26</f>
        <v>50.076000000000001</v>
      </c>
      <c r="N26" s="40"/>
      <c r="O26" s="40"/>
    </row>
    <row r="27" spans="1:15" ht="15.75">
      <c r="A27" s="40">
        <f t="shared" si="0"/>
        <v>16</v>
      </c>
      <c r="B27" s="40"/>
      <c r="C27" s="19" t="s">
        <v>37</v>
      </c>
      <c r="D27" s="19">
        <v>45</v>
      </c>
      <c r="E27" s="18" t="s">
        <v>22</v>
      </c>
      <c r="F27" s="18">
        <v>0.375</v>
      </c>
      <c r="G27" s="18" t="s">
        <v>25</v>
      </c>
      <c r="H27" s="19"/>
      <c r="I27" s="19">
        <v>116.1</v>
      </c>
      <c r="J27" s="18"/>
      <c r="K27" s="18"/>
      <c r="L27" s="18"/>
      <c r="M27" s="40">
        <f>+I27*F27</f>
        <v>43.537499999999994</v>
      </c>
      <c r="N27" s="40"/>
      <c r="O27" s="40"/>
    </row>
    <row r="28" spans="1:15" ht="15.75">
      <c r="A28" s="40">
        <f t="shared" si="0"/>
        <v>17</v>
      </c>
      <c r="B28" s="40"/>
      <c r="C28" s="19" t="s">
        <v>89</v>
      </c>
      <c r="D28" s="19">
        <v>10</v>
      </c>
      <c r="E28" s="18" t="s">
        <v>28</v>
      </c>
      <c r="F28" s="18">
        <v>0.375</v>
      </c>
      <c r="G28" s="18" t="s">
        <v>25</v>
      </c>
      <c r="H28" s="19"/>
      <c r="I28" s="19">
        <v>3</v>
      </c>
      <c r="J28" s="18"/>
      <c r="K28" s="18"/>
      <c r="L28" s="18"/>
      <c r="M28" s="40">
        <f>+I28*F28</f>
        <v>1.125</v>
      </c>
      <c r="N28" s="40"/>
      <c r="O28" s="40"/>
    </row>
    <row r="29" spans="1:15" ht="15.75">
      <c r="A29" s="40">
        <f t="shared" si="0"/>
        <v>18</v>
      </c>
      <c r="B29" s="40"/>
      <c r="C29" s="19" t="s">
        <v>92</v>
      </c>
      <c r="D29" s="19">
        <v>18</v>
      </c>
      <c r="E29" s="19" t="s">
        <v>31</v>
      </c>
      <c r="F29" s="19">
        <v>0.36299999999999999</v>
      </c>
      <c r="G29" s="18" t="s">
        <v>25</v>
      </c>
      <c r="H29" s="19">
        <v>119</v>
      </c>
      <c r="I29" s="19"/>
      <c r="J29" s="18"/>
      <c r="K29" s="18"/>
      <c r="L29" s="18"/>
      <c r="M29" s="40">
        <f>+H29*F29</f>
        <v>43.196999999999996</v>
      </c>
      <c r="N29" s="40"/>
      <c r="O29" s="40"/>
    </row>
    <row r="30" spans="1:15" ht="15.75">
      <c r="A30" s="40">
        <f t="shared" si="0"/>
        <v>19</v>
      </c>
      <c r="B30" s="40"/>
      <c r="C30" s="19" t="s">
        <v>96</v>
      </c>
      <c r="D30" s="19">
        <v>65</v>
      </c>
      <c r="E30" s="18" t="s">
        <v>22</v>
      </c>
      <c r="F30" s="18">
        <v>0.36299999999999999</v>
      </c>
      <c r="G30" s="18" t="s">
        <v>25</v>
      </c>
      <c r="H30" s="19">
        <v>35</v>
      </c>
      <c r="I30" s="18"/>
      <c r="J30" s="18"/>
      <c r="K30" s="18"/>
      <c r="L30" s="18"/>
      <c r="M30" s="40">
        <f>+H30*F30</f>
        <v>12.705</v>
      </c>
      <c r="N30" s="40"/>
      <c r="O30" s="40"/>
    </row>
    <row r="31" spans="1:15" ht="15.75">
      <c r="A31" s="40">
        <f t="shared" si="0"/>
        <v>20</v>
      </c>
      <c r="B31" s="40"/>
      <c r="C31" s="19" t="s">
        <v>87</v>
      </c>
      <c r="D31" s="19">
        <v>11</v>
      </c>
      <c r="E31" s="18" t="s">
        <v>22</v>
      </c>
      <c r="F31" s="18">
        <v>0.36299999999999999</v>
      </c>
      <c r="G31" s="18" t="s">
        <v>25</v>
      </c>
      <c r="H31" s="19">
        <v>166.5</v>
      </c>
      <c r="I31" s="18"/>
      <c r="J31" s="18"/>
      <c r="K31" s="18"/>
      <c r="L31" s="18"/>
      <c r="M31" s="40">
        <f>+H31*F31</f>
        <v>60.439499999999995</v>
      </c>
      <c r="N31" s="40"/>
      <c r="O31" s="40"/>
    </row>
    <row r="32" spans="1:15" ht="15.75">
      <c r="A32" s="40">
        <f t="shared" si="0"/>
        <v>21</v>
      </c>
      <c r="B32" s="40"/>
      <c r="C32" s="19" t="s">
        <v>87</v>
      </c>
      <c r="D32" s="19">
        <v>11</v>
      </c>
      <c r="E32" s="19" t="s">
        <v>28</v>
      </c>
      <c r="F32" s="19">
        <v>0.36299999999999999</v>
      </c>
      <c r="G32" s="18" t="s">
        <v>25</v>
      </c>
      <c r="H32" s="19">
        <v>3.5</v>
      </c>
      <c r="I32" s="18"/>
      <c r="J32" s="18"/>
      <c r="K32" s="18"/>
      <c r="L32" s="18"/>
      <c r="M32" s="40">
        <f>+H32*F32</f>
        <v>1.2705</v>
      </c>
      <c r="N32" s="40"/>
      <c r="O32" s="40"/>
    </row>
    <row r="33" spans="1:15" ht="15.75">
      <c r="A33" s="40">
        <f t="shared" si="0"/>
        <v>22</v>
      </c>
      <c r="B33" s="40"/>
      <c r="C33" s="19" t="s">
        <v>98</v>
      </c>
      <c r="D33" s="19" t="s">
        <v>99</v>
      </c>
      <c r="E33" s="19" t="s">
        <v>28</v>
      </c>
      <c r="F33" s="19">
        <v>0.41</v>
      </c>
      <c r="G33" s="18" t="s">
        <v>25</v>
      </c>
      <c r="H33" s="19"/>
      <c r="I33" s="18"/>
      <c r="J33" s="18"/>
      <c r="K33" s="18"/>
      <c r="L33" s="19">
        <v>3.5</v>
      </c>
      <c r="M33" s="40">
        <f>+L33*F33</f>
        <v>1.4349999999999998</v>
      </c>
      <c r="N33" s="40"/>
      <c r="O33" s="40"/>
    </row>
    <row r="34" spans="1:15" ht="15.75">
      <c r="A34" s="40">
        <f t="shared" si="0"/>
        <v>23</v>
      </c>
      <c r="B34" s="40"/>
      <c r="C34" s="19" t="s">
        <v>98</v>
      </c>
      <c r="D34" s="19" t="s">
        <v>55</v>
      </c>
      <c r="E34" s="19" t="s">
        <v>28</v>
      </c>
      <c r="F34" s="19">
        <v>0.41</v>
      </c>
      <c r="G34" s="18" t="s">
        <v>25</v>
      </c>
      <c r="H34" s="19"/>
      <c r="I34" s="18"/>
      <c r="J34" s="18"/>
      <c r="K34" s="19">
        <v>3.5</v>
      </c>
      <c r="L34" s="19"/>
      <c r="M34" s="40">
        <f t="shared" ref="M34" si="2">+K34*F34</f>
        <v>1.4349999999999998</v>
      </c>
      <c r="N34" s="40"/>
      <c r="O34" s="40"/>
    </row>
  </sheetData>
  <mergeCells count="2">
    <mergeCell ref="C9:L9"/>
    <mergeCell ref="H10:L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 hardoi jmr sheet</vt:lpstr>
      <vt:lpstr>Sheet1</vt:lpstr>
      <vt:lpstr>' hardoi jmr sheet'!Print_Area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2024-12-09T09:55:40Z</dcterms:modified>
</cp:coreProperties>
</file>